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30" windowWidth="9780" windowHeight="6795" tabRatio="841" firstSheet="1" activeTab="3"/>
  </bookViews>
  <sheets>
    <sheet name="Module1" sheetId="1" state="veryHidden" r:id=""/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MidMarket-FLSH" sheetId="61" r:id="rId9"/>
    <sheet name="EAST-EGM-FLSH" sheetId="9" r:id="rId10"/>
    <sheet name="EAST-MKT-FLSH" sheetId="58" r:id="rId11"/>
    <sheet name="EAST-LRC-FLSH" sheetId="11" r:id="rId12"/>
    <sheet name="EAST-CON-FLSH" sheetId="12" r:id="rId13"/>
    <sheet name="BGC-EGM-FLSH" sheetId="10" r:id="rId14"/>
    <sheet name="TX-EGM-FLSH" sheetId="13" r:id="rId15"/>
    <sheet name="TX-HPLR-FLSH" sheetId="14" r:id="rId16"/>
    <sheet name="TX-HPLC-FLSH" sheetId="45" r:id="rId17"/>
    <sheet name="TX-CON-FLSH" sheetId="15" r:id="rId18"/>
    <sheet name="WE-FLSH" sheetId="16" r:id="rId19"/>
    <sheet name="DEN-FLSH" sheetId="56" r:id="rId20"/>
    <sheet name="STG_FLSH" sheetId="18" r:id="rId21"/>
    <sheet name="ONT_FLSH" sheetId="19" r:id="rId22"/>
    <sheet name="BUG_FLSH" sheetId="17" r:id="rId23"/>
    <sheet name="CE_GL" sheetId="20" r:id="rId24"/>
    <sheet name="SITHE_GL" sheetId="54" r:id="rId25"/>
    <sheet name="ARUBA_GL" sheetId="48" r:id="rId26"/>
    <sheet name="MidMarket_GL" sheetId="62" r:id="rId27"/>
    <sheet name="EAST-EGM-GL" sheetId="21" r:id="rId28"/>
    <sheet name="EAST-MKT-GL" sheetId="59" r:id="rId29"/>
    <sheet name="EAST-LRC-GL" sheetId="23" r:id="rId30"/>
    <sheet name="EAST-CON-GL " sheetId="24" r:id="rId31"/>
    <sheet name="BGC-EGM-GL" sheetId="22" r:id="rId32"/>
    <sheet name="TX-EGM-GL" sheetId="25" r:id="rId33"/>
    <sheet name="TX-HPLR-GL " sheetId="26" r:id="rId34"/>
    <sheet name="TX-HPLC-GL" sheetId="46" r:id="rId35"/>
    <sheet name="TX-CON-GL " sheetId="27" r:id="rId36"/>
    <sheet name="WE-GL " sheetId="28" r:id="rId37"/>
    <sheet name="DEN-GL" sheetId="55" r:id="rId38"/>
    <sheet name="BUG_GL" sheetId="29" r:id="rId39"/>
    <sheet name="STG_GL" sheetId="30" r:id="rId40"/>
    <sheet name="ONT_GL " sheetId="31" r:id="rId41"/>
    <sheet name="CE-VAR" sheetId="32" r:id="rId42"/>
    <sheet name="SITHE-VAR" sheetId="52" r:id="rId43"/>
    <sheet name="ARUBA-VAR" sheetId="50" r:id="rId44"/>
    <sheet name="MidMarket-VAR" sheetId="63" r:id="rId45"/>
    <sheet name="EAST-EGM-VAR" sheetId="33" r:id="rId46"/>
    <sheet name="EAST-MKT-VAR" sheetId="60" r:id="rId47"/>
    <sheet name="EAST-LRC-VAR" sheetId="35" r:id="rId48"/>
    <sheet name="EAST-CON-VAR" sheetId="36" r:id="rId49"/>
    <sheet name="BGC-EGM-VAR" sheetId="34" r:id="rId50"/>
    <sheet name="TX-EGM-VAR" sheetId="37" r:id="rId51"/>
    <sheet name="TX-HPLR-VAR " sheetId="38" r:id="rId52"/>
    <sheet name="TX-HPLC-VAR" sheetId="47" r:id="rId53"/>
    <sheet name="TX-CON-VAR" sheetId="39" r:id="rId54"/>
    <sheet name="WE-VAR" sheetId="40" r:id="rId55"/>
    <sheet name="DEN-VAR" sheetId="57" r:id="rId56"/>
    <sheet name="STG_VAR" sheetId="42" r:id="rId57"/>
    <sheet name="ONT_VAR" sheetId="43" r:id="rId58"/>
    <sheet name="BUG_VAR" sheetId="41" r:id="rId59"/>
    <sheet name="Actuals" sheetId="44" r:id="rId60"/>
  </sheets>
  <externalReferences>
    <externalReference r:id="rId61"/>
    <externalReference r:id="rId62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60">Actuals!$D$636:$I$651</definedName>
    <definedName name="_xlnm.Print_Area" localSheetId="14">'BGC-EGM-FLSH'!$A$1:$M$82</definedName>
    <definedName name="_xlnm.Print_Area" localSheetId="50">'BGC-EGM-VAR'!$A$1:$I$82</definedName>
    <definedName name="_xlnm.Print_Area" localSheetId="59">BUG_VAR!$A$1:$I$82</definedName>
    <definedName name="_xlnm.Print_Area" localSheetId="42">'CE-VAR'!$A$1:$I$82</definedName>
    <definedName name="_xlnm.Print_Area" localSheetId="3">Check!$A$1:$H$32</definedName>
    <definedName name="_xlnm.Print_Area" localSheetId="13">'EAST-CON-FLSH'!$A$1:$M$82</definedName>
    <definedName name="_xlnm.Print_Area" localSheetId="49">'EAST-CON-VAR'!$A$1:$I$82</definedName>
    <definedName name="_xlnm.Print_Area" localSheetId="10">'EAST-EGM-FLSH'!$A$1:$M$82</definedName>
    <definedName name="_xlnm.Print_Area" localSheetId="46">'EAST-EGM-VAR'!$A$1:$I$82</definedName>
    <definedName name="_xlnm.Print_Area" localSheetId="12">'EAST-LRC-FLSH'!$A$1:$M$82</definedName>
    <definedName name="_xlnm.Print_Area" localSheetId="48">'EAST-LRC-VAR'!$A$1:$I$82</definedName>
    <definedName name="_xlnm.Print_Area" localSheetId="58">ONT_VAR!$A$1:$I$82</definedName>
    <definedName name="_xlnm.Print_Area" localSheetId="4">RECLASS!$A$1:$AI$82</definedName>
    <definedName name="_xlnm.Print_Area" localSheetId="57">STG_VAR!$A$1:$I$82</definedName>
    <definedName name="_xlnm.Print_Area" localSheetId="5">'TIE-OUT'!$A$1:$AI$95</definedName>
    <definedName name="_xlnm.Print_Area" localSheetId="2">TOTAL!$A$1:$I$82</definedName>
    <definedName name="_xlnm.Print_Area" localSheetId="18">'TX-CON-FLSH'!$A$1:$M$82</definedName>
    <definedName name="_xlnm.Print_Area" localSheetId="54">'TX-CON-VAR'!$A$1:$I$82</definedName>
    <definedName name="_xlnm.Print_Area" localSheetId="15">'TX-EGM-FLSH'!$A$1:$M$82</definedName>
    <definedName name="_xlnm.Print_Area" localSheetId="51">'TX-EGM-VAR'!$A$1:$I$82</definedName>
    <definedName name="_xlnm.Print_Area" localSheetId="16">'TX-HPLR-FLSH'!$A$1:$M$82</definedName>
    <definedName name="_xlnm.Print_Area" localSheetId="52">'TX-HPLR-VAR '!$A$1:$I$82</definedName>
    <definedName name="_xlnm.Print_Area" localSheetId="19">'WE-FLSH'!$A$1:$M$82</definedName>
    <definedName name="_xlnm.Print_Area" localSheetId="55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152511"/>
</workbook>
</file>

<file path=xl/calcChain.xml><?xml version="1.0" encoding="utf-8"?>
<calcChain xmlns="http://schemas.openxmlformats.org/spreadsheetml/2006/main">
  <c r="G1" i="44" l="1"/>
  <c r="I1" i="44" s="1"/>
  <c r="K1" i="44" s="1"/>
  <c r="M1" i="44" s="1"/>
  <c r="O1" i="44" s="1"/>
  <c r="Q1" i="44" s="1"/>
  <c r="S1" i="44" s="1"/>
  <c r="U1" i="44" s="1"/>
  <c r="W1" i="44" s="1"/>
  <c r="Y1" i="44" s="1"/>
  <c r="AA1" i="44" s="1"/>
  <c r="AC1" i="44" s="1"/>
  <c r="AE1" i="44" s="1"/>
  <c r="H636" i="44"/>
  <c r="J636" i="44"/>
  <c r="L636" i="44" s="1"/>
  <c r="N636" i="44" s="1"/>
  <c r="P636" i="44"/>
  <c r="R636" i="44" s="1"/>
  <c r="T636" i="44"/>
  <c r="V636" i="44" s="1"/>
  <c r="X636" i="44" s="1"/>
  <c r="Z636" i="44" s="1"/>
  <c r="AB636" i="44" s="1"/>
  <c r="A5" i="48"/>
  <c r="F11" i="48"/>
  <c r="G11" i="48"/>
  <c r="H11" i="48"/>
  <c r="I11" i="48"/>
  <c r="E11" i="48" s="1"/>
  <c r="J11" i="48"/>
  <c r="L11" i="48"/>
  <c r="N11" i="48"/>
  <c r="O11" i="48"/>
  <c r="P11" i="48"/>
  <c r="Q11" i="48"/>
  <c r="R11" i="48"/>
  <c r="S11" i="48"/>
  <c r="T11" i="48"/>
  <c r="U11" i="48"/>
  <c r="V11" i="48"/>
  <c r="D11" i="48" s="1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F12" i="48"/>
  <c r="G12" i="48"/>
  <c r="H12" i="48"/>
  <c r="I12" i="48"/>
  <c r="J12" i="48"/>
  <c r="K12" i="48"/>
  <c r="L12" i="48"/>
  <c r="M12" i="48"/>
  <c r="M16" i="48" s="1"/>
  <c r="N12" i="48"/>
  <c r="O12" i="48"/>
  <c r="P12" i="48"/>
  <c r="Q12" i="48"/>
  <c r="R12" i="48"/>
  <c r="R16" i="48" s="1"/>
  <c r="S12" i="48"/>
  <c r="T12" i="48"/>
  <c r="U12" i="48"/>
  <c r="U16" i="48" s="1"/>
  <c r="V12" i="48"/>
  <c r="W12" i="48"/>
  <c r="X12" i="48"/>
  <c r="Y12" i="48"/>
  <c r="Z12" i="48"/>
  <c r="AA12" i="48"/>
  <c r="AB12" i="48"/>
  <c r="AC12" i="48"/>
  <c r="AC16" i="48" s="1"/>
  <c r="AD12" i="48"/>
  <c r="AE12" i="48"/>
  <c r="AF12" i="48"/>
  <c r="AG12" i="48"/>
  <c r="AH12" i="48"/>
  <c r="AH16" i="48" s="1"/>
  <c r="AI12" i="48"/>
  <c r="AJ12" i="48"/>
  <c r="AK12" i="48"/>
  <c r="AK16" i="48" s="1"/>
  <c r="AL12" i="48"/>
  <c r="AM12" i="48"/>
  <c r="AN12" i="48"/>
  <c r="AO12" i="48"/>
  <c r="D13" i="48"/>
  <c r="F13" i="48"/>
  <c r="G13" i="48"/>
  <c r="E13" i="48" s="1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T16" i="48" s="1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J16" i="48" s="1"/>
  <c r="AJ82" i="48" s="1"/>
  <c r="AK13" i="48"/>
  <c r="AL13" i="48"/>
  <c r="AM13" i="48"/>
  <c r="AN13" i="48"/>
  <c r="AO13" i="48"/>
  <c r="F14" i="48"/>
  <c r="G14" i="48"/>
  <c r="H14" i="48"/>
  <c r="I14" i="48"/>
  <c r="I16" i="48" s="1"/>
  <c r="J14" i="48"/>
  <c r="K14" i="48"/>
  <c r="L14" i="48"/>
  <c r="M14" i="48"/>
  <c r="N14" i="48"/>
  <c r="O14" i="48"/>
  <c r="P14" i="48"/>
  <c r="Q14" i="48"/>
  <c r="Q16" i="48" s="1"/>
  <c r="R14" i="48"/>
  <c r="S14" i="48"/>
  <c r="T14" i="48"/>
  <c r="U14" i="48"/>
  <c r="V14" i="48"/>
  <c r="W14" i="48"/>
  <c r="X14" i="48"/>
  <c r="Y14" i="48"/>
  <c r="Y16" i="48" s="1"/>
  <c r="Z14" i="48"/>
  <c r="AA14" i="48"/>
  <c r="AB14" i="48"/>
  <c r="AC14" i="48"/>
  <c r="AD14" i="48"/>
  <c r="AE14" i="48"/>
  <c r="AF14" i="48"/>
  <c r="AG14" i="48"/>
  <c r="AG16" i="48" s="1"/>
  <c r="AH14" i="48"/>
  <c r="AI14" i="48"/>
  <c r="AJ14" i="48"/>
  <c r="AK14" i="48"/>
  <c r="AL14" i="48"/>
  <c r="AM14" i="48"/>
  <c r="AN14" i="48"/>
  <c r="AO14" i="48"/>
  <c r="AO16" i="48" s="1"/>
  <c r="F15" i="48"/>
  <c r="G15" i="48"/>
  <c r="E15" i="48" s="1"/>
  <c r="H15" i="48"/>
  <c r="I15" i="48"/>
  <c r="J15" i="48"/>
  <c r="L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G16" i="48"/>
  <c r="J16" i="48"/>
  <c r="J82" i="48" s="1"/>
  <c r="H652" i="44" s="1"/>
  <c r="K16" i="48"/>
  <c r="L16" i="48"/>
  <c r="L82" i="48" s="1"/>
  <c r="J652" i="44" s="1"/>
  <c r="O16" i="48"/>
  <c r="S16" i="48"/>
  <c r="W16" i="48"/>
  <c r="Z16" i="48"/>
  <c r="Z82" i="48" s="1"/>
  <c r="X652" i="44" s="1"/>
  <c r="AA16" i="48"/>
  <c r="AB16" i="48"/>
  <c r="AB82" i="48" s="1"/>
  <c r="Z652" i="44" s="1"/>
  <c r="AE16" i="48"/>
  <c r="AI16" i="48"/>
  <c r="AM16" i="48"/>
  <c r="D19" i="48"/>
  <c r="F19" i="48"/>
  <c r="F24" i="48" s="1"/>
  <c r="G19" i="48"/>
  <c r="H19" i="48"/>
  <c r="I19" i="48"/>
  <c r="J19" i="48"/>
  <c r="L19" i="48"/>
  <c r="M19" i="48"/>
  <c r="N19" i="48"/>
  <c r="O19" i="48"/>
  <c r="P19" i="48"/>
  <c r="Q19" i="48"/>
  <c r="R19" i="48"/>
  <c r="S19" i="48"/>
  <c r="T19" i="48"/>
  <c r="U19" i="48"/>
  <c r="V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F20" i="48"/>
  <c r="G20" i="48"/>
  <c r="H20" i="48"/>
  <c r="I20" i="48"/>
  <c r="J20" i="48"/>
  <c r="K20" i="48"/>
  <c r="L20" i="48"/>
  <c r="D20" i="48" s="1"/>
  <c r="F20" i="50" s="1"/>
  <c r="M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F21" i="48"/>
  <c r="D21" i="48" s="1"/>
  <c r="G21" i="48"/>
  <c r="H21" i="48"/>
  <c r="I21" i="48"/>
  <c r="J21" i="48"/>
  <c r="K21" i="48"/>
  <c r="L21" i="48"/>
  <c r="M21" i="48"/>
  <c r="N21" i="48"/>
  <c r="O21" i="48"/>
  <c r="P21" i="48"/>
  <c r="Q21" i="48"/>
  <c r="Q24" i="48" s="1"/>
  <c r="Q82" i="48" s="1"/>
  <c r="O652" i="44" s="1"/>
  <c r="R21" i="48"/>
  <c r="S21" i="48"/>
  <c r="T21" i="48"/>
  <c r="U21" i="48"/>
  <c r="V21" i="48"/>
  <c r="W21" i="48"/>
  <c r="X21" i="48"/>
  <c r="Y21" i="48"/>
  <c r="Y24" i="48" s="1"/>
  <c r="Y82" i="48" s="1"/>
  <c r="W652" i="44" s="1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AO24" i="48" s="1"/>
  <c r="AO82" i="48" s="1"/>
  <c r="F22" i="48"/>
  <c r="G22" i="48"/>
  <c r="H22" i="48"/>
  <c r="D22" i="48" s="1"/>
  <c r="I22" i="48"/>
  <c r="J22" i="48"/>
  <c r="K22" i="48"/>
  <c r="L22" i="48"/>
  <c r="M22" i="48"/>
  <c r="N22" i="48"/>
  <c r="O22" i="48"/>
  <c r="P22" i="48"/>
  <c r="Q22" i="48"/>
  <c r="R22" i="48"/>
  <c r="S22" i="48"/>
  <c r="S24" i="48" s="1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F23" i="48"/>
  <c r="D23" i="48" s="1"/>
  <c r="G23" i="48"/>
  <c r="H23" i="48"/>
  <c r="I23" i="48"/>
  <c r="J23" i="48"/>
  <c r="J24" i="48" s="1"/>
  <c r="K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H24" i="48"/>
  <c r="L24" i="48"/>
  <c r="N24" i="48"/>
  <c r="P24" i="48"/>
  <c r="R24" i="48"/>
  <c r="T24" i="48"/>
  <c r="V24" i="48"/>
  <c r="X24" i="48"/>
  <c r="Z24" i="48"/>
  <c r="AA24" i="48"/>
  <c r="AB24" i="48"/>
  <c r="AD24" i="48"/>
  <c r="AF24" i="48"/>
  <c r="AH24" i="48"/>
  <c r="AI24" i="48"/>
  <c r="AJ24" i="48"/>
  <c r="AL24" i="48"/>
  <c r="AN24" i="48"/>
  <c r="F27" i="48"/>
  <c r="G27" i="48"/>
  <c r="H27" i="48"/>
  <c r="I27" i="48"/>
  <c r="J27" i="48"/>
  <c r="K27" i="48"/>
  <c r="L27" i="48"/>
  <c r="D27" i="48" s="1"/>
  <c r="M27" i="48"/>
  <c r="N27" i="48"/>
  <c r="O27" i="48"/>
  <c r="P27" i="48"/>
  <c r="Q27" i="48"/>
  <c r="R27" i="48"/>
  <c r="S27" i="48"/>
  <c r="S29" i="48" s="1"/>
  <c r="T27" i="48"/>
  <c r="U27" i="48"/>
  <c r="V27" i="48"/>
  <c r="W27" i="48"/>
  <c r="X27" i="48"/>
  <c r="Y27" i="48"/>
  <c r="Z27" i="48"/>
  <c r="AA27" i="48"/>
  <c r="AA29" i="48" s="1"/>
  <c r="AB27" i="48"/>
  <c r="AC27" i="48"/>
  <c r="AD27" i="48"/>
  <c r="AE27" i="48"/>
  <c r="AF27" i="48"/>
  <c r="AG27" i="48"/>
  <c r="AH27" i="48"/>
  <c r="AI27" i="48"/>
  <c r="AI29" i="48" s="1"/>
  <c r="AJ27" i="48"/>
  <c r="AK27" i="48"/>
  <c r="AL27" i="48"/>
  <c r="AM27" i="48"/>
  <c r="AN27" i="48"/>
  <c r="AO27" i="48"/>
  <c r="F28" i="48"/>
  <c r="D28" i="48" s="1"/>
  <c r="G28" i="48"/>
  <c r="H28" i="48"/>
  <c r="I28" i="48"/>
  <c r="J28" i="48"/>
  <c r="K28" i="48"/>
  <c r="L28" i="48"/>
  <c r="M28" i="48"/>
  <c r="E28" i="48" s="1"/>
  <c r="G28" i="50" s="1"/>
  <c r="N28" i="48"/>
  <c r="O28" i="48"/>
  <c r="O29" i="48" s="1"/>
  <c r="P28" i="48"/>
  <c r="Q28" i="48"/>
  <c r="R28" i="48"/>
  <c r="S28" i="48"/>
  <c r="T28" i="48"/>
  <c r="U28" i="48"/>
  <c r="V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F29" i="48"/>
  <c r="G29" i="48"/>
  <c r="H29" i="48"/>
  <c r="I29" i="48"/>
  <c r="J29" i="48"/>
  <c r="L29" i="48"/>
  <c r="N29" i="48"/>
  <c r="P29" i="48"/>
  <c r="Q29" i="48"/>
  <c r="R29" i="48"/>
  <c r="T29" i="48"/>
  <c r="V29" i="48"/>
  <c r="W29" i="48"/>
  <c r="X29" i="48"/>
  <c r="Y29" i="48"/>
  <c r="Z29" i="48"/>
  <c r="AB29" i="48"/>
  <c r="AD29" i="48"/>
  <c r="AE29" i="48"/>
  <c r="AF29" i="48"/>
  <c r="AG29" i="48"/>
  <c r="AH29" i="48"/>
  <c r="AJ29" i="48"/>
  <c r="AL29" i="48"/>
  <c r="AM29" i="48"/>
  <c r="AN29" i="48"/>
  <c r="AO29" i="48"/>
  <c r="F32" i="48"/>
  <c r="G32" i="48"/>
  <c r="H32" i="48"/>
  <c r="I32" i="48"/>
  <c r="J32" i="48"/>
  <c r="K32" i="48"/>
  <c r="K36" i="48" s="1"/>
  <c r="L32" i="48"/>
  <c r="D32" i="48" s="1"/>
  <c r="M32" i="48"/>
  <c r="N32" i="48"/>
  <c r="O32" i="48"/>
  <c r="P32" i="48"/>
  <c r="Q32" i="48"/>
  <c r="R32" i="48"/>
  <c r="S32" i="48"/>
  <c r="S36" i="48" s="1"/>
  <c r="T32" i="48"/>
  <c r="U32" i="48"/>
  <c r="V32" i="48"/>
  <c r="W32" i="48"/>
  <c r="X32" i="48"/>
  <c r="Y32" i="48"/>
  <c r="Z32" i="48"/>
  <c r="AA32" i="48"/>
  <c r="AA36" i="48" s="1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F33" i="48"/>
  <c r="D33" i="48" s="1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F34" i="48"/>
  <c r="D34" i="48" s="1"/>
  <c r="G34" i="48"/>
  <c r="H34" i="48"/>
  <c r="I34" i="48"/>
  <c r="J34" i="48"/>
  <c r="K34" i="48"/>
  <c r="L34" i="48"/>
  <c r="M34" i="48"/>
  <c r="E34" i="48" s="1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F35" i="48"/>
  <c r="D35" i="48" s="1"/>
  <c r="G35" i="48"/>
  <c r="H35" i="48"/>
  <c r="I35" i="48"/>
  <c r="J35" i="48"/>
  <c r="K35" i="48"/>
  <c r="L35" i="48"/>
  <c r="M35" i="48"/>
  <c r="N35" i="48"/>
  <c r="O35" i="48"/>
  <c r="P35" i="48"/>
  <c r="Q35" i="48"/>
  <c r="Q36" i="48" s="1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F36" i="48"/>
  <c r="H36" i="48"/>
  <c r="I36" i="48"/>
  <c r="J36" i="48"/>
  <c r="L36" i="48"/>
  <c r="N36" i="48"/>
  <c r="P36" i="48"/>
  <c r="R36" i="48"/>
  <c r="T36" i="48"/>
  <c r="V36" i="48"/>
  <c r="X36" i="48"/>
  <c r="Y36" i="48"/>
  <c r="Z36" i="48"/>
  <c r="AB36" i="48"/>
  <c r="AD36" i="48"/>
  <c r="AF36" i="48"/>
  <c r="AG36" i="48"/>
  <c r="AH36" i="48"/>
  <c r="AI36" i="48"/>
  <c r="AJ36" i="48"/>
  <c r="AL36" i="48"/>
  <c r="AN36" i="48"/>
  <c r="AO36" i="48"/>
  <c r="F39" i="48"/>
  <c r="D39" i="48" s="1"/>
  <c r="G39" i="48"/>
  <c r="H39" i="48"/>
  <c r="I39" i="48"/>
  <c r="J39" i="48"/>
  <c r="K39" i="48"/>
  <c r="L39" i="48"/>
  <c r="M39" i="48"/>
  <c r="E39" i="48" s="1"/>
  <c r="G39" i="50" s="1"/>
  <c r="N39" i="48"/>
  <c r="O39" i="48"/>
  <c r="P39" i="48"/>
  <c r="Q39" i="48"/>
  <c r="R39" i="48"/>
  <c r="S39" i="48"/>
  <c r="T39" i="48"/>
  <c r="U39" i="48"/>
  <c r="U43" i="48" s="1"/>
  <c r="V39" i="48"/>
  <c r="W39" i="48"/>
  <c r="X39" i="48"/>
  <c r="Y39" i="48"/>
  <c r="Z39" i="48"/>
  <c r="AA39" i="48"/>
  <c r="AB39" i="48"/>
  <c r="AC39" i="48"/>
  <c r="AC43" i="48" s="1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F40" i="48"/>
  <c r="D40" i="48" s="1"/>
  <c r="G40" i="48"/>
  <c r="H40" i="48"/>
  <c r="I40" i="48"/>
  <c r="J40" i="48"/>
  <c r="K40" i="48"/>
  <c r="L40" i="48"/>
  <c r="M40" i="48"/>
  <c r="M42" i="48" s="1"/>
  <c r="N40" i="48"/>
  <c r="O40" i="48"/>
  <c r="P40" i="48"/>
  <c r="Q40" i="48"/>
  <c r="R40" i="48"/>
  <c r="S40" i="48"/>
  <c r="T40" i="48"/>
  <c r="U40" i="48"/>
  <c r="U42" i="48" s="1"/>
  <c r="V40" i="48"/>
  <c r="W40" i="48"/>
  <c r="X40" i="48"/>
  <c r="Y40" i="48"/>
  <c r="Z40" i="48"/>
  <c r="AA40" i="48"/>
  <c r="AB40" i="48"/>
  <c r="AC40" i="48"/>
  <c r="AC42" i="48" s="1"/>
  <c r="AD40" i="48"/>
  <c r="AE40" i="48"/>
  <c r="AF40" i="48"/>
  <c r="AG40" i="48"/>
  <c r="AH40" i="48"/>
  <c r="AI40" i="48"/>
  <c r="AJ40" i="48"/>
  <c r="AK40" i="48"/>
  <c r="AK42" i="48" s="1"/>
  <c r="AL40" i="48"/>
  <c r="AM40" i="48"/>
  <c r="AN40" i="48"/>
  <c r="AO40" i="48"/>
  <c r="F41" i="48"/>
  <c r="D41" i="48" s="1"/>
  <c r="F41" i="50" s="1"/>
  <c r="G41" i="48"/>
  <c r="H41" i="48"/>
  <c r="I41" i="48"/>
  <c r="J41" i="48"/>
  <c r="K41" i="48"/>
  <c r="L41" i="48"/>
  <c r="M41" i="48"/>
  <c r="N41" i="48"/>
  <c r="N42" i="48" s="1"/>
  <c r="N43" i="48" s="1"/>
  <c r="O41" i="48"/>
  <c r="P41" i="48"/>
  <c r="Q41" i="48"/>
  <c r="R41" i="48"/>
  <c r="S41" i="48"/>
  <c r="T41" i="48"/>
  <c r="U41" i="48"/>
  <c r="V41" i="48"/>
  <c r="V42" i="48" s="1"/>
  <c r="V43" i="48" s="1"/>
  <c r="W41" i="48"/>
  <c r="X41" i="48"/>
  <c r="Y41" i="48"/>
  <c r="Z41" i="48"/>
  <c r="AA41" i="48"/>
  <c r="AB41" i="48"/>
  <c r="AC41" i="48"/>
  <c r="AD41" i="48"/>
  <c r="AD42" i="48" s="1"/>
  <c r="AE41" i="48"/>
  <c r="AF41" i="48"/>
  <c r="AG41" i="48"/>
  <c r="AH41" i="48"/>
  <c r="AI41" i="48"/>
  <c r="AJ41" i="48"/>
  <c r="AK41" i="48"/>
  <c r="AL41" i="48"/>
  <c r="AL42" i="48" s="1"/>
  <c r="AL43" i="48" s="1"/>
  <c r="AM41" i="48"/>
  <c r="AN41" i="48"/>
  <c r="AO41" i="48"/>
  <c r="H42" i="48"/>
  <c r="H43" i="48" s="1"/>
  <c r="I42" i="48"/>
  <c r="I43" i="48" s="1"/>
  <c r="J42" i="48"/>
  <c r="K42" i="48"/>
  <c r="K43" i="48" s="1"/>
  <c r="L42" i="48"/>
  <c r="P42" i="48"/>
  <c r="P43" i="48" s="1"/>
  <c r="Q42" i="48"/>
  <c r="Q43" i="48" s="1"/>
  <c r="R42" i="48"/>
  <c r="S42" i="48"/>
  <c r="T42" i="48"/>
  <c r="X42" i="48"/>
  <c r="X43" i="48" s="1"/>
  <c r="Y42" i="48"/>
  <c r="Y43" i="48" s="1"/>
  <c r="Z42" i="48"/>
  <c r="AA42" i="48"/>
  <c r="AA43" i="48" s="1"/>
  <c r="AB42" i="48"/>
  <c r="AF42" i="48"/>
  <c r="AF43" i="48" s="1"/>
  <c r="AG42" i="48"/>
  <c r="AH42" i="48"/>
  <c r="AI42" i="48"/>
  <c r="AI43" i="48" s="1"/>
  <c r="AJ42" i="48"/>
  <c r="AN42" i="48"/>
  <c r="AN43" i="48" s="1"/>
  <c r="AO42" i="48"/>
  <c r="J43" i="48"/>
  <c r="L43" i="48"/>
  <c r="M43" i="48"/>
  <c r="R43" i="48"/>
  <c r="S43" i="48"/>
  <c r="T43" i="48"/>
  <c r="Z43" i="48"/>
  <c r="AB43" i="48"/>
  <c r="AD43" i="48"/>
  <c r="AG43" i="48"/>
  <c r="AH43" i="48"/>
  <c r="AJ43" i="48"/>
  <c r="AK43" i="48"/>
  <c r="AO43" i="48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F47" i="48"/>
  <c r="G47" i="48"/>
  <c r="H47" i="48"/>
  <c r="I47" i="48"/>
  <c r="J47" i="48"/>
  <c r="K47" i="48"/>
  <c r="E47" i="48" s="1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F49" i="48"/>
  <c r="D49" i="48" s="1"/>
  <c r="G49" i="48"/>
  <c r="E49" i="48" s="1"/>
  <c r="H49" i="48"/>
  <c r="I49" i="48"/>
  <c r="J49" i="48"/>
  <c r="K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D51" i="48"/>
  <c r="F51" i="48"/>
  <c r="G51" i="48"/>
  <c r="H51" i="48"/>
  <c r="I51" i="48"/>
  <c r="J51" i="48"/>
  <c r="K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E54" i="48"/>
  <c r="F54" i="48"/>
  <c r="G54" i="48"/>
  <c r="G56" i="48" s="1"/>
  <c r="H54" i="48"/>
  <c r="I54" i="48"/>
  <c r="L54" i="48"/>
  <c r="N54" i="48"/>
  <c r="O54" i="48"/>
  <c r="O56" i="48" s="1"/>
  <c r="P54" i="48"/>
  <c r="P56" i="48" s="1"/>
  <c r="Q54" i="48"/>
  <c r="R54" i="48"/>
  <c r="R56" i="48" s="1"/>
  <c r="S54" i="48"/>
  <c r="S56" i="48" s="1"/>
  <c r="T54" i="48"/>
  <c r="U54" i="48"/>
  <c r="V54" i="48"/>
  <c r="W54" i="48"/>
  <c r="W56" i="48" s="1"/>
  <c r="X54" i="48"/>
  <c r="Y54" i="48"/>
  <c r="Z54" i="48"/>
  <c r="Z56" i="48" s="1"/>
  <c r="AA54" i="48"/>
  <c r="AA56" i="48" s="1"/>
  <c r="AB54" i="48"/>
  <c r="AC54" i="48"/>
  <c r="AD54" i="48"/>
  <c r="AE54" i="48"/>
  <c r="AE56" i="48" s="1"/>
  <c r="AF54" i="48"/>
  <c r="AF56" i="48" s="1"/>
  <c r="AG54" i="48"/>
  <c r="AH54" i="48"/>
  <c r="AH56" i="48" s="1"/>
  <c r="AI54" i="48"/>
  <c r="AI56" i="48" s="1"/>
  <c r="AJ54" i="48"/>
  <c r="AK54" i="48"/>
  <c r="AL54" i="48"/>
  <c r="AM54" i="48"/>
  <c r="AM56" i="48" s="1"/>
  <c r="AN54" i="48"/>
  <c r="AO54" i="48"/>
  <c r="F55" i="48"/>
  <c r="G55" i="48"/>
  <c r="H55" i="48"/>
  <c r="I55" i="48"/>
  <c r="J55" i="48"/>
  <c r="L55" i="48"/>
  <c r="L56" i="48" s="1"/>
  <c r="N55" i="48"/>
  <c r="O55" i="48"/>
  <c r="E55" i="48" s="1"/>
  <c r="P55" i="48"/>
  <c r="Q55" i="48"/>
  <c r="R55" i="48"/>
  <c r="S55" i="48"/>
  <c r="T55" i="48"/>
  <c r="T56" i="48" s="1"/>
  <c r="U55" i="48"/>
  <c r="V55" i="48"/>
  <c r="W55" i="48"/>
  <c r="X55" i="48"/>
  <c r="Y55" i="48"/>
  <c r="Z55" i="48"/>
  <c r="AA55" i="48"/>
  <c r="AB55" i="48"/>
  <c r="AB56" i="48" s="1"/>
  <c r="AC55" i="48"/>
  <c r="AD55" i="48"/>
  <c r="AE55" i="48"/>
  <c r="AF55" i="48"/>
  <c r="AG55" i="48"/>
  <c r="AH55" i="48"/>
  <c r="AI55" i="48"/>
  <c r="AJ55" i="48"/>
  <c r="AJ56" i="48" s="1"/>
  <c r="AK55" i="48"/>
  <c r="AL55" i="48"/>
  <c r="AM55" i="48"/>
  <c r="AN55" i="48"/>
  <c r="AO55" i="48"/>
  <c r="F56" i="48"/>
  <c r="H56" i="48"/>
  <c r="I56" i="48"/>
  <c r="K56" i="48"/>
  <c r="M56" i="48"/>
  <c r="N56" i="48"/>
  <c r="Q56" i="48"/>
  <c r="U56" i="48"/>
  <c r="V56" i="48"/>
  <c r="X56" i="48"/>
  <c r="Y56" i="48"/>
  <c r="AC56" i="48"/>
  <c r="AD56" i="48"/>
  <c r="AG56" i="48"/>
  <c r="AK56" i="48"/>
  <c r="AL56" i="48"/>
  <c r="AN56" i="48"/>
  <c r="AO56" i="48"/>
  <c r="F59" i="48"/>
  <c r="G59" i="48"/>
  <c r="H59" i="48"/>
  <c r="I59" i="48"/>
  <c r="J59" i="48"/>
  <c r="K59" i="48"/>
  <c r="K61" i="48" s="1"/>
  <c r="L59" i="48"/>
  <c r="M59" i="48"/>
  <c r="N59" i="48"/>
  <c r="O59" i="48"/>
  <c r="P59" i="48"/>
  <c r="P61" i="48" s="1"/>
  <c r="Q59" i="48"/>
  <c r="R59" i="48"/>
  <c r="S59" i="48"/>
  <c r="S61" i="48" s="1"/>
  <c r="T59" i="48"/>
  <c r="U59" i="48"/>
  <c r="V59" i="48"/>
  <c r="W59" i="48"/>
  <c r="X59" i="48"/>
  <c r="X61" i="48" s="1"/>
  <c r="Y59" i="48"/>
  <c r="Z59" i="48"/>
  <c r="AA59" i="48"/>
  <c r="AA61" i="48" s="1"/>
  <c r="AB59" i="48"/>
  <c r="AC59" i="48"/>
  <c r="AD59" i="48"/>
  <c r="AE59" i="48"/>
  <c r="AF59" i="48"/>
  <c r="AF61" i="48" s="1"/>
  <c r="AG59" i="48"/>
  <c r="AH59" i="48"/>
  <c r="AI59" i="48"/>
  <c r="AI61" i="48" s="1"/>
  <c r="AJ59" i="48"/>
  <c r="AK59" i="48"/>
  <c r="AL59" i="48"/>
  <c r="AM59" i="48"/>
  <c r="AN59" i="48"/>
  <c r="AN61" i="48" s="1"/>
  <c r="AO59" i="48"/>
  <c r="F60" i="48"/>
  <c r="G60" i="48"/>
  <c r="H60" i="48"/>
  <c r="I60" i="48"/>
  <c r="I61" i="48" s="1"/>
  <c r="J60" i="48"/>
  <c r="K60" i="48"/>
  <c r="L60" i="48"/>
  <c r="D60" i="48" s="1"/>
  <c r="M60" i="48"/>
  <c r="M61" i="48" s="1"/>
  <c r="N60" i="48"/>
  <c r="O60" i="48"/>
  <c r="P60" i="48"/>
  <c r="Q60" i="48"/>
  <c r="Q61" i="48" s="1"/>
  <c r="R60" i="48"/>
  <c r="S60" i="48"/>
  <c r="T60" i="48"/>
  <c r="T61" i="48" s="1"/>
  <c r="U60" i="48"/>
  <c r="U61" i="48" s="1"/>
  <c r="V60" i="48"/>
  <c r="W60" i="48"/>
  <c r="X60" i="48"/>
  <c r="Y60" i="48"/>
  <c r="Y61" i="48" s="1"/>
  <c r="Z60" i="48"/>
  <c r="AA60" i="48"/>
  <c r="AB60" i="48"/>
  <c r="AC60" i="48"/>
  <c r="AC61" i="48" s="1"/>
  <c r="AD60" i="48"/>
  <c r="AE60" i="48"/>
  <c r="AF60" i="48"/>
  <c r="AG60" i="48"/>
  <c r="AG61" i="48" s="1"/>
  <c r="AH60" i="48"/>
  <c r="AI60" i="48"/>
  <c r="AJ60" i="48"/>
  <c r="AK60" i="48"/>
  <c r="AK61" i="48" s="1"/>
  <c r="AL60" i="48"/>
  <c r="AM60" i="48"/>
  <c r="AN60" i="48"/>
  <c r="AO60" i="48"/>
  <c r="AO61" i="48" s="1"/>
  <c r="F61" i="48"/>
  <c r="G61" i="48"/>
  <c r="L61" i="48"/>
  <c r="N61" i="48"/>
  <c r="O61" i="48"/>
  <c r="V61" i="48"/>
  <c r="W61" i="48"/>
  <c r="AB61" i="48"/>
  <c r="AD61" i="48"/>
  <c r="AE61" i="48"/>
  <c r="AJ61" i="48"/>
  <c r="AL61" i="48"/>
  <c r="AM61" i="48"/>
  <c r="F64" i="48"/>
  <c r="G64" i="48"/>
  <c r="H64" i="48"/>
  <c r="I64" i="48"/>
  <c r="J64" i="48"/>
  <c r="K64" i="48"/>
  <c r="L64" i="48"/>
  <c r="M64" i="48"/>
  <c r="N64" i="48"/>
  <c r="N66" i="48" s="1"/>
  <c r="O64" i="48"/>
  <c r="P64" i="48"/>
  <c r="Q64" i="48"/>
  <c r="Q66" i="48" s="1"/>
  <c r="R64" i="48"/>
  <c r="S64" i="48"/>
  <c r="T64" i="48"/>
  <c r="U64" i="48"/>
  <c r="V64" i="48"/>
  <c r="V66" i="48" s="1"/>
  <c r="W64" i="48"/>
  <c r="X64" i="48"/>
  <c r="Y64" i="48"/>
  <c r="Y66" i="48" s="1"/>
  <c r="Z64" i="48"/>
  <c r="AA64" i="48"/>
  <c r="AB64" i="48"/>
  <c r="AC64" i="48"/>
  <c r="AD64" i="48"/>
  <c r="AD66" i="48" s="1"/>
  <c r="AE64" i="48"/>
  <c r="AF64" i="48"/>
  <c r="AG64" i="48"/>
  <c r="AG66" i="48" s="1"/>
  <c r="AH64" i="48"/>
  <c r="AI64" i="48"/>
  <c r="AJ64" i="48"/>
  <c r="AK64" i="48"/>
  <c r="AL64" i="48"/>
  <c r="AL66" i="48" s="1"/>
  <c r="AM64" i="48"/>
  <c r="AN64" i="48"/>
  <c r="AO64" i="48"/>
  <c r="AO66" i="48" s="1"/>
  <c r="F65" i="48"/>
  <c r="G65" i="48"/>
  <c r="E65" i="48" s="1"/>
  <c r="G65" i="50" s="1"/>
  <c r="H65" i="48"/>
  <c r="I65" i="48"/>
  <c r="J65" i="48"/>
  <c r="J66" i="48" s="1"/>
  <c r="K65" i="48"/>
  <c r="K66" i="48" s="1"/>
  <c r="L65" i="48"/>
  <c r="M65" i="48"/>
  <c r="N65" i="48"/>
  <c r="O65" i="48"/>
  <c r="O66" i="48" s="1"/>
  <c r="P65" i="48"/>
  <c r="Q65" i="48"/>
  <c r="R65" i="48"/>
  <c r="S65" i="48"/>
  <c r="S66" i="48" s="1"/>
  <c r="T65" i="48"/>
  <c r="U65" i="48"/>
  <c r="V65" i="48"/>
  <c r="W65" i="48"/>
  <c r="W66" i="48" s="1"/>
  <c r="X65" i="48"/>
  <c r="Y65" i="48"/>
  <c r="Z65" i="48"/>
  <c r="AA65" i="48"/>
  <c r="AA66" i="48" s="1"/>
  <c r="AB65" i="48"/>
  <c r="AC65" i="48"/>
  <c r="AD65" i="48"/>
  <c r="AE65" i="48"/>
  <c r="AE66" i="48" s="1"/>
  <c r="AF65" i="48"/>
  <c r="AG65" i="48"/>
  <c r="AH65" i="48"/>
  <c r="AH66" i="48" s="1"/>
  <c r="AI65" i="48"/>
  <c r="AI66" i="48" s="1"/>
  <c r="AJ65" i="48"/>
  <c r="AK65" i="48"/>
  <c r="AL65" i="48"/>
  <c r="AM65" i="48"/>
  <c r="AM66" i="48" s="1"/>
  <c r="AN65" i="48"/>
  <c r="AO65" i="48"/>
  <c r="L66" i="48"/>
  <c r="M66" i="48"/>
  <c r="R66" i="48"/>
  <c r="T66" i="48"/>
  <c r="U66" i="48"/>
  <c r="Z66" i="48"/>
  <c r="AB66" i="48"/>
  <c r="AC66" i="48"/>
  <c r="AJ66" i="48"/>
  <c r="AK66" i="48"/>
  <c r="D70" i="48"/>
  <c r="F70" i="50" s="1"/>
  <c r="F70" i="48"/>
  <c r="F72" i="48" s="1"/>
  <c r="H70" i="48"/>
  <c r="I70" i="48"/>
  <c r="J70" i="48"/>
  <c r="L70" i="48"/>
  <c r="M70" i="48"/>
  <c r="M72" i="48" s="1"/>
  <c r="N70" i="48"/>
  <c r="O70" i="48"/>
  <c r="P70" i="48"/>
  <c r="P72" i="48" s="1"/>
  <c r="Q70" i="48"/>
  <c r="R70" i="48"/>
  <c r="S70" i="48"/>
  <c r="T70" i="48"/>
  <c r="U70" i="48"/>
  <c r="U72" i="48" s="1"/>
  <c r="V70" i="48"/>
  <c r="W70" i="48"/>
  <c r="X70" i="48"/>
  <c r="X72" i="48" s="1"/>
  <c r="Y70" i="48"/>
  <c r="Z70" i="48"/>
  <c r="AA70" i="48"/>
  <c r="AB70" i="48"/>
  <c r="AC70" i="48"/>
  <c r="AC72" i="48" s="1"/>
  <c r="AD70" i="48"/>
  <c r="AE70" i="48"/>
  <c r="AF70" i="48"/>
  <c r="AF72" i="48" s="1"/>
  <c r="AG70" i="48"/>
  <c r="AH70" i="48"/>
  <c r="AI70" i="48"/>
  <c r="AJ70" i="48"/>
  <c r="AK70" i="48"/>
  <c r="AK72" i="48" s="1"/>
  <c r="AL70" i="48"/>
  <c r="AM70" i="48"/>
  <c r="AN70" i="48"/>
  <c r="AN72" i="48" s="1"/>
  <c r="AO70" i="48"/>
  <c r="F71" i="48"/>
  <c r="G71" i="48"/>
  <c r="H71" i="48"/>
  <c r="I71" i="48"/>
  <c r="I72" i="48" s="1"/>
  <c r="J71" i="48"/>
  <c r="J72" i="48" s="1"/>
  <c r="K71" i="48"/>
  <c r="L71" i="48"/>
  <c r="M71" i="48"/>
  <c r="N71" i="48"/>
  <c r="N72" i="48" s="1"/>
  <c r="O71" i="48"/>
  <c r="P71" i="48"/>
  <c r="Q71" i="48"/>
  <c r="Q72" i="48" s="1"/>
  <c r="R71" i="48"/>
  <c r="R72" i="48" s="1"/>
  <c r="S71" i="48"/>
  <c r="T71" i="48"/>
  <c r="U71" i="48"/>
  <c r="V71" i="48"/>
  <c r="V72" i="48" s="1"/>
  <c r="W71" i="48"/>
  <c r="X71" i="48"/>
  <c r="Y71" i="48"/>
  <c r="Y72" i="48" s="1"/>
  <c r="Z71" i="48"/>
  <c r="Z72" i="48" s="1"/>
  <c r="AA71" i="48"/>
  <c r="AB71" i="48"/>
  <c r="AC71" i="48"/>
  <c r="AD71" i="48"/>
  <c r="AD72" i="48" s="1"/>
  <c r="AE71" i="48"/>
  <c r="AF71" i="48"/>
  <c r="AG71" i="48"/>
  <c r="AG72" i="48" s="1"/>
  <c r="AH71" i="48"/>
  <c r="AH72" i="48" s="1"/>
  <c r="AI71" i="48"/>
  <c r="AJ71" i="48"/>
  <c r="AK71" i="48"/>
  <c r="AL71" i="48"/>
  <c r="AL72" i="48" s="1"/>
  <c r="AM71" i="48"/>
  <c r="AN71" i="48"/>
  <c r="AO71" i="48"/>
  <c r="AO72" i="48" s="1"/>
  <c r="H72" i="48"/>
  <c r="K72" i="48"/>
  <c r="L72" i="48"/>
  <c r="S72" i="48"/>
  <c r="T72" i="48"/>
  <c r="AA72" i="48"/>
  <c r="AB72" i="48"/>
  <c r="AI72" i="48"/>
  <c r="AJ72" i="48"/>
  <c r="F73" i="48"/>
  <c r="G73" i="48"/>
  <c r="H73" i="48"/>
  <c r="I73" i="48"/>
  <c r="J73" i="48"/>
  <c r="K73" i="48"/>
  <c r="L73" i="48"/>
  <c r="M73" i="48"/>
  <c r="E73" i="48" s="1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F74" i="48"/>
  <c r="G74" i="48"/>
  <c r="E74" i="48" s="1"/>
  <c r="G74" i="50" s="1"/>
  <c r="H74" i="48"/>
  <c r="I74" i="48"/>
  <c r="J74" i="48"/>
  <c r="K74" i="48"/>
  <c r="L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F75" i="48"/>
  <c r="D75" i="48" s="1"/>
  <c r="F75" i="50" s="1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F76" i="48"/>
  <c r="G76" i="48"/>
  <c r="H76" i="48"/>
  <c r="I76" i="48"/>
  <c r="J76" i="48"/>
  <c r="D76" i="48" s="1"/>
  <c r="F76" i="50" s="1"/>
  <c r="K76" i="48"/>
  <c r="L76" i="48"/>
  <c r="M76" i="48"/>
  <c r="E76" i="48" s="1"/>
  <c r="G76" i="50" s="1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D77" i="48"/>
  <c r="F77" i="48"/>
  <c r="G77" i="48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F79" i="48"/>
  <c r="G79" i="48"/>
  <c r="H79" i="48"/>
  <c r="I79" i="48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F80" i="48"/>
  <c r="G80" i="48"/>
  <c r="H80" i="48"/>
  <c r="I80" i="48"/>
  <c r="J80" i="48"/>
  <c r="K80" i="48"/>
  <c r="L80" i="48"/>
  <c r="D80" i="48" s="1"/>
  <c r="F80" i="50" s="1"/>
  <c r="H80" i="50" s="1"/>
  <c r="M80" i="48"/>
  <c r="E80" i="48" s="1"/>
  <c r="G80" i="50" s="1"/>
  <c r="I80" i="50" s="1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F81" i="48"/>
  <c r="G81" i="48"/>
  <c r="H81" i="48"/>
  <c r="I81" i="48"/>
  <c r="J81" i="48"/>
  <c r="K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A4" i="49"/>
  <c r="A5" i="49"/>
  <c r="G11" i="49"/>
  <c r="H11" i="49"/>
  <c r="I11" i="49"/>
  <c r="L11" i="49"/>
  <c r="M11" i="49"/>
  <c r="H12" i="49"/>
  <c r="F12" i="49" s="1"/>
  <c r="I12" i="49"/>
  <c r="G12" i="49" s="1"/>
  <c r="L12" i="49"/>
  <c r="F13" i="49"/>
  <c r="G13" i="49"/>
  <c r="H13" i="49"/>
  <c r="I13" i="49"/>
  <c r="L13" i="49"/>
  <c r="M13" i="49"/>
  <c r="H14" i="49"/>
  <c r="L14" i="49" s="1"/>
  <c r="I14" i="49"/>
  <c r="G15" i="49"/>
  <c r="H15" i="49"/>
  <c r="F15" i="49" s="1"/>
  <c r="I15" i="49"/>
  <c r="L15" i="49"/>
  <c r="D15" i="50" s="1"/>
  <c r="M15" i="49"/>
  <c r="E15" i="50" s="1"/>
  <c r="J16" i="49"/>
  <c r="K16" i="49"/>
  <c r="H18" i="49"/>
  <c r="I18" i="49"/>
  <c r="G19" i="49"/>
  <c r="H19" i="49"/>
  <c r="I19" i="49"/>
  <c r="M19" i="49"/>
  <c r="H20" i="49"/>
  <c r="F20" i="49" s="1"/>
  <c r="I20" i="49"/>
  <c r="G20" i="49" s="1"/>
  <c r="L20" i="49"/>
  <c r="D20" i="50" s="1"/>
  <c r="F21" i="49"/>
  <c r="G21" i="49"/>
  <c r="H21" i="49"/>
  <c r="I21" i="49"/>
  <c r="L21" i="49"/>
  <c r="M21" i="49"/>
  <c r="H22" i="49"/>
  <c r="I22" i="49"/>
  <c r="G23" i="49"/>
  <c r="H23" i="49"/>
  <c r="F23" i="49" s="1"/>
  <c r="I23" i="49"/>
  <c r="L23" i="49"/>
  <c r="M23" i="49"/>
  <c r="J24" i="49"/>
  <c r="K24" i="49"/>
  <c r="H27" i="49"/>
  <c r="F27" i="49" s="1"/>
  <c r="I27" i="49"/>
  <c r="G27" i="49" s="1"/>
  <c r="G29" i="49" s="1"/>
  <c r="L27" i="49"/>
  <c r="L29" i="49" s="1"/>
  <c r="F28" i="49"/>
  <c r="F29" i="49" s="1"/>
  <c r="G28" i="49"/>
  <c r="H28" i="49"/>
  <c r="I28" i="49"/>
  <c r="L28" i="49"/>
  <c r="M28" i="49"/>
  <c r="H29" i="49"/>
  <c r="I29" i="49"/>
  <c r="J29" i="49"/>
  <c r="K29" i="49"/>
  <c r="F32" i="49"/>
  <c r="F36" i="49" s="1"/>
  <c r="H32" i="49"/>
  <c r="I32" i="49"/>
  <c r="G33" i="49"/>
  <c r="H33" i="49"/>
  <c r="F33" i="49" s="1"/>
  <c r="I33" i="49"/>
  <c r="L33" i="49"/>
  <c r="M33" i="49"/>
  <c r="E33" i="50" s="1"/>
  <c r="H34" i="49"/>
  <c r="F34" i="49" s="1"/>
  <c r="I34" i="49"/>
  <c r="G34" i="49" s="1"/>
  <c r="L34" i="49"/>
  <c r="F35" i="49"/>
  <c r="G35" i="49"/>
  <c r="H35" i="49"/>
  <c r="I35" i="49"/>
  <c r="L35" i="49"/>
  <c r="M35" i="49"/>
  <c r="I36" i="49"/>
  <c r="J36" i="49"/>
  <c r="K36" i="49"/>
  <c r="L37" i="49"/>
  <c r="M37" i="49"/>
  <c r="H38" i="49"/>
  <c r="I38" i="49"/>
  <c r="H39" i="49"/>
  <c r="F39" i="49" s="1"/>
  <c r="I39" i="49"/>
  <c r="G39" i="49" s="1"/>
  <c r="L39" i="49"/>
  <c r="F40" i="49"/>
  <c r="F42" i="49" s="1"/>
  <c r="F43" i="49" s="1"/>
  <c r="G40" i="49"/>
  <c r="H40" i="49"/>
  <c r="I40" i="49"/>
  <c r="I42" i="49" s="1"/>
  <c r="I43" i="49" s="1"/>
  <c r="L40" i="49"/>
  <c r="L42" i="49" s="1"/>
  <c r="L43" i="49" s="1"/>
  <c r="M40" i="49"/>
  <c r="F41" i="49"/>
  <c r="H41" i="49"/>
  <c r="L41" i="49" s="1"/>
  <c r="I41" i="49"/>
  <c r="H42" i="49"/>
  <c r="J42" i="49"/>
  <c r="J43" i="49" s="1"/>
  <c r="K42" i="49"/>
  <c r="K43" i="49" s="1"/>
  <c r="K82" i="49" s="1"/>
  <c r="H43" i="49"/>
  <c r="G45" i="49"/>
  <c r="H45" i="49"/>
  <c r="F45" i="49" s="1"/>
  <c r="I45" i="49"/>
  <c r="L45" i="49"/>
  <c r="D45" i="50" s="1"/>
  <c r="M45" i="49"/>
  <c r="H47" i="49"/>
  <c r="F47" i="49" s="1"/>
  <c r="I47" i="49"/>
  <c r="G47" i="49" s="1"/>
  <c r="L47" i="49"/>
  <c r="F49" i="49"/>
  <c r="G49" i="49"/>
  <c r="H49" i="49"/>
  <c r="I49" i="49"/>
  <c r="L49" i="49"/>
  <c r="M49" i="49"/>
  <c r="H51" i="49"/>
  <c r="L51" i="49" s="1"/>
  <c r="I51" i="49"/>
  <c r="G54" i="49"/>
  <c r="H54" i="49"/>
  <c r="I54" i="49"/>
  <c r="L54" i="49"/>
  <c r="D54" i="50" s="1"/>
  <c r="D56" i="50" s="1"/>
  <c r="M54" i="49"/>
  <c r="H55" i="49"/>
  <c r="F55" i="49" s="1"/>
  <c r="I55" i="49"/>
  <c r="L55" i="49"/>
  <c r="J56" i="49"/>
  <c r="K56" i="49"/>
  <c r="L56" i="49"/>
  <c r="F59" i="49"/>
  <c r="G59" i="49"/>
  <c r="H59" i="49"/>
  <c r="I59" i="49"/>
  <c r="I61" i="49" s="1"/>
  <c r="L59" i="49"/>
  <c r="M59" i="49"/>
  <c r="H60" i="49"/>
  <c r="I60" i="49"/>
  <c r="J61" i="49"/>
  <c r="K61" i="49"/>
  <c r="F64" i="49"/>
  <c r="G64" i="49"/>
  <c r="H64" i="49"/>
  <c r="I64" i="49"/>
  <c r="M64" i="49"/>
  <c r="H65" i="49"/>
  <c r="F65" i="49" s="1"/>
  <c r="I65" i="49"/>
  <c r="L65" i="49"/>
  <c r="F66" i="49"/>
  <c r="J66" i="49"/>
  <c r="K66" i="49"/>
  <c r="L69" i="49"/>
  <c r="M69" i="49"/>
  <c r="H70" i="49"/>
  <c r="F70" i="49" s="1"/>
  <c r="I70" i="49"/>
  <c r="L70" i="49"/>
  <c r="F71" i="49"/>
  <c r="G71" i="49"/>
  <c r="H71" i="49"/>
  <c r="I71" i="49"/>
  <c r="L71" i="49"/>
  <c r="D71" i="50" s="1"/>
  <c r="M71" i="49"/>
  <c r="E71" i="50" s="1"/>
  <c r="F72" i="49"/>
  <c r="H72" i="49"/>
  <c r="J72" i="49"/>
  <c r="K72" i="49"/>
  <c r="H73" i="49"/>
  <c r="L73" i="49" s="1"/>
  <c r="D73" i="50" s="1"/>
  <c r="I73" i="49"/>
  <c r="G74" i="49"/>
  <c r="H74" i="49"/>
  <c r="F74" i="49" s="1"/>
  <c r="I74" i="49"/>
  <c r="L74" i="49"/>
  <c r="M74" i="49"/>
  <c r="E74" i="50" s="1"/>
  <c r="H75" i="49"/>
  <c r="I75" i="49"/>
  <c r="H76" i="49"/>
  <c r="F76" i="49" s="1"/>
  <c r="I76" i="49"/>
  <c r="G76" i="49" s="1"/>
  <c r="L76" i="49"/>
  <c r="M76" i="49"/>
  <c r="E76" i="50" s="1"/>
  <c r="I76" i="50" s="1"/>
  <c r="F77" i="49"/>
  <c r="H77" i="49"/>
  <c r="I77" i="49"/>
  <c r="G77" i="49" s="1"/>
  <c r="L77" i="49"/>
  <c r="M77" i="49"/>
  <c r="G78" i="49"/>
  <c r="H78" i="49"/>
  <c r="I78" i="49"/>
  <c r="M78" i="49"/>
  <c r="H79" i="49"/>
  <c r="F79" i="49" s="1"/>
  <c r="I79" i="49"/>
  <c r="L79" i="49"/>
  <c r="D79" i="50" s="1"/>
  <c r="F80" i="49"/>
  <c r="H80" i="49"/>
  <c r="I80" i="49"/>
  <c r="G80" i="49" s="1"/>
  <c r="L80" i="49"/>
  <c r="M80" i="49"/>
  <c r="F81" i="49"/>
  <c r="H81" i="49"/>
  <c r="L81" i="49" s="1"/>
  <c r="D81" i="50" s="1"/>
  <c r="I81" i="49"/>
  <c r="D82" i="49"/>
  <c r="E82" i="49"/>
  <c r="J82" i="49"/>
  <c r="A5" i="50"/>
  <c r="F11" i="50"/>
  <c r="G11" i="50"/>
  <c r="D12" i="50"/>
  <c r="D13" i="50"/>
  <c r="E13" i="50"/>
  <c r="F13" i="50"/>
  <c r="G13" i="50"/>
  <c r="D14" i="50"/>
  <c r="G15" i="50"/>
  <c r="I15" i="50"/>
  <c r="E19" i="50"/>
  <c r="F19" i="50"/>
  <c r="D21" i="50"/>
  <c r="H21" i="50" s="1"/>
  <c r="E21" i="50"/>
  <c r="F21" i="50"/>
  <c r="F22" i="50"/>
  <c r="D23" i="50"/>
  <c r="E23" i="50"/>
  <c r="F23" i="50"/>
  <c r="H23" i="50"/>
  <c r="D27" i="50"/>
  <c r="F27" i="50"/>
  <c r="D28" i="50"/>
  <c r="E28" i="50"/>
  <c r="F28" i="50"/>
  <c r="F32" i="50"/>
  <c r="D33" i="50"/>
  <c r="H33" i="50" s="1"/>
  <c r="F33" i="50"/>
  <c r="D34" i="50"/>
  <c r="F34" i="50"/>
  <c r="G34" i="50"/>
  <c r="D35" i="50"/>
  <c r="E35" i="50"/>
  <c r="F35" i="50"/>
  <c r="H35" i="50"/>
  <c r="D39" i="50"/>
  <c r="F39" i="50"/>
  <c r="D40" i="50"/>
  <c r="D42" i="50" s="1"/>
  <c r="E40" i="50"/>
  <c r="F40" i="50"/>
  <c r="D41" i="50"/>
  <c r="H41" i="50"/>
  <c r="E45" i="50"/>
  <c r="D47" i="50"/>
  <c r="G47" i="50"/>
  <c r="D49" i="50"/>
  <c r="E49" i="50"/>
  <c r="F49" i="50"/>
  <c r="G49" i="50"/>
  <c r="H49" i="50"/>
  <c r="I49" i="50"/>
  <c r="D51" i="50"/>
  <c r="H51" i="50" s="1"/>
  <c r="F51" i="50"/>
  <c r="E54" i="50"/>
  <c r="G54" i="50"/>
  <c r="D55" i="50"/>
  <c r="G55" i="50"/>
  <c r="G56" i="50"/>
  <c r="D59" i="50"/>
  <c r="F60" i="50"/>
  <c r="E64" i="50"/>
  <c r="D65" i="50"/>
  <c r="G73" i="50"/>
  <c r="D74" i="50"/>
  <c r="D76" i="50"/>
  <c r="D77" i="50"/>
  <c r="E77" i="50"/>
  <c r="F77" i="50"/>
  <c r="H77" i="50" s="1"/>
  <c r="E78" i="50"/>
  <c r="D80" i="50"/>
  <c r="E80" i="50"/>
  <c r="A4" i="10"/>
  <c r="A5" i="10"/>
  <c r="H11" i="10"/>
  <c r="F11" i="10" s="1"/>
  <c r="I11" i="10"/>
  <c r="G11" i="10" s="1"/>
  <c r="L11" i="10"/>
  <c r="H12" i="10"/>
  <c r="F12" i="10" s="1"/>
  <c r="I12" i="10"/>
  <c r="L12" i="10"/>
  <c r="F13" i="10"/>
  <c r="G13" i="10"/>
  <c r="H13" i="10"/>
  <c r="I13" i="10"/>
  <c r="L13" i="10"/>
  <c r="M13" i="10"/>
  <c r="G14" i="10"/>
  <c r="H14" i="10"/>
  <c r="I14" i="10"/>
  <c r="M14" i="10" s="1"/>
  <c r="G15" i="10"/>
  <c r="H15" i="10"/>
  <c r="F15" i="10" s="1"/>
  <c r="I15" i="10"/>
  <c r="L15" i="10"/>
  <c r="D15" i="34" s="1"/>
  <c r="M15" i="10"/>
  <c r="I16" i="10"/>
  <c r="J16" i="10"/>
  <c r="K16" i="10"/>
  <c r="H18" i="10"/>
  <c r="I18" i="10"/>
  <c r="G19" i="10"/>
  <c r="H19" i="10"/>
  <c r="F19" i="10" s="1"/>
  <c r="I19" i="10"/>
  <c r="L19" i="10"/>
  <c r="M19" i="10"/>
  <c r="H20" i="10"/>
  <c r="F20" i="10" s="1"/>
  <c r="I20" i="10"/>
  <c r="G20" i="10" s="1"/>
  <c r="L20" i="10"/>
  <c r="M20" i="10"/>
  <c r="F21" i="10"/>
  <c r="G21" i="10"/>
  <c r="H21" i="10"/>
  <c r="I21" i="10"/>
  <c r="L21" i="10"/>
  <c r="M21" i="10"/>
  <c r="H22" i="10"/>
  <c r="I22" i="10"/>
  <c r="H23" i="10"/>
  <c r="F23" i="10" s="1"/>
  <c r="I23" i="10"/>
  <c r="G23" i="10" s="1"/>
  <c r="L23" i="10"/>
  <c r="J24" i="10"/>
  <c r="K24" i="10"/>
  <c r="H27" i="10"/>
  <c r="F27" i="10" s="1"/>
  <c r="I27" i="10"/>
  <c r="G27" i="10" s="1"/>
  <c r="L27" i="10"/>
  <c r="L29" i="10" s="1"/>
  <c r="M27" i="10"/>
  <c r="M29" i="10" s="1"/>
  <c r="F28" i="10"/>
  <c r="G28" i="10"/>
  <c r="G29" i="10" s="1"/>
  <c r="H28" i="10"/>
  <c r="I28" i="10"/>
  <c r="L28" i="10"/>
  <c r="M28" i="10"/>
  <c r="H29" i="10"/>
  <c r="I29" i="10"/>
  <c r="J29" i="10"/>
  <c r="K29" i="10"/>
  <c r="G32" i="10"/>
  <c r="H32" i="10"/>
  <c r="I32" i="10"/>
  <c r="M32" i="10" s="1"/>
  <c r="G33" i="10"/>
  <c r="H33" i="10"/>
  <c r="F33" i="10" s="1"/>
  <c r="I33" i="10"/>
  <c r="M33" i="10" s="1"/>
  <c r="L33" i="10"/>
  <c r="H34" i="10"/>
  <c r="F34" i="10" s="1"/>
  <c r="I34" i="10"/>
  <c r="G34" i="10" s="1"/>
  <c r="L34" i="10"/>
  <c r="M34" i="10"/>
  <c r="E34" i="34" s="1"/>
  <c r="I34" i="34" s="1"/>
  <c r="F35" i="10"/>
  <c r="G35" i="10"/>
  <c r="H35" i="10"/>
  <c r="I35" i="10"/>
  <c r="L35" i="10"/>
  <c r="M35" i="10"/>
  <c r="G36" i="10"/>
  <c r="H36" i="10"/>
  <c r="I36" i="10"/>
  <c r="J36" i="10"/>
  <c r="K36" i="10"/>
  <c r="L37" i="10"/>
  <c r="M37" i="10"/>
  <c r="H38" i="10"/>
  <c r="I38" i="10"/>
  <c r="G39" i="10"/>
  <c r="H39" i="10"/>
  <c r="F39" i="10" s="1"/>
  <c r="I39" i="10"/>
  <c r="M39" i="10" s="1"/>
  <c r="L39" i="10"/>
  <c r="F40" i="10"/>
  <c r="H40" i="10"/>
  <c r="I40" i="10"/>
  <c r="L40" i="10"/>
  <c r="F41" i="10"/>
  <c r="H41" i="10"/>
  <c r="L41" i="10" s="1"/>
  <c r="I41" i="10"/>
  <c r="G41" i="10" s="1"/>
  <c r="J42" i="10"/>
  <c r="J43" i="10" s="1"/>
  <c r="K42" i="10"/>
  <c r="K43" i="10"/>
  <c r="H45" i="10"/>
  <c r="F45" i="10" s="1"/>
  <c r="I45" i="10"/>
  <c r="G45" i="10" s="1"/>
  <c r="L45" i="10"/>
  <c r="M45" i="10"/>
  <c r="E45" i="34" s="1"/>
  <c r="I45" i="34" s="1"/>
  <c r="H47" i="10"/>
  <c r="F47" i="10" s="1"/>
  <c r="I47" i="10"/>
  <c r="G47" i="10" s="1"/>
  <c r="L47" i="10"/>
  <c r="F49" i="10"/>
  <c r="G49" i="10"/>
  <c r="H49" i="10"/>
  <c r="I49" i="10"/>
  <c r="L49" i="10"/>
  <c r="M49" i="10"/>
  <c r="H51" i="10"/>
  <c r="I51" i="10"/>
  <c r="G51" i="10" s="1"/>
  <c r="M51" i="10"/>
  <c r="G54" i="10"/>
  <c r="H54" i="10"/>
  <c r="L54" i="10" s="1"/>
  <c r="I54" i="10"/>
  <c r="M54" i="10"/>
  <c r="G55" i="10"/>
  <c r="H55" i="10"/>
  <c r="I55" i="10"/>
  <c r="M55" i="10"/>
  <c r="I56" i="10"/>
  <c r="J56" i="10"/>
  <c r="K56" i="10"/>
  <c r="F59" i="10"/>
  <c r="H59" i="10"/>
  <c r="I59" i="10"/>
  <c r="L59" i="10"/>
  <c r="G60" i="10"/>
  <c r="H60" i="10"/>
  <c r="L60" i="10" s="1"/>
  <c r="I60" i="10"/>
  <c r="M60" i="10"/>
  <c r="H61" i="10"/>
  <c r="J61" i="10"/>
  <c r="K61" i="10"/>
  <c r="H64" i="10"/>
  <c r="I64" i="10"/>
  <c r="G65" i="10"/>
  <c r="H65" i="10"/>
  <c r="F65" i="10" s="1"/>
  <c r="I65" i="10"/>
  <c r="L65" i="10"/>
  <c r="D65" i="34" s="1"/>
  <c r="M65" i="10"/>
  <c r="J66" i="10"/>
  <c r="K66" i="10"/>
  <c r="L69" i="10"/>
  <c r="M69" i="10"/>
  <c r="H70" i="10"/>
  <c r="F70" i="10" s="1"/>
  <c r="I70" i="10"/>
  <c r="G70" i="10" s="1"/>
  <c r="G72" i="10" s="1"/>
  <c r="G71" i="10"/>
  <c r="H71" i="10"/>
  <c r="I71" i="10"/>
  <c r="M71" i="10"/>
  <c r="I72" i="10"/>
  <c r="J72" i="10"/>
  <c r="K72" i="10"/>
  <c r="H73" i="10"/>
  <c r="F73" i="10" s="1"/>
  <c r="I73" i="10"/>
  <c r="L73" i="10"/>
  <c r="D73" i="34" s="1"/>
  <c r="F74" i="10"/>
  <c r="G74" i="10"/>
  <c r="H74" i="10"/>
  <c r="I74" i="10"/>
  <c r="L74" i="10"/>
  <c r="D74" i="34" s="1"/>
  <c r="M74" i="10"/>
  <c r="F75" i="10"/>
  <c r="H75" i="10"/>
  <c r="L75" i="10" s="1"/>
  <c r="D75" i="34" s="1"/>
  <c r="I75" i="10"/>
  <c r="G75" i="10" s="1"/>
  <c r="F76" i="10"/>
  <c r="G76" i="10"/>
  <c r="H76" i="10"/>
  <c r="L76" i="10" s="1"/>
  <c r="D76" i="34" s="1"/>
  <c r="I76" i="10"/>
  <c r="M76" i="10"/>
  <c r="H77" i="10"/>
  <c r="F77" i="10" s="1"/>
  <c r="I77" i="10"/>
  <c r="L77" i="10"/>
  <c r="D77" i="34" s="1"/>
  <c r="F78" i="10"/>
  <c r="G78" i="10"/>
  <c r="H78" i="10"/>
  <c r="I78" i="10"/>
  <c r="L78" i="10"/>
  <c r="D78" i="34" s="1"/>
  <c r="M78" i="10"/>
  <c r="E78" i="34" s="1"/>
  <c r="I78" i="34" s="1"/>
  <c r="F79" i="10"/>
  <c r="H79" i="10"/>
  <c r="L79" i="10" s="1"/>
  <c r="D79" i="34" s="1"/>
  <c r="I79" i="10"/>
  <c r="G79" i="10" s="1"/>
  <c r="F80" i="10"/>
  <c r="G80" i="10"/>
  <c r="H80" i="10"/>
  <c r="L80" i="10" s="1"/>
  <c r="D80" i="34" s="1"/>
  <c r="I80" i="10"/>
  <c r="M80" i="10"/>
  <c r="H81" i="10"/>
  <c r="I81" i="10"/>
  <c r="D82" i="10"/>
  <c r="E82" i="10"/>
  <c r="J82" i="10"/>
  <c r="A5" i="22"/>
  <c r="P8" i="22"/>
  <c r="R8" i="22"/>
  <c r="T8" i="22"/>
  <c r="V8" i="22"/>
  <c r="X8" i="22"/>
  <c r="Z8" i="22"/>
  <c r="AB8" i="22"/>
  <c r="AD8" i="22"/>
  <c r="AF8" i="22"/>
  <c r="AH8" i="22"/>
  <c r="AJ8" i="22"/>
  <c r="AL8" i="22"/>
  <c r="AN8" i="22"/>
  <c r="D11" i="22"/>
  <c r="E11" i="22"/>
  <c r="E16" i="22" s="1"/>
  <c r="D12" i="22"/>
  <c r="E12" i="22"/>
  <c r="D13" i="22"/>
  <c r="E13" i="22"/>
  <c r="G13" i="34" s="1"/>
  <c r="D14" i="22"/>
  <c r="F14" i="34" s="1"/>
  <c r="E14" i="22"/>
  <c r="D15" i="22"/>
  <c r="E15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D19" i="22"/>
  <c r="E19" i="22"/>
  <c r="D20" i="22"/>
  <c r="E20" i="22"/>
  <c r="D21" i="22"/>
  <c r="E21" i="22"/>
  <c r="G21" i="34" s="1"/>
  <c r="D22" i="22"/>
  <c r="F22" i="34" s="1"/>
  <c r="E22" i="22"/>
  <c r="D23" i="22"/>
  <c r="E23" i="22"/>
  <c r="F24" i="22"/>
  <c r="G24" i="22"/>
  <c r="H24" i="22"/>
  <c r="H82" i="22" s="1"/>
  <c r="F642" i="44" s="1"/>
  <c r="I24" i="22"/>
  <c r="J24" i="22"/>
  <c r="K24" i="22"/>
  <c r="L24" i="22"/>
  <c r="M24" i="22"/>
  <c r="N24" i="22"/>
  <c r="O24" i="22"/>
  <c r="P24" i="22"/>
  <c r="P82" i="22" s="1"/>
  <c r="N642" i="44" s="1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F82" i="22" s="1"/>
  <c r="AG24" i="22"/>
  <c r="AH24" i="22"/>
  <c r="AI24" i="22"/>
  <c r="AJ24" i="22"/>
  <c r="AK24" i="22"/>
  <c r="AL24" i="22"/>
  <c r="AM24" i="22"/>
  <c r="AN24" i="22"/>
  <c r="AO24" i="22"/>
  <c r="D27" i="22"/>
  <c r="E27" i="22"/>
  <c r="D28" i="22"/>
  <c r="E28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U82" i="22" s="1"/>
  <c r="S642" i="44" s="1"/>
  <c r="V29" i="22"/>
  <c r="W29" i="22"/>
  <c r="X29" i="22"/>
  <c r="Y29" i="22"/>
  <c r="Z29" i="22"/>
  <c r="AA29" i="22"/>
  <c r="AB29" i="22"/>
  <c r="AC29" i="22"/>
  <c r="AC82" i="22" s="1"/>
  <c r="AA642" i="44" s="1"/>
  <c r="AD29" i="22"/>
  <c r="AE29" i="22"/>
  <c r="AF29" i="22"/>
  <c r="AG29" i="22"/>
  <c r="AH29" i="22"/>
  <c r="AI29" i="22"/>
  <c r="AJ29" i="22"/>
  <c r="AK29" i="22"/>
  <c r="AK82" i="22" s="1"/>
  <c r="AL29" i="22"/>
  <c r="AM29" i="22"/>
  <c r="AN29" i="22"/>
  <c r="AO29" i="22"/>
  <c r="D32" i="22"/>
  <c r="E32" i="22"/>
  <c r="D33" i="22"/>
  <c r="E33" i="22"/>
  <c r="D34" i="22"/>
  <c r="F34" i="34" s="1"/>
  <c r="H34" i="34" s="1"/>
  <c r="E34" i="22"/>
  <c r="D35" i="22"/>
  <c r="E35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E39" i="22"/>
  <c r="D40" i="22"/>
  <c r="E40" i="22"/>
  <c r="E42" i="22" s="1"/>
  <c r="E43" i="22" s="1"/>
  <c r="D41" i="22"/>
  <c r="D42" i="22" s="1"/>
  <c r="D43" i="22" s="1"/>
  <c r="E41" i="22"/>
  <c r="G41" i="34" s="1"/>
  <c r="F42" i="22"/>
  <c r="G42" i="22"/>
  <c r="G43" i="22" s="1"/>
  <c r="H42" i="22"/>
  <c r="I42" i="22"/>
  <c r="J42" i="22"/>
  <c r="J43" i="22" s="1"/>
  <c r="J82" i="22" s="1"/>
  <c r="H642" i="44" s="1"/>
  <c r="K42" i="22"/>
  <c r="K43" i="22" s="1"/>
  <c r="K82" i="22" s="1"/>
  <c r="I642" i="44" s="1"/>
  <c r="L42" i="22"/>
  <c r="M42" i="22"/>
  <c r="N42" i="22"/>
  <c r="O42" i="22"/>
  <c r="O43" i="22" s="1"/>
  <c r="P42" i="22"/>
  <c r="Q42" i="22"/>
  <c r="R42" i="22"/>
  <c r="R43" i="22" s="1"/>
  <c r="R82" i="22" s="1"/>
  <c r="P642" i="44" s="1"/>
  <c r="S42" i="22"/>
  <c r="S43" i="22" s="1"/>
  <c r="S82" i="22" s="1"/>
  <c r="Q642" i="44" s="1"/>
  <c r="T42" i="22"/>
  <c r="U42" i="22"/>
  <c r="V42" i="22"/>
  <c r="W42" i="22"/>
  <c r="W43" i="22" s="1"/>
  <c r="X42" i="22"/>
  <c r="Y42" i="22"/>
  <c r="Z42" i="22"/>
  <c r="Z43" i="22" s="1"/>
  <c r="Z82" i="22" s="1"/>
  <c r="X642" i="44" s="1"/>
  <c r="AA42" i="22"/>
  <c r="AA43" i="22" s="1"/>
  <c r="AA82" i="22" s="1"/>
  <c r="Y642" i="44" s="1"/>
  <c r="AB42" i="22"/>
  <c r="AC42" i="22"/>
  <c r="AD42" i="22"/>
  <c r="AE42" i="22"/>
  <c r="AE43" i="22" s="1"/>
  <c r="AF42" i="22"/>
  <c r="AG42" i="22"/>
  <c r="AH42" i="22"/>
  <c r="AH43" i="22" s="1"/>
  <c r="AH82" i="22" s="1"/>
  <c r="AI42" i="22"/>
  <c r="AI43" i="22" s="1"/>
  <c r="AI82" i="22" s="1"/>
  <c r="AJ42" i="22"/>
  <c r="AK42" i="22"/>
  <c r="AL42" i="22"/>
  <c r="AM42" i="22"/>
  <c r="AM43" i="22" s="1"/>
  <c r="AN42" i="22"/>
  <c r="AO42" i="22"/>
  <c r="F43" i="22"/>
  <c r="H43" i="22"/>
  <c r="I43" i="22"/>
  <c r="L43" i="22"/>
  <c r="L82" i="22" s="1"/>
  <c r="J642" i="44" s="1"/>
  <c r="M43" i="22"/>
  <c r="M82" i="22" s="1"/>
  <c r="K642" i="44" s="1"/>
  <c r="N43" i="22"/>
  <c r="P43" i="22"/>
  <c r="Q43" i="22"/>
  <c r="T43" i="22"/>
  <c r="U43" i="22"/>
  <c r="V43" i="22"/>
  <c r="X43" i="22"/>
  <c r="Y43" i="22"/>
  <c r="AB43" i="22"/>
  <c r="AC43" i="22"/>
  <c r="AD43" i="22"/>
  <c r="AF43" i="22"/>
  <c r="AG43" i="22"/>
  <c r="AJ43" i="22"/>
  <c r="AJ82" i="22" s="1"/>
  <c r="AK43" i="22"/>
  <c r="AL43" i="22"/>
  <c r="AL82" i="22" s="1"/>
  <c r="AN43" i="22"/>
  <c r="AO43" i="22"/>
  <c r="D45" i="22"/>
  <c r="E45" i="22"/>
  <c r="D47" i="22"/>
  <c r="E47" i="22"/>
  <c r="G47" i="34" s="1"/>
  <c r="D49" i="22"/>
  <c r="F49" i="34" s="1"/>
  <c r="E49" i="22"/>
  <c r="D51" i="22"/>
  <c r="E51" i="22"/>
  <c r="D54" i="22"/>
  <c r="E54" i="22"/>
  <c r="D55" i="22"/>
  <c r="E55" i="22"/>
  <c r="G55" i="34" s="1"/>
  <c r="I55" i="34" s="1"/>
  <c r="D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E61" i="22" s="1"/>
  <c r="D60" i="22"/>
  <c r="F60" i="34" s="1"/>
  <c r="F61" i="34" s="1"/>
  <c r="E60" i="22"/>
  <c r="F61" i="22"/>
  <c r="G61" i="22"/>
  <c r="H61" i="22"/>
  <c r="I61" i="22"/>
  <c r="I82" i="22" s="1"/>
  <c r="G642" i="44" s="1"/>
  <c r="J61" i="22"/>
  <c r="K61" i="22"/>
  <c r="L61" i="22"/>
  <c r="M61" i="22"/>
  <c r="N61" i="22"/>
  <c r="O61" i="22"/>
  <c r="P61" i="22"/>
  <c r="Q61" i="22"/>
  <c r="Q82" i="22" s="1"/>
  <c r="O642" i="44" s="1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E64" i="22"/>
  <c r="E66" i="22" s="1"/>
  <c r="D65" i="22"/>
  <c r="E65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E70" i="22"/>
  <c r="D71" i="22"/>
  <c r="E71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E73" i="22"/>
  <c r="D74" i="22"/>
  <c r="F74" i="34" s="1"/>
  <c r="H74" i="34" s="1"/>
  <c r="E74" i="22"/>
  <c r="G74" i="34" s="1"/>
  <c r="D75" i="22"/>
  <c r="F75" i="34" s="1"/>
  <c r="E75" i="22"/>
  <c r="D76" i="22"/>
  <c r="E76" i="22"/>
  <c r="D77" i="22"/>
  <c r="E77" i="22"/>
  <c r="D78" i="22"/>
  <c r="F78" i="34" s="1"/>
  <c r="H78" i="34" s="1"/>
  <c r="E78" i="22"/>
  <c r="G78" i="34" s="1"/>
  <c r="D79" i="22"/>
  <c r="F79" i="34" s="1"/>
  <c r="E79" i="22"/>
  <c r="D80" i="22"/>
  <c r="E80" i="22"/>
  <c r="D81" i="22"/>
  <c r="E81" i="22"/>
  <c r="N82" i="22"/>
  <c r="L642" i="44" s="1"/>
  <c r="T82" i="22"/>
  <c r="R642" i="44" s="1"/>
  <c r="Y82" i="22"/>
  <c r="W642" i="44" s="1"/>
  <c r="AB82" i="22"/>
  <c r="Z642" i="44" s="1"/>
  <c r="AG82" i="22"/>
  <c r="AN82" i="22"/>
  <c r="AO82" i="22"/>
  <c r="A5" i="34"/>
  <c r="D11" i="34"/>
  <c r="F11" i="34"/>
  <c r="G11" i="34"/>
  <c r="D12" i="34"/>
  <c r="F12" i="34"/>
  <c r="G12" i="34"/>
  <c r="D13" i="34"/>
  <c r="E13" i="34"/>
  <c r="F13" i="34"/>
  <c r="H13" i="34" s="1"/>
  <c r="I13" i="34"/>
  <c r="E14" i="34"/>
  <c r="G14" i="34"/>
  <c r="I14" i="34" s="1"/>
  <c r="E15" i="34"/>
  <c r="F15" i="34"/>
  <c r="G15" i="34"/>
  <c r="I15" i="34"/>
  <c r="D19" i="34"/>
  <c r="E19" i="34"/>
  <c r="F19" i="34"/>
  <c r="G19" i="34"/>
  <c r="I19" i="34"/>
  <c r="D20" i="34"/>
  <c r="F20" i="34"/>
  <c r="G20" i="34"/>
  <c r="D21" i="34"/>
  <c r="E21" i="34"/>
  <c r="F21" i="34"/>
  <c r="H21" i="34" s="1"/>
  <c r="G22" i="34"/>
  <c r="D23" i="34"/>
  <c r="F23" i="34"/>
  <c r="H23" i="34" s="1"/>
  <c r="G23" i="34"/>
  <c r="G24" i="34"/>
  <c r="D27" i="34"/>
  <c r="E27" i="34"/>
  <c r="F27" i="34"/>
  <c r="H27" i="34" s="1"/>
  <c r="H29" i="34" s="1"/>
  <c r="G27" i="34"/>
  <c r="I27" i="34" s="1"/>
  <c r="D28" i="34"/>
  <c r="D29" i="34" s="1"/>
  <c r="E28" i="34"/>
  <c r="F28" i="34"/>
  <c r="G28" i="34"/>
  <c r="I28" i="34" s="1"/>
  <c r="H28" i="34"/>
  <c r="E29" i="34"/>
  <c r="E32" i="34"/>
  <c r="E36" i="34" s="1"/>
  <c r="F32" i="34"/>
  <c r="G32" i="34"/>
  <c r="D33" i="34"/>
  <c r="E33" i="34"/>
  <c r="F33" i="34"/>
  <c r="D34" i="34"/>
  <c r="G34" i="34"/>
  <c r="D35" i="34"/>
  <c r="E35" i="34"/>
  <c r="F35" i="34"/>
  <c r="H35" i="34" s="1"/>
  <c r="G35" i="34"/>
  <c r="I35" i="34"/>
  <c r="D39" i="34"/>
  <c r="E39" i="34"/>
  <c r="F39" i="34"/>
  <c r="H39" i="34" s="1"/>
  <c r="G39" i="34"/>
  <c r="I39" i="34" s="1"/>
  <c r="D40" i="34"/>
  <c r="D42" i="34" s="1"/>
  <c r="D43" i="34" s="1"/>
  <c r="F40" i="34"/>
  <c r="G40" i="34"/>
  <c r="G42" i="34" s="1"/>
  <c r="D41" i="34"/>
  <c r="F41" i="34"/>
  <c r="D45" i="34"/>
  <c r="F45" i="34"/>
  <c r="G45" i="34"/>
  <c r="H45" i="34"/>
  <c r="D47" i="34"/>
  <c r="F47" i="34"/>
  <c r="H47" i="34" s="1"/>
  <c r="D49" i="34"/>
  <c r="E49" i="34"/>
  <c r="G49" i="34"/>
  <c r="I49" i="34" s="1"/>
  <c r="H49" i="34"/>
  <c r="E51" i="34"/>
  <c r="F51" i="34"/>
  <c r="G51" i="34"/>
  <c r="I51" i="34" s="1"/>
  <c r="D54" i="34"/>
  <c r="F54" i="34"/>
  <c r="G54" i="34"/>
  <c r="H54" i="34"/>
  <c r="E55" i="34"/>
  <c r="F55" i="34"/>
  <c r="G56" i="34"/>
  <c r="F59" i="34"/>
  <c r="G59" i="34"/>
  <c r="D60" i="34"/>
  <c r="E60" i="34"/>
  <c r="G60" i="34"/>
  <c r="H60" i="34"/>
  <c r="I60" i="34"/>
  <c r="G64" i="34"/>
  <c r="E65" i="34"/>
  <c r="F65" i="34"/>
  <c r="H65" i="34" s="1"/>
  <c r="G65" i="34"/>
  <c r="I65" i="34" s="1"/>
  <c r="F70" i="34"/>
  <c r="G70" i="34"/>
  <c r="E71" i="34"/>
  <c r="F71" i="34"/>
  <c r="G71" i="34"/>
  <c r="F72" i="34"/>
  <c r="F73" i="34"/>
  <c r="G73" i="34"/>
  <c r="H73" i="34"/>
  <c r="E74" i="34"/>
  <c r="I74" i="34" s="1"/>
  <c r="G75" i="34"/>
  <c r="H75" i="34"/>
  <c r="E76" i="34"/>
  <c r="F76" i="34"/>
  <c r="H76" i="34" s="1"/>
  <c r="G76" i="34"/>
  <c r="I76" i="34" s="1"/>
  <c r="F77" i="34"/>
  <c r="G77" i="34"/>
  <c r="H77" i="34"/>
  <c r="G79" i="34"/>
  <c r="H79" i="34"/>
  <c r="E80" i="34"/>
  <c r="F80" i="34"/>
  <c r="H80" i="34" s="1"/>
  <c r="G80" i="34"/>
  <c r="I80" i="34" s="1"/>
  <c r="F81" i="34"/>
  <c r="G81" i="34"/>
  <c r="A5" i="17"/>
  <c r="H11" i="17"/>
  <c r="I11" i="17"/>
  <c r="G12" i="17"/>
  <c r="H12" i="17"/>
  <c r="F12" i="17" s="1"/>
  <c r="I12" i="17"/>
  <c r="M12" i="17"/>
  <c r="H13" i="17"/>
  <c r="I13" i="17"/>
  <c r="G13" i="17" s="1"/>
  <c r="M13" i="17"/>
  <c r="G14" i="17"/>
  <c r="H14" i="17"/>
  <c r="F14" i="17" s="1"/>
  <c r="I14" i="17"/>
  <c r="L14" i="17"/>
  <c r="M14" i="17"/>
  <c r="F15" i="17"/>
  <c r="G15" i="17"/>
  <c r="H15" i="17"/>
  <c r="I15" i="17"/>
  <c r="M15" i="17" s="1"/>
  <c r="L15" i="17"/>
  <c r="J16" i="17"/>
  <c r="J82" i="17" s="1"/>
  <c r="K16" i="17"/>
  <c r="H18" i="17"/>
  <c r="I18" i="17"/>
  <c r="F19" i="17"/>
  <c r="H19" i="17"/>
  <c r="L19" i="17" s="1"/>
  <c r="I19" i="17"/>
  <c r="M19" i="17" s="1"/>
  <c r="H20" i="17"/>
  <c r="I20" i="17"/>
  <c r="F21" i="17"/>
  <c r="H21" i="17"/>
  <c r="I21" i="17"/>
  <c r="G21" i="17" s="1"/>
  <c r="L21" i="17"/>
  <c r="M21" i="17"/>
  <c r="G22" i="17"/>
  <c r="H22" i="17"/>
  <c r="F22" i="17" s="1"/>
  <c r="I22" i="17"/>
  <c r="M22" i="17"/>
  <c r="F23" i="17"/>
  <c r="G23" i="17"/>
  <c r="H23" i="17"/>
  <c r="I23" i="17"/>
  <c r="M23" i="17" s="1"/>
  <c r="L23" i="17"/>
  <c r="H24" i="17"/>
  <c r="I24" i="17"/>
  <c r="J24" i="17"/>
  <c r="K24" i="17"/>
  <c r="H27" i="17"/>
  <c r="I27" i="17"/>
  <c r="F28" i="17"/>
  <c r="H28" i="17"/>
  <c r="I28" i="17"/>
  <c r="L28" i="17"/>
  <c r="J29" i="17"/>
  <c r="K29" i="17"/>
  <c r="G32" i="17"/>
  <c r="H32" i="17"/>
  <c r="F32" i="17" s="1"/>
  <c r="I32" i="17"/>
  <c r="M32" i="17"/>
  <c r="F33" i="17"/>
  <c r="G33" i="17"/>
  <c r="H33" i="17"/>
  <c r="I33" i="17"/>
  <c r="M33" i="17" s="1"/>
  <c r="M36" i="17" s="1"/>
  <c r="L33" i="17"/>
  <c r="G34" i="17"/>
  <c r="H34" i="17"/>
  <c r="I34" i="17"/>
  <c r="M34" i="17" s="1"/>
  <c r="F35" i="17"/>
  <c r="H35" i="17"/>
  <c r="I35" i="17"/>
  <c r="G35" i="17" s="1"/>
  <c r="L35" i="17"/>
  <c r="M35" i="17"/>
  <c r="J36" i="17"/>
  <c r="K36" i="17"/>
  <c r="L37" i="17"/>
  <c r="M37" i="17"/>
  <c r="H38" i="17"/>
  <c r="I38" i="17"/>
  <c r="G39" i="17"/>
  <c r="H39" i="17"/>
  <c r="I39" i="17"/>
  <c r="M39" i="17" s="1"/>
  <c r="F40" i="17"/>
  <c r="H40" i="17"/>
  <c r="I40" i="17"/>
  <c r="L40" i="17"/>
  <c r="M40" i="17"/>
  <c r="G41" i="17"/>
  <c r="H41" i="17"/>
  <c r="F41" i="17" s="1"/>
  <c r="F42" i="17" s="1"/>
  <c r="I41" i="17"/>
  <c r="M41" i="17"/>
  <c r="J42" i="17"/>
  <c r="K42" i="17"/>
  <c r="M42" i="17"/>
  <c r="M43" i="17" s="1"/>
  <c r="J43" i="17"/>
  <c r="K43" i="17"/>
  <c r="F45" i="17"/>
  <c r="G45" i="17"/>
  <c r="H45" i="17"/>
  <c r="I45" i="17"/>
  <c r="M45" i="17" s="1"/>
  <c r="L45" i="17"/>
  <c r="H47" i="17"/>
  <c r="I47" i="17"/>
  <c r="M47" i="17" s="1"/>
  <c r="F49" i="17"/>
  <c r="H49" i="17"/>
  <c r="I49" i="17"/>
  <c r="L49" i="17"/>
  <c r="G51" i="17"/>
  <c r="H51" i="17"/>
  <c r="F51" i="17" s="1"/>
  <c r="I51" i="17"/>
  <c r="M51" i="17"/>
  <c r="F54" i="17"/>
  <c r="G54" i="17"/>
  <c r="G56" i="17" s="1"/>
  <c r="H54" i="17"/>
  <c r="H56" i="17" s="1"/>
  <c r="I54" i="17"/>
  <c r="M54" i="17" s="1"/>
  <c r="L54" i="17"/>
  <c r="G55" i="17"/>
  <c r="H55" i="17"/>
  <c r="I55" i="17"/>
  <c r="M55" i="17" s="1"/>
  <c r="I56" i="17"/>
  <c r="J56" i="17"/>
  <c r="K56" i="17"/>
  <c r="K82" i="17" s="1"/>
  <c r="F59" i="17"/>
  <c r="H59" i="17"/>
  <c r="I59" i="17"/>
  <c r="M59" i="17" s="1"/>
  <c r="L59" i="17"/>
  <c r="G60" i="17"/>
  <c r="H60" i="17"/>
  <c r="F60" i="17" s="1"/>
  <c r="F61" i="17" s="1"/>
  <c r="I60" i="17"/>
  <c r="M60" i="17"/>
  <c r="J61" i="17"/>
  <c r="K61" i="17"/>
  <c r="M61" i="17"/>
  <c r="F64" i="17"/>
  <c r="G64" i="17"/>
  <c r="H64" i="17"/>
  <c r="H66" i="17" s="1"/>
  <c r="I64" i="17"/>
  <c r="M64" i="17" s="1"/>
  <c r="L64" i="17"/>
  <c r="H65" i="17"/>
  <c r="I65" i="17"/>
  <c r="J66" i="17"/>
  <c r="K66" i="17"/>
  <c r="L69" i="17"/>
  <c r="M69" i="17"/>
  <c r="H70" i="17"/>
  <c r="I70" i="17"/>
  <c r="F71" i="17"/>
  <c r="H71" i="17"/>
  <c r="I71" i="17"/>
  <c r="G71" i="17" s="1"/>
  <c r="L71" i="17"/>
  <c r="M71" i="17"/>
  <c r="J72" i="17"/>
  <c r="K72" i="17"/>
  <c r="G73" i="17"/>
  <c r="H73" i="17"/>
  <c r="F73" i="17" s="1"/>
  <c r="I73" i="17"/>
  <c r="M73" i="17"/>
  <c r="F74" i="17"/>
  <c r="G74" i="17"/>
  <c r="H74" i="17"/>
  <c r="I74" i="17"/>
  <c r="M74" i="17" s="1"/>
  <c r="L74" i="17"/>
  <c r="H75" i="17"/>
  <c r="I75" i="17"/>
  <c r="M75" i="17" s="1"/>
  <c r="F76" i="17"/>
  <c r="H76" i="17"/>
  <c r="I76" i="17"/>
  <c r="L76" i="17"/>
  <c r="G77" i="17"/>
  <c r="H77" i="17"/>
  <c r="F77" i="17" s="1"/>
  <c r="I77" i="17"/>
  <c r="M77" i="17"/>
  <c r="F78" i="17"/>
  <c r="G78" i="17"/>
  <c r="H78" i="17"/>
  <c r="I78" i="17"/>
  <c r="M78" i="17" s="1"/>
  <c r="L78" i="17"/>
  <c r="H79" i="17"/>
  <c r="I79" i="17"/>
  <c r="M79" i="17" s="1"/>
  <c r="F80" i="17"/>
  <c r="H80" i="17"/>
  <c r="I80" i="17"/>
  <c r="L80" i="17"/>
  <c r="G81" i="17"/>
  <c r="H81" i="17"/>
  <c r="F81" i="17" s="1"/>
  <c r="I81" i="17"/>
  <c r="M81" i="17"/>
  <c r="D82" i="17"/>
  <c r="E82" i="17"/>
  <c r="A5" i="29"/>
  <c r="P8" i="29"/>
  <c r="R8" i="29"/>
  <c r="T8" i="29"/>
  <c r="V8" i="29"/>
  <c r="X8" i="29"/>
  <c r="Z8" i="29"/>
  <c r="AB8" i="29"/>
  <c r="AD8" i="29"/>
  <c r="AF8" i="29"/>
  <c r="AH8" i="29"/>
  <c r="AJ8" i="29"/>
  <c r="AL8" i="29"/>
  <c r="AN8" i="29"/>
  <c r="F11" i="29"/>
  <c r="G11" i="29"/>
  <c r="H11" i="29"/>
  <c r="I11" i="29"/>
  <c r="J11" i="29"/>
  <c r="K11" i="29"/>
  <c r="L11" i="29"/>
  <c r="M11" i="29"/>
  <c r="N11" i="29"/>
  <c r="O11" i="29"/>
  <c r="P11" i="29"/>
  <c r="Q11" i="29"/>
  <c r="R11" i="29"/>
  <c r="S11" i="29"/>
  <c r="S16" i="29" s="1"/>
  <c r="T11" i="29"/>
  <c r="U11" i="29"/>
  <c r="V11" i="29"/>
  <c r="W11" i="29"/>
  <c r="X11" i="29"/>
  <c r="Y11" i="29"/>
  <c r="Z11" i="29"/>
  <c r="AA11" i="29"/>
  <c r="AA16" i="29" s="1"/>
  <c r="AB11" i="29"/>
  <c r="AC11" i="29"/>
  <c r="AD11" i="29"/>
  <c r="AE11" i="29"/>
  <c r="AF11" i="29"/>
  <c r="AG11" i="29"/>
  <c r="AH11" i="29"/>
  <c r="AI11" i="29"/>
  <c r="AI16" i="29" s="1"/>
  <c r="AJ11" i="29"/>
  <c r="AK11" i="29"/>
  <c r="AL11" i="29"/>
  <c r="AM11" i="29"/>
  <c r="AN11" i="29"/>
  <c r="AO11" i="29"/>
  <c r="F12" i="29"/>
  <c r="G12" i="29"/>
  <c r="H12" i="29"/>
  <c r="I12" i="29"/>
  <c r="J12" i="29"/>
  <c r="K12" i="29"/>
  <c r="L12" i="29"/>
  <c r="M12" i="29"/>
  <c r="M16" i="29" s="1"/>
  <c r="N12" i="29"/>
  <c r="O12" i="29"/>
  <c r="P12" i="29"/>
  <c r="Q12" i="29"/>
  <c r="R12" i="29"/>
  <c r="S12" i="29"/>
  <c r="T12" i="29"/>
  <c r="U12" i="29"/>
  <c r="U16" i="29" s="1"/>
  <c r="V12" i="29"/>
  <c r="V16" i="29" s="1"/>
  <c r="W12" i="29"/>
  <c r="W16" i="29" s="1"/>
  <c r="X12" i="29"/>
  <c r="Y12" i="29"/>
  <c r="Z12" i="29"/>
  <c r="AA12" i="29"/>
  <c r="AB12" i="29"/>
  <c r="AC12" i="29"/>
  <c r="AC16" i="29" s="1"/>
  <c r="AD12" i="29"/>
  <c r="AD16" i="29" s="1"/>
  <c r="AE12" i="29"/>
  <c r="AE16" i="29" s="1"/>
  <c r="AF12" i="29"/>
  <c r="AG12" i="29"/>
  <c r="AH12" i="29"/>
  <c r="AI12" i="29"/>
  <c r="AJ12" i="29"/>
  <c r="AK12" i="29"/>
  <c r="AL12" i="29"/>
  <c r="AM12" i="29"/>
  <c r="AN12" i="29"/>
  <c r="AO12" i="29"/>
  <c r="F13" i="29"/>
  <c r="G13" i="29"/>
  <c r="H13" i="29"/>
  <c r="I13" i="29"/>
  <c r="I16" i="29" s="1"/>
  <c r="J13" i="29"/>
  <c r="K13" i="29"/>
  <c r="L13" i="29"/>
  <c r="M13" i="29"/>
  <c r="N13" i="29"/>
  <c r="O13" i="29"/>
  <c r="P13" i="29"/>
  <c r="Q13" i="29"/>
  <c r="Q16" i="29" s="1"/>
  <c r="R13" i="29"/>
  <c r="S13" i="29"/>
  <c r="T13" i="29"/>
  <c r="U13" i="29"/>
  <c r="V13" i="29"/>
  <c r="W13" i="29"/>
  <c r="X13" i="29"/>
  <c r="Y13" i="29"/>
  <c r="Y16" i="29" s="1"/>
  <c r="Z13" i="29"/>
  <c r="AA13" i="29"/>
  <c r="AB13" i="29"/>
  <c r="AC13" i="29"/>
  <c r="AD13" i="29"/>
  <c r="AE13" i="29"/>
  <c r="AF13" i="29"/>
  <c r="AG13" i="29"/>
  <c r="AG16" i="29" s="1"/>
  <c r="AH13" i="29"/>
  <c r="AI13" i="29"/>
  <c r="AJ13" i="29"/>
  <c r="AK13" i="29"/>
  <c r="AL13" i="29"/>
  <c r="AM13" i="29"/>
  <c r="AN13" i="29"/>
  <c r="AO13" i="29"/>
  <c r="AO16" i="29" s="1"/>
  <c r="F14" i="29"/>
  <c r="D14" i="29" s="1"/>
  <c r="G14" i="29"/>
  <c r="H14" i="29"/>
  <c r="I14" i="29"/>
  <c r="J14" i="29"/>
  <c r="J16" i="29" s="1"/>
  <c r="K14" i="29"/>
  <c r="L14" i="29"/>
  <c r="M14" i="29"/>
  <c r="N14" i="29"/>
  <c r="O14" i="29"/>
  <c r="P14" i="29"/>
  <c r="Q14" i="29"/>
  <c r="R14" i="29"/>
  <c r="R16" i="29" s="1"/>
  <c r="S14" i="29"/>
  <c r="T14" i="29"/>
  <c r="U14" i="29"/>
  <c r="V14" i="29"/>
  <c r="W14" i="29"/>
  <c r="X14" i="29"/>
  <c r="Y14" i="29"/>
  <c r="Z14" i="29"/>
  <c r="Z16" i="29" s="1"/>
  <c r="AA14" i="29"/>
  <c r="AB14" i="29"/>
  <c r="AC14" i="29"/>
  <c r="AD14" i="29"/>
  <c r="AE14" i="29"/>
  <c r="AF14" i="29"/>
  <c r="AG14" i="29"/>
  <c r="AH14" i="29"/>
  <c r="AH16" i="29" s="1"/>
  <c r="AI14" i="29"/>
  <c r="AJ14" i="29"/>
  <c r="AK14" i="29"/>
  <c r="AL14" i="29"/>
  <c r="AM14" i="29"/>
  <c r="AN14" i="29"/>
  <c r="AO14" i="29"/>
  <c r="F15" i="29"/>
  <c r="G15" i="29"/>
  <c r="H15" i="29"/>
  <c r="I15" i="29"/>
  <c r="J15" i="29"/>
  <c r="K15" i="29"/>
  <c r="E15" i="29" s="1"/>
  <c r="L15" i="29"/>
  <c r="D15" i="29" s="1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G16" i="29"/>
  <c r="N16" i="29"/>
  <c r="O16" i="29"/>
  <c r="AK16" i="29"/>
  <c r="AL16" i="29"/>
  <c r="AM16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Q24" i="29" s="1"/>
  <c r="R19" i="29"/>
  <c r="S19" i="29"/>
  <c r="T19" i="29"/>
  <c r="U19" i="29"/>
  <c r="V19" i="29"/>
  <c r="W19" i="29"/>
  <c r="X19" i="29"/>
  <c r="Y19" i="29"/>
  <c r="Y24" i="29" s="1"/>
  <c r="Z19" i="29"/>
  <c r="AA19" i="29"/>
  <c r="AB19" i="29"/>
  <c r="AC19" i="29"/>
  <c r="AD19" i="29"/>
  <c r="AE19" i="29"/>
  <c r="AF19" i="29"/>
  <c r="AG19" i="29"/>
  <c r="AG24" i="29" s="1"/>
  <c r="AH19" i="29"/>
  <c r="AI19" i="29"/>
  <c r="AJ19" i="29"/>
  <c r="AK19" i="29"/>
  <c r="AL19" i="29"/>
  <c r="AM19" i="29"/>
  <c r="AN19" i="29"/>
  <c r="AO19" i="29"/>
  <c r="AO24" i="29" s="1"/>
  <c r="F20" i="29"/>
  <c r="G20" i="29"/>
  <c r="H20" i="29"/>
  <c r="I20" i="29"/>
  <c r="E20" i="29" s="1"/>
  <c r="G20" i="41" s="1"/>
  <c r="I20" i="41" s="1"/>
  <c r="J20" i="29"/>
  <c r="L20" i="29"/>
  <c r="M20" i="29"/>
  <c r="N20" i="29"/>
  <c r="O20" i="29"/>
  <c r="P20" i="29"/>
  <c r="Q20" i="29"/>
  <c r="R20" i="29"/>
  <c r="R24" i="29" s="1"/>
  <c r="S20" i="29"/>
  <c r="T20" i="29"/>
  <c r="U20" i="29"/>
  <c r="V20" i="29"/>
  <c r="W20" i="29"/>
  <c r="X20" i="29"/>
  <c r="Y20" i="29"/>
  <c r="Z20" i="29"/>
  <c r="Z24" i="29" s="1"/>
  <c r="AA20" i="29"/>
  <c r="AB20" i="29"/>
  <c r="AC20" i="29"/>
  <c r="AD20" i="29"/>
  <c r="AE20" i="29"/>
  <c r="AF20" i="29"/>
  <c r="AG20" i="29"/>
  <c r="AH20" i="29"/>
  <c r="AH24" i="29" s="1"/>
  <c r="AI20" i="29"/>
  <c r="AJ20" i="29"/>
  <c r="AK20" i="29"/>
  <c r="AL20" i="29"/>
  <c r="AM20" i="29"/>
  <c r="AN20" i="29"/>
  <c r="AO20" i="29"/>
  <c r="F21" i="29"/>
  <c r="G21" i="29"/>
  <c r="H21" i="29"/>
  <c r="I21" i="29"/>
  <c r="J21" i="29"/>
  <c r="K21" i="29"/>
  <c r="L21" i="29"/>
  <c r="M21" i="29"/>
  <c r="M24" i="29" s="1"/>
  <c r="N21" i="29"/>
  <c r="O21" i="29"/>
  <c r="P21" i="29"/>
  <c r="Q21" i="29"/>
  <c r="R21" i="29"/>
  <c r="S21" i="29"/>
  <c r="T21" i="29"/>
  <c r="T24" i="29" s="1"/>
  <c r="U21" i="29"/>
  <c r="U24" i="29" s="1"/>
  <c r="V21" i="29"/>
  <c r="W21" i="29"/>
  <c r="X21" i="29"/>
  <c r="Y21" i="29"/>
  <c r="Z21" i="29"/>
  <c r="AA21" i="29"/>
  <c r="AB21" i="29"/>
  <c r="AB24" i="29" s="1"/>
  <c r="AC21" i="29"/>
  <c r="AC24" i="29" s="1"/>
  <c r="AD21" i="29"/>
  <c r="AE21" i="29"/>
  <c r="AF21" i="29"/>
  <c r="AG21" i="29"/>
  <c r="AH21" i="29"/>
  <c r="AI21" i="29"/>
  <c r="AJ21" i="29"/>
  <c r="AJ24" i="29" s="1"/>
  <c r="AK21" i="29"/>
  <c r="AK24" i="29" s="1"/>
  <c r="AL21" i="29"/>
  <c r="AM21" i="29"/>
  <c r="AN21" i="29"/>
  <c r="AO21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J24" i="29"/>
  <c r="K24" i="29"/>
  <c r="S24" i="29"/>
  <c r="AA24" i="29"/>
  <c r="AI24" i="29"/>
  <c r="F27" i="29"/>
  <c r="G27" i="29"/>
  <c r="G29" i="29" s="1"/>
  <c r="H27" i="29"/>
  <c r="I27" i="29"/>
  <c r="J27" i="29"/>
  <c r="K27" i="29"/>
  <c r="L27" i="29"/>
  <c r="L29" i="29" s="1"/>
  <c r="M27" i="29"/>
  <c r="M29" i="29" s="1"/>
  <c r="N27" i="29"/>
  <c r="O27" i="29"/>
  <c r="O29" i="29" s="1"/>
  <c r="P27" i="29"/>
  <c r="Q27" i="29"/>
  <c r="R27" i="29"/>
  <c r="S27" i="29"/>
  <c r="T27" i="29"/>
  <c r="T29" i="29" s="1"/>
  <c r="U27" i="29"/>
  <c r="U29" i="29" s="1"/>
  <c r="V27" i="29"/>
  <c r="W27" i="29"/>
  <c r="W29" i="29" s="1"/>
  <c r="X27" i="29"/>
  <c r="Y27" i="29"/>
  <c r="Z27" i="29"/>
  <c r="AA27" i="29"/>
  <c r="AB27" i="29"/>
  <c r="AB29" i="29" s="1"/>
  <c r="AC27" i="29"/>
  <c r="AC29" i="29" s="1"/>
  <c r="AD27" i="29"/>
  <c r="AE27" i="29"/>
  <c r="AE29" i="29" s="1"/>
  <c r="AF27" i="29"/>
  <c r="AG27" i="29"/>
  <c r="AH27" i="29"/>
  <c r="AI27" i="29"/>
  <c r="AJ27" i="29"/>
  <c r="AJ29" i="29" s="1"/>
  <c r="AK27" i="29"/>
  <c r="AK29" i="29" s="1"/>
  <c r="AL27" i="29"/>
  <c r="AM27" i="29"/>
  <c r="AM29" i="29" s="1"/>
  <c r="AN27" i="29"/>
  <c r="AO27" i="29"/>
  <c r="F28" i="29"/>
  <c r="G28" i="29"/>
  <c r="H28" i="29"/>
  <c r="H29" i="29" s="1"/>
  <c r="I28" i="29"/>
  <c r="J28" i="29"/>
  <c r="K28" i="29"/>
  <c r="K29" i="29" s="1"/>
  <c r="L28" i="29"/>
  <c r="M28" i="29"/>
  <c r="N28" i="29"/>
  <c r="O28" i="29"/>
  <c r="P28" i="29"/>
  <c r="Q28" i="29"/>
  <c r="R28" i="29"/>
  <c r="S28" i="29"/>
  <c r="S29" i="29" s="1"/>
  <c r="T28" i="29"/>
  <c r="U28" i="29"/>
  <c r="V28" i="29"/>
  <c r="W28" i="29"/>
  <c r="X28" i="29"/>
  <c r="Y28" i="29"/>
  <c r="Z28" i="29"/>
  <c r="AA28" i="29"/>
  <c r="AA29" i="29" s="1"/>
  <c r="AB28" i="29"/>
  <c r="AC28" i="29"/>
  <c r="AD28" i="29"/>
  <c r="AE28" i="29"/>
  <c r="AF28" i="29"/>
  <c r="AG28" i="29"/>
  <c r="AH28" i="29"/>
  <c r="AI28" i="29"/>
  <c r="AI29" i="29" s="1"/>
  <c r="AJ28" i="29"/>
  <c r="AK28" i="29"/>
  <c r="AL28" i="29"/>
  <c r="AM28" i="29"/>
  <c r="AN28" i="29"/>
  <c r="AN29" i="29" s="1"/>
  <c r="AO28" i="29"/>
  <c r="I29" i="29"/>
  <c r="J29" i="29"/>
  <c r="P29" i="29"/>
  <c r="Q29" i="29"/>
  <c r="R29" i="29"/>
  <c r="X29" i="29"/>
  <c r="Y29" i="29"/>
  <c r="Z29" i="29"/>
  <c r="AF29" i="29"/>
  <c r="AG29" i="29"/>
  <c r="AH29" i="29"/>
  <c r="AO29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AC32" i="29"/>
  <c r="AD32" i="29"/>
  <c r="AE32" i="29"/>
  <c r="AF32" i="29"/>
  <c r="AG32" i="29"/>
  <c r="AH32" i="29"/>
  <c r="AI32" i="29"/>
  <c r="AJ32" i="29"/>
  <c r="AK32" i="29"/>
  <c r="AL32" i="29"/>
  <c r="AM32" i="29"/>
  <c r="AN32" i="29"/>
  <c r="AO32" i="29"/>
  <c r="F33" i="29"/>
  <c r="G33" i="29"/>
  <c r="H33" i="29"/>
  <c r="I33" i="29"/>
  <c r="J33" i="29"/>
  <c r="K33" i="29"/>
  <c r="L33" i="29"/>
  <c r="L36" i="29" s="1"/>
  <c r="M33" i="29"/>
  <c r="M36" i="29" s="1"/>
  <c r="N33" i="29"/>
  <c r="O33" i="29"/>
  <c r="P33" i="29"/>
  <c r="Q33" i="29"/>
  <c r="R33" i="29"/>
  <c r="S33" i="29"/>
  <c r="T33" i="29"/>
  <c r="T36" i="29" s="1"/>
  <c r="U33" i="29"/>
  <c r="U36" i="29" s="1"/>
  <c r="V33" i="29"/>
  <c r="W33" i="29"/>
  <c r="X33" i="29"/>
  <c r="Y33" i="29"/>
  <c r="Z33" i="29"/>
  <c r="AA33" i="29"/>
  <c r="AB33" i="29"/>
  <c r="AC33" i="29"/>
  <c r="AC36" i="29" s="1"/>
  <c r="AD33" i="29"/>
  <c r="AE33" i="29"/>
  <c r="AF33" i="29"/>
  <c r="AG33" i="29"/>
  <c r="AH33" i="29"/>
  <c r="AI33" i="29"/>
  <c r="AJ33" i="29"/>
  <c r="AJ36" i="29" s="1"/>
  <c r="AK33" i="29"/>
  <c r="AK36" i="29" s="1"/>
  <c r="AL33" i="29"/>
  <c r="AM33" i="29"/>
  <c r="AN33" i="29"/>
  <c r="AO33" i="29"/>
  <c r="F34" i="29"/>
  <c r="G34" i="29"/>
  <c r="H34" i="29"/>
  <c r="I34" i="29"/>
  <c r="J34" i="29"/>
  <c r="K34" i="29"/>
  <c r="L34" i="29"/>
  <c r="M34" i="29"/>
  <c r="N34" i="29"/>
  <c r="O34" i="29"/>
  <c r="O36" i="29" s="1"/>
  <c r="P34" i="29"/>
  <c r="Q34" i="29"/>
  <c r="R34" i="29"/>
  <c r="S34" i="29"/>
  <c r="T34" i="29"/>
  <c r="U34" i="29"/>
  <c r="V34" i="29"/>
  <c r="W34" i="29"/>
  <c r="W36" i="29" s="1"/>
  <c r="X34" i="29"/>
  <c r="Y34" i="29"/>
  <c r="Z34" i="29"/>
  <c r="AA34" i="29"/>
  <c r="AB34" i="29"/>
  <c r="AC34" i="29"/>
  <c r="AD34" i="29"/>
  <c r="AE34" i="29"/>
  <c r="AE36" i="29" s="1"/>
  <c r="AF34" i="29"/>
  <c r="AG34" i="29"/>
  <c r="AH34" i="29"/>
  <c r="AI34" i="29"/>
  <c r="AJ34" i="29"/>
  <c r="AK34" i="29"/>
  <c r="AL34" i="29"/>
  <c r="AM34" i="29"/>
  <c r="AM36" i="29" s="1"/>
  <c r="AN34" i="29"/>
  <c r="AO34" i="29"/>
  <c r="F35" i="29"/>
  <c r="G35" i="29"/>
  <c r="H35" i="29"/>
  <c r="I35" i="29"/>
  <c r="J35" i="29"/>
  <c r="J36" i="29" s="1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K36" i="29"/>
  <c r="S36" i="29"/>
  <c r="AA36" i="29"/>
  <c r="AB36" i="29"/>
  <c r="AH36" i="29"/>
  <c r="AI36" i="29"/>
  <c r="F39" i="29"/>
  <c r="G39" i="29"/>
  <c r="H39" i="29"/>
  <c r="I39" i="29"/>
  <c r="J39" i="29"/>
  <c r="K39" i="29"/>
  <c r="L39" i="29"/>
  <c r="D39" i="29" s="1"/>
  <c r="M39" i="29"/>
  <c r="E39" i="29" s="1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J43" i="29" s="1"/>
  <c r="AK39" i="29"/>
  <c r="AL39" i="29"/>
  <c r="AM39" i="29"/>
  <c r="AN39" i="29"/>
  <c r="AO39" i="29"/>
  <c r="F40" i="29"/>
  <c r="G40" i="29"/>
  <c r="H40" i="29"/>
  <c r="I40" i="29"/>
  <c r="J40" i="29"/>
  <c r="K40" i="29"/>
  <c r="L40" i="29"/>
  <c r="M40" i="29"/>
  <c r="N40" i="29"/>
  <c r="N42" i="29" s="1"/>
  <c r="O40" i="29"/>
  <c r="O42" i="29" s="1"/>
  <c r="O43" i="29" s="1"/>
  <c r="P40" i="29"/>
  <c r="Q40" i="29"/>
  <c r="R40" i="29"/>
  <c r="S40" i="29"/>
  <c r="T40" i="29"/>
  <c r="U40" i="29"/>
  <c r="V40" i="29"/>
  <c r="V42" i="29" s="1"/>
  <c r="W40" i="29"/>
  <c r="W42" i="29" s="1"/>
  <c r="W43" i="29" s="1"/>
  <c r="X40" i="29"/>
  <c r="Y40" i="29"/>
  <c r="Z40" i="29"/>
  <c r="AA40" i="29"/>
  <c r="AB40" i="29"/>
  <c r="AC40" i="29"/>
  <c r="AD40" i="29"/>
  <c r="AD42" i="29" s="1"/>
  <c r="AE40" i="29"/>
  <c r="AE42" i="29" s="1"/>
  <c r="AE43" i="29" s="1"/>
  <c r="AF40" i="29"/>
  <c r="AG40" i="29"/>
  <c r="AH40" i="29"/>
  <c r="AI40" i="29"/>
  <c r="AJ40" i="29"/>
  <c r="AK40" i="29"/>
  <c r="AL40" i="29"/>
  <c r="AL42" i="29" s="1"/>
  <c r="AM40" i="29"/>
  <c r="AM42" i="29" s="1"/>
  <c r="AM43" i="29" s="1"/>
  <c r="AN40" i="29"/>
  <c r="AO40" i="29"/>
  <c r="F41" i="29"/>
  <c r="G41" i="29"/>
  <c r="H41" i="29"/>
  <c r="I41" i="29"/>
  <c r="J41" i="29"/>
  <c r="K41" i="29"/>
  <c r="L41" i="29"/>
  <c r="M41" i="29"/>
  <c r="M42" i="29" s="1"/>
  <c r="M43" i="29" s="1"/>
  <c r="N41" i="29"/>
  <c r="O41" i="29"/>
  <c r="P41" i="29"/>
  <c r="Q41" i="29"/>
  <c r="R41" i="29"/>
  <c r="R42" i="29" s="1"/>
  <c r="R43" i="29" s="1"/>
  <c r="S41" i="29"/>
  <c r="T41" i="29"/>
  <c r="U41" i="29"/>
  <c r="U42" i="29" s="1"/>
  <c r="U43" i="29" s="1"/>
  <c r="V41" i="29"/>
  <c r="W41" i="29"/>
  <c r="X41" i="29"/>
  <c r="Y41" i="29"/>
  <c r="Z41" i="29"/>
  <c r="AA41" i="29"/>
  <c r="AB41" i="29"/>
  <c r="AC41" i="29"/>
  <c r="AC42" i="29" s="1"/>
  <c r="AD41" i="29"/>
  <c r="AE41" i="29"/>
  <c r="AF41" i="29"/>
  <c r="AG41" i="29"/>
  <c r="AH41" i="29"/>
  <c r="AI41" i="29"/>
  <c r="AJ41" i="29"/>
  <c r="AK41" i="29"/>
  <c r="AK42" i="29" s="1"/>
  <c r="AK43" i="29" s="1"/>
  <c r="AL41" i="29"/>
  <c r="AM41" i="29"/>
  <c r="AN41" i="29"/>
  <c r="AO41" i="29"/>
  <c r="J42" i="29"/>
  <c r="J43" i="29" s="1"/>
  <c r="K42" i="29"/>
  <c r="K43" i="29" s="1"/>
  <c r="L42" i="29"/>
  <c r="L43" i="29" s="1"/>
  <c r="S42" i="29"/>
  <c r="S43" i="29" s="1"/>
  <c r="T42" i="29"/>
  <c r="T43" i="29" s="1"/>
  <c r="Z42" i="29"/>
  <c r="Z43" i="29" s="1"/>
  <c r="AA42" i="29"/>
  <c r="AA43" i="29" s="1"/>
  <c r="AB42" i="29"/>
  <c r="AH42" i="29"/>
  <c r="AH43" i="29" s="1"/>
  <c r="AI42" i="29"/>
  <c r="AI43" i="29" s="1"/>
  <c r="AJ42" i="29"/>
  <c r="N43" i="29"/>
  <c r="V43" i="29"/>
  <c r="AB43" i="29"/>
  <c r="AC43" i="29"/>
  <c r="AD43" i="29"/>
  <c r="AL43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F47" i="29"/>
  <c r="G47" i="29"/>
  <c r="H47" i="29"/>
  <c r="D47" i="29" s="1"/>
  <c r="F47" i="41" s="1"/>
  <c r="H47" i="41" s="1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D49" i="29"/>
  <c r="F49" i="29"/>
  <c r="G49" i="29"/>
  <c r="E49" i="29" s="1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F51" i="29"/>
  <c r="G51" i="29"/>
  <c r="H51" i="29"/>
  <c r="I51" i="29"/>
  <c r="J51" i="29"/>
  <c r="K51" i="29"/>
  <c r="L51" i="29"/>
  <c r="M51" i="29"/>
  <c r="E51" i="29" s="1"/>
  <c r="G51" i="41" s="1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F54" i="29"/>
  <c r="G54" i="29"/>
  <c r="H54" i="29"/>
  <c r="I54" i="29"/>
  <c r="I56" i="29" s="1"/>
  <c r="J54" i="29"/>
  <c r="K54" i="29"/>
  <c r="L54" i="29"/>
  <c r="M54" i="29"/>
  <c r="N54" i="29"/>
  <c r="O54" i="29"/>
  <c r="O56" i="29" s="1"/>
  <c r="P54" i="29"/>
  <c r="Q54" i="29"/>
  <c r="Q56" i="29" s="1"/>
  <c r="R54" i="29"/>
  <c r="S54" i="29"/>
  <c r="T54" i="29"/>
  <c r="U54" i="29"/>
  <c r="V54" i="29"/>
  <c r="W54" i="29"/>
  <c r="X54" i="29"/>
  <c r="Y54" i="29"/>
  <c r="Y56" i="29" s="1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L56" i="29" s="1"/>
  <c r="AM54" i="29"/>
  <c r="AN54" i="29"/>
  <c r="AO54" i="29"/>
  <c r="F55" i="29"/>
  <c r="G55" i="29"/>
  <c r="H55" i="29"/>
  <c r="I55" i="29"/>
  <c r="J55" i="29"/>
  <c r="K55" i="29"/>
  <c r="L55" i="29"/>
  <c r="M55" i="29"/>
  <c r="M56" i="29" s="1"/>
  <c r="N55" i="29"/>
  <c r="O55" i="29"/>
  <c r="P55" i="29"/>
  <c r="Q55" i="29"/>
  <c r="R55" i="29"/>
  <c r="S55" i="29"/>
  <c r="T55" i="29"/>
  <c r="T56" i="29" s="1"/>
  <c r="U55" i="29"/>
  <c r="U56" i="29" s="1"/>
  <c r="V55" i="29"/>
  <c r="W55" i="29"/>
  <c r="X55" i="29"/>
  <c r="Y55" i="29"/>
  <c r="Z55" i="29"/>
  <c r="Z56" i="29" s="1"/>
  <c r="AA55" i="29"/>
  <c r="AB55" i="29"/>
  <c r="AC55" i="29"/>
  <c r="AC56" i="29" s="1"/>
  <c r="AD55" i="29"/>
  <c r="AE55" i="29"/>
  <c r="AF55" i="29"/>
  <c r="AG55" i="29"/>
  <c r="AH55" i="29"/>
  <c r="AI55" i="29"/>
  <c r="AJ55" i="29"/>
  <c r="AK55" i="29"/>
  <c r="AK56" i="29" s="1"/>
  <c r="AL55" i="29"/>
  <c r="AM55" i="29"/>
  <c r="AN55" i="29"/>
  <c r="AO55" i="29"/>
  <c r="F56" i="29"/>
  <c r="J56" i="29"/>
  <c r="K56" i="29"/>
  <c r="L56" i="29"/>
  <c r="N56" i="29"/>
  <c r="R56" i="29"/>
  <c r="S56" i="29"/>
  <c r="V56" i="29"/>
  <c r="W56" i="29"/>
  <c r="AA56" i="29"/>
  <c r="AB56" i="29"/>
  <c r="AD56" i="29"/>
  <c r="AE56" i="29"/>
  <c r="AH56" i="29"/>
  <c r="AI56" i="29"/>
  <c r="AJ56" i="29"/>
  <c r="AM56" i="29"/>
  <c r="F59" i="29"/>
  <c r="F61" i="29" s="1"/>
  <c r="G59" i="29"/>
  <c r="H59" i="29"/>
  <c r="I59" i="29"/>
  <c r="J59" i="29"/>
  <c r="K59" i="29"/>
  <c r="L59" i="29"/>
  <c r="D59" i="29" s="1"/>
  <c r="M59" i="29"/>
  <c r="E59" i="29" s="1"/>
  <c r="N59" i="29"/>
  <c r="N61" i="29" s="1"/>
  <c r="O59" i="29"/>
  <c r="P59" i="29"/>
  <c r="Q59" i="29"/>
  <c r="R59" i="29"/>
  <c r="S59" i="29"/>
  <c r="T59" i="29"/>
  <c r="T61" i="29" s="1"/>
  <c r="U59" i="29"/>
  <c r="U61" i="29" s="1"/>
  <c r="V59" i="29"/>
  <c r="V61" i="29" s="1"/>
  <c r="W59" i="29"/>
  <c r="X59" i="29"/>
  <c r="X61" i="29" s="1"/>
  <c r="Y59" i="29"/>
  <c r="Z59" i="29"/>
  <c r="AA59" i="29"/>
  <c r="AB59" i="29"/>
  <c r="AB61" i="29" s="1"/>
  <c r="AC59" i="29"/>
  <c r="AC61" i="29" s="1"/>
  <c r="AD59" i="29"/>
  <c r="AD61" i="29" s="1"/>
  <c r="AE59" i="29"/>
  <c r="AF59" i="29"/>
  <c r="AF61" i="29" s="1"/>
  <c r="AG59" i="29"/>
  <c r="AG61" i="29" s="1"/>
  <c r="AH59" i="29"/>
  <c r="AI59" i="29"/>
  <c r="AJ59" i="29"/>
  <c r="AJ61" i="29" s="1"/>
  <c r="AK59" i="29"/>
  <c r="AL59" i="29"/>
  <c r="AL61" i="29" s="1"/>
  <c r="AM59" i="29"/>
  <c r="AN59" i="29"/>
  <c r="AO59" i="29"/>
  <c r="F60" i="29"/>
  <c r="G60" i="29"/>
  <c r="H60" i="29"/>
  <c r="H61" i="29" s="1"/>
  <c r="I60" i="29"/>
  <c r="J60" i="29"/>
  <c r="J61" i="29" s="1"/>
  <c r="K60" i="29"/>
  <c r="K61" i="29" s="1"/>
  <c r="L60" i="29"/>
  <c r="M60" i="29"/>
  <c r="N60" i="29"/>
  <c r="O60" i="29"/>
  <c r="P60" i="29"/>
  <c r="P61" i="29" s="1"/>
  <c r="Q60" i="29"/>
  <c r="R60" i="29"/>
  <c r="R61" i="29" s="1"/>
  <c r="S60" i="29"/>
  <c r="S61" i="29" s="1"/>
  <c r="T60" i="29"/>
  <c r="U60" i="29"/>
  <c r="V60" i="29"/>
  <c r="W60" i="29"/>
  <c r="X60" i="29"/>
  <c r="Y60" i="29"/>
  <c r="Z60" i="29"/>
  <c r="AA60" i="29"/>
  <c r="AA61" i="29" s="1"/>
  <c r="AB60" i="29"/>
  <c r="AC60" i="29"/>
  <c r="AD60" i="29"/>
  <c r="AE60" i="29"/>
  <c r="AF60" i="29"/>
  <c r="AG60" i="29"/>
  <c r="AH60" i="29"/>
  <c r="AH61" i="29" s="1"/>
  <c r="AI60" i="29"/>
  <c r="AI61" i="29" s="1"/>
  <c r="AJ60" i="29"/>
  <c r="AK60" i="29"/>
  <c r="AL60" i="29"/>
  <c r="AM60" i="29"/>
  <c r="AN60" i="29"/>
  <c r="AO60" i="29"/>
  <c r="I61" i="29"/>
  <c r="L61" i="29"/>
  <c r="M61" i="29"/>
  <c r="Q61" i="29"/>
  <c r="Y61" i="29"/>
  <c r="Z61" i="29"/>
  <c r="AK61" i="29"/>
  <c r="AN61" i="29"/>
  <c r="AO61" i="29"/>
  <c r="F64" i="29"/>
  <c r="G64" i="29"/>
  <c r="G66" i="29" s="1"/>
  <c r="H64" i="29"/>
  <c r="I64" i="29"/>
  <c r="J64" i="29"/>
  <c r="K64" i="29"/>
  <c r="K66" i="29" s="1"/>
  <c r="L64" i="29"/>
  <c r="L66" i="29" s="1"/>
  <c r="M64" i="29"/>
  <c r="N64" i="29"/>
  <c r="O64" i="29"/>
  <c r="O66" i="29" s="1"/>
  <c r="P64" i="29"/>
  <c r="Q64" i="29"/>
  <c r="R64" i="29"/>
  <c r="R66" i="29" s="1"/>
  <c r="S64" i="29"/>
  <c r="S66" i="29" s="1"/>
  <c r="T64" i="29"/>
  <c r="T66" i="29" s="1"/>
  <c r="U64" i="29"/>
  <c r="V64" i="29"/>
  <c r="W64" i="29"/>
  <c r="X64" i="29"/>
  <c r="Y64" i="29"/>
  <c r="Z64" i="29"/>
  <c r="AA64" i="29"/>
  <c r="AA66" i="29" s="1"/>
  <c r="AB64" i="29"/>
  <c r="AB66" i="29" s="1"/>
  <c r="AC64" i="29"/>
  <c r="AD64" i="29"/>
  <c r="AE64" i="29"/>
  <c r="AF64" i="29"/>
  <c r="AG64" i="29"/>
  <c r="AH64" i="29"/>
  <c r="AI64" i="29"/>
  <c r="AJ64" i="29"/>
  <c r="AJ66" i="29" s="1"/>
  <c r="AK64" i="29"/>
  <c r="AL64" i="29"/>
  <c r="AM64" i="29"/>
  <c r="AN64" i="29"/>
  <c r="AO64" i="29"/>
  <c r="F65" i="29"/>
  <c r="G65" i="29"/>
  <c r="H65" i="29"/>
  <c r="I65" i="29"/>
  <c r="I66" i="29" s="1"/>
  <c r="J65" i="29"/>
  <c r="K65" i="29"/>
  <c r="L65" i="29"/>
  <c r="M65" i="29"/>
  <c r="E65" i="29" s="1"/>
  <c r="G65" i="41" s="1"/>
  <c r="I65" i="41" s="1"/>
  <c r="N65" i="29"/>
  <c r="O65" i="29"/>
  <c r="P65" i="29"/>
  <c r="Q65" i="29"/>
  <c r="Q66" i="29" s="1"/>
  <c r="R65" i="29"/>
  <c r="S65" i="29"/>
  <c r="T65" i="29"/>
  <c r="U65" i="29"/>
  <c r="V65" i="29"/>
  <c r="V66" i="29" s="1"/>
  <c r="W65" i="29"/>
  <c r="X65" i="29"/>
  <c r="Y65" i="29"/>
  <c r="Y66" i="29" s="1"/>
  <c r="Z65" i="29"/>
  <c r="AA65" i="29"/>
  <c r="AB65" i="29"/>
  <c r="AC65" i="29"/>
  <c r="AD65" i="29"/>
  <c r="AD66" i="29" s="1"/>
  <c r="AE65" i="29"/>
  <c r="AF65" i="29"/>
  <c r="AF66" i="29" s="1"/>
  <c r="AG65" i="29"/>
  <c r="AG66" i="29" s="1"/>
  <c r="AH65" i="29"/>
  <c r="AI65" i="29"/>
  <c r="AJ65" i="29"/>
  <c r="AK65" i="29"/>
  <c r="AL65" i="29"/>
  <c r="AM65" i="29"/>
  <c r="AN65" i="29"/>
  <c r="AO65" i="29"/>
  <c r="AO66" i="29" s="1"/>
  <c r="H66" i="29"/>
  <c r="J66" i="29"/>
  <c r="N66" i="29"/>
  <c r="P66" i="29"/>
  <c r="W66" i="29"/>
  <c r="X66" i="29"/>
  <c r="Z66" i="29"/>
  <c r="AE66" i="29"/>
  <c r="AH66" i="29"/>
  <c r="AI66" i="29"/>
  <c r="AL66" i="29"/>
  <c r="AM66" i="29"/>
  <c r="AN66" i="29"/>
  <c r="F70" i="29"/>
  <c r="G70" i="29"/>
  <c r="H70" i="29"/>
  <c r="I70" i="29"/>
  <c r="J70" i="29"/>
  <c r="J72" i="29" s="1"/>
  <c r="K70" i="29"/>
  <c r="L70" i="29"/>
  <c r="M70" i="29"/>
  <c r="N70" i="29"/>
  <c r="O70" i="29"/>
  <c r="P70" i="29"/>
  <c r="Q70" i="29"/>
  <c r="R70" i="29"/>
  <c r="R72" i="29" s="1"/>
  <c r="S70" i="29"/>
  <c r="T70" i="29"/>
  <c r="U70" i="29"/>
  <c r="V70" i="29"/>
  <c r="W70" i="29"/>
  <c r="X70" i="29"/>
  <c r="X72" i="29" s="1"/>
  <c r="Y70" i="29"/>
  <c r="Y72" i="29" s="1"/>
  <c r="Z70" i="29"/>
  <c r="Z72" i="29" s="1"/>
  <c r="AA70" i="29"/>
  <c r="AB70" i="29"/>
  <c r="AB72" i="29" s="1"/>
  <c r="AC70" i="29"/>
  <c r="AD70" i="29"/>
  <c r="AE70" i="29"/>
  <c r="AF70" i="29"/>
  <c r="AG70" i="29"/>
  <c r="AG72" i="29" s="1"/>
  <c r="AH70" i="29"/>
  <c r="AH72" i="29" s="1"/>
  <c r="AI70" i="29"/>
  <c r="AJ70" i="29"/>
  <c r="AK70" i="29"/>
  <c r="AL70" i="29"/>
  <c r="AM70" i="29"/>
  <c r="AN70" i="29"/>
  <c r="AN72" i="29" s="1"/>
  <c r="AO70" i="29"/>
  <c r="D71" i="29"/>
  <c r="F71" i="29"/>
  <c r="G71" i="29"/>
  <c r="H71" i="29"/>
  <c r="I71" i="29"/>
  <c r="J71" i="29"/>
  <c r="K71" i="29"/>
  <c r="L71" i="29"/>
  <c r="L72" i="29" s="1"/>
  <c r="M71" i="29"/>
  <c r="N71" i="29"/>
  <c r="N72" i="29" s="1"/>
  <c r="O71" i="29"/>
  <c r="O72" i="29" s="1"/>
  <c r="P71" i="29"/>
  <c r="Q71" i="29"/>
  <c r="R71" i="29"/>
  <c r="S71" i="29"/>
  <c r="T71" i="29"/>
  <c r="T72" i="29" s="1"/>
  <c r="U71" i="29"/>
  <c r="V71" i="29"/>
  <c r="W71" i="29"/>
  <c r="W72" i="29" s="1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J72" i="29" s="1"/>
  <c r="AK71" i="29"/>
  <c r="AL71" i="29"/>
  <c r="AL72" i="29" s="1"/>
  <c r="AM71" i="29"/>
  <c r="AN71" i="29"/>
  <c r="AO71" i="29"/>
  <c r="F72" i="29"/>
  <c r="H72" i="29"/>
  <c r="M72" i="29"/>
  <c r="P72" i="29"/>
  <c r="Q72" i="29"/>
  <c r="U72" i="29"/>
  <c r="V72" i="29"/>
  <c r="AC72" i="29"/>
  <c r="AD72" i="29"/>
  <c r="AE72" i="29"/>
  <c r="AF72" i="29"/>
  <c r="AK72" i="29"/>
  <c r="AM72" i="29"/>
  <c r="AO72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F74" i="29"/>
  <c r="G74" i="29"/>
  <c r="H74" i="29"/>
  <c r="I74" i="29"/>
  <c r="J74" i="29"/>
  <c r="K74" i="29"/>
  <c r="L74" i="29"/>
  <c r="M74" i="29"/>
  <c r="E74" i="29" s="1"/>
  <c r="G74" i="41" s="1"/>
  <c r="I74" i="41" s="1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F77" i="29"/>
  <c r="G77" i="29"/>
  <c r="H77" i="29"/>
  <c r="I77" i="29"/>
  <c r="J77" i="29"/>
  <c r="K77" i="29"/>
  <c r="L77" i="29"/>
  <c r="D77" i="29" s="1"/>
  <c r="F77" i="41" s="1"/>
  <c r="H77" i="41" s="1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F78" i="29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F79" i="29"/>
  <c r="D79" i="29" s="1"/>
  <c r="F79" i="41" s="1"/>
  <c r="H79" i="41" s="1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F80" i="29"/>
  <c r="G80" i="29"/>
  <c r="H80" i="29"/>
  <c r="I80" i="29"/>
  <c r="J80" i="29"/>
  <c r="K80" i="29"/>
  <c r="L80" i="29"/>
  <c r="D80" i="29" s="1"/>
  <c r="F80" i="41" s="1"/>
  <c r="H80" i="41" s="1"/>
  <c r="M80" i="29"/>
  <c r="E80" i="29" s="1"/>
  <c r="G80" i="41" s="1"/>
  <c r="I80" i="41" s="1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F81" i="29"/>
  <c r="D81" i="29" s="1"/>
  <c r="F81" i="41" s="1"/>
  <c r="G81" i="29"/>
  <c r="E81" i="29" s="1"/>
  <c r="G81" i="41" s="1"/>
  <c r="I81" i="41" s="1"/>
  <c r="H81" i="29"/>
  <c r="I81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A4" i="41"/>
  <c r="A5" i="41"/>
  <c r="D11" i="41"/>
  <c r="D16" i="41" s="1"/>
  <c r="E11" i="41"/>
  <c r="D12" i="41"/>
  <c r="E12" i="41"/>
  <c r="D13" i="41"/>
  <c r="E13" i="41"/>
  <c r="E16" i="41" s="1"/>
  <c r="D14" i="41"/>
  <c r="E14" i="41"/>
  <c r="F14" i="41"/>
  <c r="H14" i="41" s="1"/>
  <c r="D15" i="41"/>
  <c r="E15" i="41"/>
  <c r="F15" i="41"/>
  <c r="H15" i="41" s="1"/>
  <c r="G15" i="41"/>
  <c r="I15" i="41" s="1"/>
  <c r="D19" i="41"/>
  <c r="D24" i="41" s="1"/>
  <c r="E19" i="41"/>
  <c r="E24" i="41" s="1"/>
  <c r="D20" i="41"/>
  <c r="E20" i="41"/>
  <c r="D21" i="41"/>
  <c r="E21" i="41"/>
  <c r="D22" i="41"/>
  <c r="E22" i="41"/>
  <c r="D23" i="41"/>
  <c r="E23" i="41"/>
  <c r="D27" i="41"/>
  <c r="E27" i="41"/>
  <c r="D28" i="41"/>
  <c r="E28" i="41"/>
  <c r="D29" i="41"/>
  <c r="E29" i="41"/>
  <c r="D32" i="41"/>
  <c r="E32" i="41"/>
  <c r="D33" i="41"/>
  <c r="E33" i="41"/>
  <c r="D34" i="41"/>
  <c r="E34" i="41"/>
  <c r="D35" i="41"/>
  <c r="D36" i="41" s="1"/>
  <c r="E35" i="41"/>
  <c r="E36" i="41" s="1"/>
  <c r="D39" i="41"/>
  <c r="E39" i="41"/>
  <c r="F39" i="41"/>
  <c r="H39" i="41" s="1"/>
  <c r="G39" i="41"/>
  <c r="I39" i="41" s="1"/>
  <c r="D40" i="41"/>
  <c r="E40" i="41"/>
  <c r="D41" i="41"/>
  <c r="D42" i="41" s="1"/>
  <c r="D43" i="41" s="1"/>
  <c r="E41" i="41"/>
  <c r="E42" i="41" s="1"/>
  <c r="E43" i="41" s="1"/>
  <c r="D45" i="41"/>
  <c r="E45" i="41"/>
  <c r="D47" i="41"/>
  <c r="E47" i="41"/>
  <c r="D49" i="41"/>
  <c r="E49" i="41"/>
  <c r="F49" i="41"/>
  <c r="G49" i="41"/>
  <c r="D51" i="41"/>
  <c r="E51" i="41"/>
  <c r="I51" i="41"/>
  <c r="D54" i="41"/>
  <c r="E54" i="41"/>
  <c r="D55" i="41"/>
  <c r="E55" i="41"/>
  <c r="D56" i="41"/>
  <c r="E56" i="41"/>
  <c r="D59" i="41"/>
  <c r="E59" i="41"/>
  <c r="D60" i="41"/>
  <c r="E60" i="41"/>
  <c r="D61" i="41"/>
  <c r="E61" i="41"/>
  <c r="D64" i="41"/>
  <c r="D66" i="41" s="1"/>
  <c r="E64" i="41"/>
  <c r="E66" i="41" s="1"/>
  <c r="D65" i="41"/>
  <c r="E65" i="41"/>
  <c r="D70" i="41"/>
  <c r="E70" i="41"/>
  <c r="E72" i="41" s="1"/>
  <c r="D71" i="41"/>
  <c r="E71" i="41"/>
  <c r="F71" i="41"/>
  <c r="H71" i="41" s="1"/>
  <c r="D73" i="41"/>
  <c r="E73" i="41"/>
  <c r="D74" i="41"/>
  <c r="E74" i="41"/>
  <c r="D75" i="41"/>
  <c r="E75" i="41"/>
  <c r="D76" i="41"/>
  <c r="E76" i="41"/>
  <c r="D77" i="41"/>
  <c r="E77" i="41"/>
  <c r="D78" i="41"/>
  <c r="E78" i="41"/>
  <c r="D79" i="41"/>
  <c r="E79" i="41"/>
  <c r="D80" i="41"/>
  <c r="E80" i="41"/>
  <c r="D81" i="41"/>
  <c r="E81" i="41"/>
  <c r="H81" i="41"/>
  <c r="A5" i="20"/>
  <c r="F11" i="20"/>
  <c r="G11" i="20"/>
  <c r="G16" i="20" s="1"/>
  <c r="H11" i="20"/>
  <c r="I11" i="20"/>
  <c r="P11" i="20"/>
  <c r="Q11" i="20"/>
  <c r="R11" i="20"/>
  <c r="D11" i="20" s="1"/>
  <c r="S11" i="20"/>
  <c r="E11" i="20" s="1"/>
  <c r="T11" i="20"/>
  <c r="U11" i="20"/>
  <c r="V11" i="20"/>
  <c r="W11" i="20"/>
  <c r="W16" i="20" s="1"/>
  <c r="X11" i="20"/>
  <c r="Y11" i="20"/>
  <c r="Z11" i="20"/>
  <c r="AA11" i="20"/>
  <c r="AA16" i="20" s="1"/>
  <c r="AB11" i="20"/>
  <c r="AC11" i="20"/>
  <c r="AD11" i="20"/>
  <c r="AE11" i="20"/>
  <c r="AE16" i="20" s="1"/>
  <c r="AF11" i="20"/>
  <c r="AG11" i="20"/>
  <c r="AG16" i="20" s="1"/>
  <c r="AH11" i="20"/>
  <c r="AI11" i="20"/>
  <c r="AJ11" i="20"/>
  <c r="AK11" i="20"/>
  <c r="AL11" i="20"/>
  <c r="AM11" i="20"/>
  <c r="AM16" i="20" s="1"/>
  <c r="AN11" i="20"/>
  <c r="AO11" i="20"/>
  <c r="E12" i="20"/>
  <c r="F12" i="20"/>
  <c r="G12" i="20"/>
  <c r="H12" i="20"/>
  <c r="I12" i="20"/>
  <c r="J12" i="20"/>
  <c r="L12" i="20"/>
  <c r="M12" i="20"/>
  <c r="N12" i="20"/>
  <c r="N16" i="20" s="1"/>
  <c r="O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D16" i="20" s="1"/>
  <c r="AE12" i="20"/>
  <c r="AF12" i="20"/>
  <c r="AG12" i="20"/>
  <c r="AH12" i="20"/>
  <c r="AI12" i="20"/>
  <c r="AJ12" i="20"/>
  <c r="AK12" i="20"/>
  <c r="AL12" i="20"/>
  <c r="AL16" i="20" s="1"/>
  <c r="AM12" i="20"/>
  <c r="AN12" i="20"/>
  <c r="AO12" i="20"/>
  <c r="F13" i="20"/>
  <c r="G13" i="20"/>
  <c r="H13" i="20"/>
  <c r="H16" i="20" s="1"/>
  <c r="I13" i="20"/>
  <c r="J13" i="20"/>
  <c r="K13" i="20"/>
  <c r="L13" i="20"/>
  <c r="M13" i="20"/>
  <c r="P13" i="20"/>
  <c r="P16" i="20" s="1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F16" i="20" s="1"/>
  <c r="AG13" i="20"/>
  <c r="AH13" i="20"/>
  <c r="AI13" i="20"/>
  <c r="AJ13" i="20"/>
  <c r="AK13" i="20"/>
  <c r="AL13" i="20"/>
  <c r="AM13" i="20"/>
  <c r="AN13" i="20"/>
  <c r="AN16" i="20" s="1"/>
  <c r="AO13" i="20"/>
  <c r="F14" i="20"/>
  <c r="G14" i="20"/>
  <c r="H14" i="20"/>
  <c r="I14" i="20"/>
  <c r="J14" i="20"/>
  <c r="K14" i="20"/>
  <c r="E14" i="20" s="1"/>
  <c r="L14" i="20"/>
  <c r="M14" i="20"/>
  <c r="N14" i="20"/>
  <c r="O14" i="20"/>
  <c r="P14" i="20"/>
  <c r="Q14" i="20"/>
  <c r="R14" i="20"/>
  <c r="R16" i="20" s="1"/>
  <c r="S14" i="20"/>
  <c r="T14" i="20"/>
  <c r="U14" i="20"/>
  <c r="V14" i="20"/>
  <c r="W14" i="20"/>
  <c r="X14" i="20"/>
  <c r="X16" i="20" s="1"/>
  <c r="X82" i="20" s="1"/>
  <c r="V639" i="44" s="1"/>
  <c r="Y14" i="20"/>
  <c r="Z14" i="20"/>
  <c r="Z16" i="20" s="1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F15" i="20"/>
  <c r="G15" i="20"/>
  <c r="H15" i="20"/>
  <c r="I15" i="20"/>
  <c r="J15" i="20"/>
  <c r="J16" i="20" s="1"/>
  <c r="L15" i="20"/>
  <c r="N15" i="20"/>
  <c r="O15" i="20"/>
  <c r="E15" i="20" s="1"/>
  <c r="G15" i="32" s="1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J16" i="20" s="1"/>
  <c r="AK15" i="20"/>
  <c r="AL15" i="20"/>
  <c r="AM15" i="20"/>
  <c r="AN15" i="20"/>
  <c r="AO15" i="20"/>
  <c r="I16" i="20"/>
  <c r="K16" i="20"/>
  <c r="Q16" i="20"/>
  <c r="V16" i="20"/>
  <c r="Y16" i="20"/>
  <c r="AH16" i="20"/>
  <c r="AI16" i="20"/>
  <c r="AK16" i="20"/>
  <c r="AO16" i="20"/>
  <c r="F19" i="20"/>
  <c r="G19" i="20"/>
  <c r="H19" i="20"/>
  <c r="I19" i="20"/>
  <c r="J19" i="20"/>
  <c r="K19" i="20"/>
  <c r="K24" i="20" s="1"/>
  <c r="P19" i="20"/>
  <c r="Q19" i="20"/>
  <c r="E19" i="20" s="1"/>
  <c r="R19" i="20"/>
  <c r="R24" i="20" s="1"/>
  <c r="S19" i="20"/>
  <c r="T19" i="20"/>
  <c r="U19" i="20"/>
  <c r="V19" i="20"/>
  <c r="W19" i="20"/>
  <c r="X19" i="20"/>
  <c r="Y19" i="20"/>
  <c r="Z19" i="20"/>
  <c r="Z24" i="20" s="1"/>
  <c r="AA19" i="20"/>
  <c r="AB19" i="20"/>
  <c r="AC19" i="20"/>
  <c r="AD19" i="20"/>
  <c r="AE19" i="20"/>
  <c r="AF19" i="20"/>
  <c r="AG19" i="20"/>
  <c r="AG24" i="20" s="1"/>
  <c r="AH19" i="20"/>
  <c r="AH24" i="20" s="1"/>
  <c r="AI19" i="20"/>
  <c r="AJ19" i="20"/>
  <c r="AK19" i="20"/>
  <c r="AL19" i="20"/>
  <c r="AM19" i="20"/>
  <c r="AN19" i="20"/>
  <c r="AO19" i="20"/>
  <c r="AO24" i="20" s="1"/>
  <c r="D20" i="20"/>
  <c r="F20" i="20"/>
  <c r="G20" i="20"/>
  <c r="H20" i="20"/>
  <c r="I20" i="20"/>
  <c r="J20" i="20"/>
  <c r="L20" i="20"/>
  <c r="L24" i="20" s="1"/>
  <c r="N20" i="20"/>
  <c r="N24" i="20" s="1"/>
  <c r="P20" i="20"/>
  <c r="Q20" i="20"/>
  <c r="R20" i="20"/>
  <c r="S20" i="20"/>
  <c r="T20" i="20"/>
  <c r="T24" i="20" s="1"/>
  <c r="U20" i="20"/>
  <c r="V20" i="20"/>
  <c r="W20" i="20"/>
  <c r="X20" i="20"/>
  <c r="X24" i="20" s="1"/>
  <c r="Y20" i="20"/>
  <c r="Z20" i="20"/>
  <c r="AA20" i="20"/>
  <c r="AB20" i="20"/>
  <c r="AC20" i="20"/>
  <c r="AD20" i="20"/>
  <c r="AE20" i="20"/>
  <c r="AF20" i="20"/>
  <c r="AF24" i="20" s="1"/>
  <c r="AG20" i="20"/>
  <c r="AH20" i="20"/>
  <c r="AI20" i="20"/>
  <c r="AJ20" i="20"/>
  <c r="AK20" i="20"/>
  <c r="AL20" i="20"/>
  <c r="AM20" i="20"/>
  <c r="AN20" i="20"/>
  <c r="AN24" i="20" s="1"/>
  <c r="AO20" i="20"/>
  <c r="F21" i="20"/>
  <c r="G21" i="20"/>
  <c r="E21" i="20" s="1"/>
  <c r="G21" i="32" s="1"/>
  <c r="H21" i="20"/>
  <c r="I21" i="20"/>
  <c r="I24" i="20" s="1"/>
  <c r="J21" i="20"/>
  <c r="K21" i="20"/>
  <c r="L21" i="20"/>
  <c r="M21" i="20"/>
  <c r="P21" i="20"/>
  <c r="Q21" i="20"/>
  <c r="R21" i="20"/>
  <c r="S21" i="20"/>
  <c r="S24" i="20" s="1"/>
  <c r="T21" i="20"/>
  <c r="U21" i="20"/>
  <c r="V21" i="20"/>
  <c r="W21" i="20"/>
  <c r="X21" i="20"/>
  <c r="Y21" i="20"/>
  <c r="Z21" i="20"/>
  <c r="AA21" i="20"/>
  <c r="AB21" i="20"/>
  <c r="AB24" i="20" s="1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F22" i="20"/>
  <c r="G22" i="20"/>
  <c r="H22" i="20"/>
  <c r="I22" i="20"/>
  <c r="J22" i="20"/>
  <c r="K22" i="20"/>
  <c r="L22" i="20"/>
  <c r="M22" i="20"/>
  <c r="M24" i="20" s="1"/>
  <c r="N22" i="20"/>
  <c r="O22" i="20"/>
  <c r="O24" i="20" s="1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K24" i="20" s="1"/>
  <c r="AL22" i="20"/>
  <c r="AM22" i="20"/>
  <c r="AN22" i="20"/>
  <c r="AO22" i="20"/>
  <c r="F23" i="20"/>
  <c r="G23" i="20"/>
  <c r="H23" i="20"/>
  <c r="I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G24" i="20"/>
  <c r="P24" i="20"/>
  <c r="Y24" i="20"/>
  <c r="AA24" i="20"/>
  <c r="AI24" i="20"/>
  <c r="AJ24" i="20"/>
  <c r="F27" i="20"/>
  <c r="G27" i="20"/>
  <c r="E27" i="20" s="1"/>
  <c r="G27" i="32" s="1"/>
  <c r="H27" i="20"/>
  <c r="H29" i="20" s="1"/>
  <c r="I27" i="20"/>
  <c r="L27" i="20"/>
  <c r="N27" i="20"/>
  <c r="O27" i="20"/>
  <c r="P27" i="20"/>
  <c r="Q27" i="20"/>
  <c r="Q29" i="20" s="1"/>
  <c r="R27" i="20"/>
  <c r="R29" i="20" s="1"/>
  <c r="S27" i="20"/>
  <c r="T27" i="20"/>
  <c r="U27" i="20"/>
  <c r="V27" i="20"/>
  <c r="V29" i="20" s="1"/>
  <c r="W27" i="20"/>
  <c r="X27" i="20"/>
  <c r="Y27" i="20"/>
  <c r="Z27" i="20"/>
  <c r="Z29" i="20" s="1"/>
  <c r="AA27" i="20"/>
  <c r="AB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F28" i="20"/>
  <c r="G28" i="20"/>
  <c r="H28" i="20"/>
  <c r="I28" i="20"/>
  <c r="J28" i="20"/>
  <c r="K28" i="20"/>
  <c r="K29" i="20" s="1"/>
  <c r="L28" i="20"/>
  <c r="L29" i="20" s="1"/>
  <c r="M28" i="20"/>
  <c r="M29" i="20" s="1"/>
  <c r="N28" i="20"/>
  <c r="O28" i="20"/>
  <c r="P28" i="20"/>
  <c r="Q28" i="20"/>
  <c r="R28" i="20"/>
  <c r="S28" i="20"/>
  <c r="T28" i="20"/>
  <c r="T29" i="20" s="1"/>
  <c r="U28" i="20"/>
  <c r="U29" i="20" s="1"/>
  <c r="V28" i="20"/>
  <c r="W28" i="20"/>
  <c r="X28" i="20"/>
  <c r="Y28" i="20"/>
  <c r="Z28" i="20"/>
  <c r="AA28" i="20"/>
  <c r="AB28" i="20"/>
  <c r="AB29" i="20" s="1"/>
  <c r="AC28" i="20"/>
  <c r="AC29" i="20" s="1"/>
  <c r="AD28" i="20"/>
  <c r="AE28" i="20"/>
  <c r="AE29" i="20" s="1"/>
  <c r="AF28" i="20"/>
  <c r="AG28" i="20"/>
  <c r="AH28" i="20"/>
  <c r="AI28" i="20"/>
  <c r="AJ28" i="20"/>
  <c r="AJ29" i="20" s="1"/>
  <c r="AK28" i="20"/>
  <c r="AK29" i="20" s="1"/>
  <c r="AL28" i="20"/>
  <c r="AM28" i="20"/>
  <c r="AN28" i="20"/>
  <c r="AN29" i="20" s="1"/>
  <c r="AO28" i="20"/>
  <c r="F29" i="20"/>
  <c r="G29" i="20"/>
  <c r="I29" i="20"/>
  <c r="J29" i="20"/>
  <c r="N29" i="20"/>
  <c r="O29" i="20"/>
  <c r="P29" i="20"/>
  <c r="W29" i="20"/>
  <c r="X29" i="20"/>
  <c r="Y29" i="20"/>
  <c r="AD29" i="20"/>
  <c r="AF29" i="20"/>
  <c r="AG29" i="20"/>
  <c r="AH29" i="20"/>
  <c r="AL29" i="20"/>
  <c r="AM29" i="20"/>
  <c r="AO29" i="20"/>
  <c r="D32" i="20"/>
  <c r="F32" i="20"/>
  <c r="G32" i="20"/>
  <c r="H32" i="20"/>
  <c r="I32" i="20"/>
  <c r="P32" i="20"/>
  <c r="Q32" i="20"/>
  <c r="R32" i="20"/>
  <c r="S32" i="20"/>
  <c r="T32" i="20"/>
  <c r="U32" i="20"/>
  <c r="V32" i="20"/>
  <c r="W32" i="20"/>
  <c r="W36" i="20" s="1"/>
  <c r="X32" i="20"/>
  <c r="Y32" i="20"/>
  <c r="Z32" i="20"/>
  <c r="Z36" i="20" s="1"/>
  <c r="AA32" i="20"/>
  <c r="AB32" i="20"/>
  <c r="AC32" i="20"/>
  <c r="AD32" i="20"/>
  <c r="AE32" i="20"/>
  <c r="AF32" i="20"/>
  <c r="AG32" i="20"/>
  <c r="AH32" i="20"/>
  <c r="AH36" i="20" s="1"/>
  <c r="AI32" i="20"/>
  <c r="AJ32" i="20"/>
  <c r="AK32" i="20"/>
  <c r="AL32" i="20"/>
  <c r="AM32" i="20"/>
  <c r="AN32" i="20"/>
  <c r="AO32" i="20"/>
  <c r="F33" i="20"/>
  <c r="D33" i="20" s="1"/>
  <c r="F33" i="32" s="1"/>
  <c r="G33" i="20"/>
  <c r="G36" i="20" s="1"/>
  <c r="H33" i="20"/>
  <c r="I33" i="20"/>
  <c r="N33" i="20"/>
  <c r="N36" i="20" s="1"/>
  <c r="O33" i="20"/>
  <c r="P33" i="20"/>
  <c r="Q33" i="20"/>
  <c r="R33" i="20"/>
  <c r="S33" i="20"/>
  <c r="S36" i="20" s="1"/>
  <c r="T33" i="20"/>
  <c r="U33" i="20"/>
  <c r="V33" i="20"/>
  <c r="W33" i="20"/>
  <c r="X33" i="20"/>
  <c r="Y33" i="20"/>
  <c r="Z33" i="20"/>
  <c r="AA33" i="20"/>
  <c r="AA36" i="20" s="1"/>
  <c r="AB33" i="20"/>
  <c r="AC33" i="20"/>
  <c r="AD33" i="20"/>
  <c r="AE33" i="20"/>
  <c r="AF33" i="20"/>
  <c r="AG33" i="20"/>
  <c r="AH33" i="20"/>
  <c r="AI33" i="20"/>
  <c r="AI36" i="20" s="1"/>
  <c r="AJ33" i="20"/>
  <c r="AK33" i="20"/>
  <c r="AL33" i="20"/>
  <c r="AM33" i="20"/>
  <c r="AM36" i="20" s="1"/>
  <c r="AN33" i="20"/>
  <c r="AO33" i="20"/>
  <c r="F34" i="20"/>
  <c r="G34" i="20"/>
  <c r="H34" i="20"/>
  <c r="I34" i="20"/>
  <c r="I36" i="20" s="1"/>
  <c r="N34" i="20"/>
  <c r="O34" i="20"/>
  <c r="P34" i="20"/>
  <c r="D34" i="20" s="1"/>
  <c r="F34" i="32" s="1"/>
  <c r="H34" i="32" s="1"/>
  <c r="Q34" i="20"/>
  <c r="E34" i="20" s="1"/>
  <c r="G34" i="32" s="1"/>
  <c r="I34" i="32" s="1"/>
  <c r="R34" i="20"/>
  <c r="S34" i="20"/>
  <c r="T34" i="20"/>
  <c r="U34" i="20"/>
  <c r="V34" i="20"/>
  <c r="W34" i="20"/>
  <c r="X34" i="20"/>
  <c r="Y34" i="20"/>
  <c r="Y36" i="20" s="1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N36" i="20" s="1"/>
  <c r="AO34" i="20"/>
  <c r="AO36" i="20" s="1"/>
  <c r="F35" i="20"/>
  <c r="G35" i="20"/>
  <c r="E35" i="20" s="1"/>
  <c r="G35" i="32" s="1"/>
  <c r="I35" i="32" s="1"/>
  <c r="H35" i="20"/>
  <c r="I35" i="20"/>
  <c r="K35" i="20"/>
  <c r="K36" i="20" s="1"/>
  <c r="L35" i="20"/>
  <c r="M35" i="20"/>
  <c r="M36" i="20" s="1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D36" i="20" s="1"/>
  <c r="AE35" i="20"/>
  <c r="AF35" i="20"/>
  <c r="AG35" i="20"/>
  <c r="AH35" i="20"/>
  <c r="AI35" i="20"/>
  <c r="AJ35" i="20"/>
  <c r="AK35" i="20"/>
  <c r="AL35" i="20"/>
  <c r="AL36" i="20" s="1"/>
  <c r="AM35" i="20"/>
  <c r="AN35" i="20"/>
  <c r="AO35" i="20"/>
  <c r="F36" i="20"/>
  <c r="H36" i="20"/>
  <c r="J36" i="20"/>
  <c r="O36" i="20"/>
  <c r="V36" i="20"/>
  <c r="X36" i="20"/>
  <c r="AE36" i="20"/>
  <c r="AG36" i="20"/>
  <c r="F39" i="20"/>
  <c r="G39" i="20"/>
  <c r="H39" i="20"/>
  <c r="I39" i="20"/>
  <c r="L39" i="20"/>
  <c r="M39" i="20"/>
  <c r="N39" i="20"/>
  <c r="N43" i="20" s="1"/>
  <c r="O39" i="20"/>
  <c r="O43" i="20" s="1"/>
  <c r="P39" i="20"/>
  <c r="Q39" i="20"/>
  <c r="R39" i="20"/>
  <c r="S39" i="20"/>
  <c r="T39" i="20"/>
  <c r="U39" i="20"/>
  <c r="V39" i="20"/>
  <c r="V43" i="20" s="1"/>
  <c r="W39" i="20"/>
  <c r="X39" i="20"/>
  <c r="Y39" i="20"/>
  <c r="Z39" i="20"/>
  <c r="AA39" i="20"/>
  <c r="AB39" i="20"/>
  <c r="AC39" i="20"/>
  <c r="AD39" i="20"/>
  <c r="AE39" i="20"/>
  <c r="AE43" i="20" s="1"/>
  <c r="AF39" i="20"/>
  <c r="AG39" i="20"/>
  <c r="AH39" i="20"/>
  <c r="AI39" i="20"/>
  <c r="AJ39" i="20"/>
  <c r="AK39" i="20"/>
  <c r="AL39" i="20"/>
  <c r="AL43" i="20" s="1"/>
  <c r="AM39" i="20"/>
  <c r="AM43" i="20" s="1"/>
  <c r="AN39" i="20"/>
  <c r="AO39" i="20"/>
  <c r="F40" i="20"/>
  <c r="G40" i="20"/>
  <c r="H40" i="20"/>
  <c r="H42" i="20" s="1"/>
  <c r="I40" i="20"/>
  <c r="J40" i="20"/>
  <c r="J42" i="20" s="1"/>
  <c r="J43" i="20" s="1"/>
  <c r="K40" i="20"/>
  <c r="K42" i="20" s="1"/>
  <c r="K43" i="20" s="1"/>
  <c r="L40" i="20"/>
  <c r="M40" i="20"/>
  <c r="N40" i="20"/>
  <c r="O40" i="20"/>
  <c r="P40" i="20"/>
  <c r="P42" i="20" s="1"/>
  <c r="Q40" i="20"/>
  <c r="Q42" i="20" s="1"/>
  <c r="Q43" i="20" s="1"/>
  <c r="R40" i="20"/>
  <c r="R42" i="20" s="1"/>
  <c r="R43" i="20" s="1"/>
  <c r="S40" i="20"/>
  <c r="S42" i="20" s="1"/>
  <c r="S43" i="20" s="1"/>
  <c r="T40" i="20"/>
  <c r="U40" i="20"/>
  <c r="V40" i="20"/>
  <c r="W40" i="20"/>
  <c r="X40" i="20"/>
  <c r="X42" i="20" s="1"/>
  <c r="Y40" i="20"/>
  <c r="Y42" i="20" s="1"/>
  <c r="Y43" i="20" s="1"/>
  <c r="Z40" i="20"/>
  <c r="Z42" i="20" s="1"/>
  <c r="Z43" i="20" s="1"/>
  <c r="AA40" i="20"/>
  <c r="AA42" i="20" s="1"/>
  <c r="AA43" i="20" s="1"/>
  <c r="AB40" i="20"/>
  <c r="AC40" i="20"/>
  <c r="AD40" i="20"/>
  <c r="AE40" i="20"/>
  <c r="AF40" i="20"/>
  <c r="AF42" i="20" s="1"/>
  <c r="AG40" i="20"/>
  <c r="AG42" i="20" s="1"/>
  <c r="AG43" i="20" s="1"/>
  <c r="AH40" i="20"/>
  <c r="AH42" i="20" s="1"/>
  <c r="AH43" i="20" s="1"/>
  <c r="AI40" i="20"/>
  <c r="AI42" i="20" s="1"/>
  <c r="AI43" i="20" s="1"/>
  <c r="AJ40" i="20"/>
  <c r="AK40" i="20"/>
  <c r="AL40" i="20"/>
  <c r="AM40" i="20"/>
  <c r="AN40" i="20"/>
  <c r="AN42" i="20" s="1"/>
  <c r="AN43" i="20" s="1"/>
  <c r="AO40" i="20"/>
  <c r="AO42" i="20" s="1"/>
  <c r="AO43" i="20" s="1"/>
  <c r="D41" i="20"/>
  <c r="F41" i="32" s="1"/>
  <c r="H41" i="32" s="1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F42" i="20"/>
  <c r="G42" i="20"/>
  <c r="L42" i="20"/>
  <c r="L43" i="20" s="1"/>
  <c r="M42" i="20"/>
  <c r="M43" i="20" s="1"/>
  <c r="N42" i="20"/>
  <c r="O42" i="20"/>
  <c r="T42" i="20"/>
  <c r="T43" i="20" s="1"/>
  <c r="U42" i="20"/>
  <c r="U43" i="20" s="1"/>
  <c r="V42" i="20"/>
  <c r="W42" i="20"/>
  <c r="AB42" i="20"/>
  <c r="AB43" i="20" s="1"/>
  <c r="AC42" i="20"/>
  <c r="AC43" i="20" s="1"/>
  <c r="AD42" i="20"/>
  <c r="AE42" i="20"/>
  <c r="AJ42" i="20"/>
  <c r="AJ43" i="20" s="1"/>
  <c r="AK42" i="20"/>
  <c r="AK43" i="20" s="1"/>
  <c r="AL42" i="20"/>
  <c r="AM42" i="20"/>
  <c r="F43" i="20"/>
  <c r="G43" i="20"/>
  <c r="H43" i="20"/>
  <c r="P43" i="20"/>
  <c r="W43" i="20"/>
  <c r="X43" i="20"/>
  <c r="AF43" i="20"/>
  <c r="F45" i="20"/>
  <c r="D45" i="20" s="1"/>
  <c r="F45" i="32" s="1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F47" i="20"/>
  <c r="G47" i="20"/>
  <c r="E47" i="20" s="1"/>
  <c r="G47" i="32" s="1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D49" i="20"/>
  <c r="F49" i="32" s="1"/>
  <c r="F49" i="20"/>
  <c r="G49" i="20"/>
  <c r="H49" i="20"/>
  <c r="I49" i="20"/>
  <c r="P49" i="20"/>
  <c r="Q49" i="20"/>
  <c r="R49" i="20"/>
  <c r="S49" i="20"/>
  <c r="E49" i="20" s="1"/>
  <c r="G49" i="32" s="1"/>
  <c r="I49" i="32" s="1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D51" i="20"/>
  <c r="F51" i="32" s="1"/>
  <c r="H51" i="32" s="1"/>
  <c r="F51" i="20"/>
  <c r="G51" i="20"/>
  <c r="H51" i="20"/>
  <c r="I51" i="20"/>
  <c r="P51" i="20"/>
  <c r="Q51" i="20"/>
  <c r="R51" i="20"/>
  <c r="S51" i="20"/>
  <c r="E51" i="20" s="1"/>
  <c r="G51" i="32" s="1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F54" i="20"/>
  <c r="G54" i="20"/>
  <c r="H54" i="20"/>
  <c r="I54" i="20"/>
  <c r="P54" i="20"/>
  <c r="Q54" i="20"/>
  <c r="R54" i="20"/>
  <c r="R56" i="20" s="1"/>
  <c r="S54" i="20"/>
  <c r="S56" i="20" s="1"/>
  <c r="T54" i="20"/>
  <c r="T56" i="20" s="1"/>
  <c r="U54" i="20"/>
  <c r="V54" i="20"/>
  <c r="W54" i="20"/>
  <c r="X54" i="20"/>
  <c r="Y54" i="20"/>
  <c r="Z54" i="20"/>
  <c r="Z56" i="20" s="1"/>
  <c r="AA54" i="20"/>
  <c r="AA56" i="20" s="1"/>
  <c r="AB54" i="20"/>
  <c r="AB56" i="20" s="1"/>
  <c r="AC54" i="20"/>
  <c r="AD54" i="20"/>
  <c r="AE54" i="20"/>
  <c r="AF54" i="20"/>
  <c r="AG54" i="20"/>
  <c r="AH54" i="20"/>
  <c r="AH56" i="20" s="1"/>
  <c r="AI54" i="20"/>
  <c r="AI56" i="20" s="1"/>
  <c r="AJ54" i="20"/>
  <c r="AJ56" i="20" s="1"/>
  <c r="AK54" i="20"/>
  <c r="AL54" i="20"/>
  <c r="AM54" i="20"/>
  <c r="AN54" i="20"/>
  <c r="AO54" i="20"/>
  <c r="D55" i="20"/>
  <c r="F55" i="20"/>
  <c r="G55" i="20"/>
  <c r="H55" i="20"/>
  <c r="I55" i="20"/>
  <c r="J55" i="20"/>
  <c r="L55" i="20"/>
  <c r="L56" i="20" s="1"/>
  <c r="N55" i="20"/>
  <c r="N56" i="20" s="1"/>
  <c r="O55" i="20"/>
  <c r="O56" i="20" s="1"/>
  <c r="P55" i="20"/>
  <c r="Q55" i="20"/>
  <c r="R55" i="20"/>
  <c r="S55" i="20"/>
  <c r="T55" i="20"/>
  <c r="U55" i="20"/>
  <c r="U56" i="20" s="1"/>
  <c r="V55" i="20"/>
  <c r="V56" i="20" s="1"/>
  <c r="W55" i="20"/>
  <c r="W56" i="20" s="1"/>
  <c r="X55" i="20"/>
  <c r="Y55" i="20"/>
  <c r="Z55" i="20"/>
  <c r="AA55" i="20"/>
  <c r="AB55" i="20"/>
  <c r="AC55" i="20"/>
  <c r="AC56" i="20" s="1"/>
  <c r="AD55" i="20"/>
  <c r="AD56" i="20" s="1"/>
  <c r="AE55" i="20"/>
  <c r="AE56" i="20" s="1"/>
  <c r="AF55" i="20"/>
  <c r="AG55" i="20"/>
  <c r="AH55" i="20"/>
  <c r="AI55" i="20"/>
  <c r="AJ55" i="20"/>
  <c r="AK55" i="20"/>
  <c r="AK56" i="20" s="1"/>
  <c r="AL55" i="20"/>
  <c r="AL56" i="20" s="1"/>
  <c r="AM55" i="20"/>
  <c r="AM56" i="20" s="1"/>
  <c r="AN55" i="20"/>
  <c r="AO55" i="20"/>
  <c r="G56" i="20"/>
  <c r="H56" i="20"/>
  <c r="I56" i="20"/>
  <c r="J56" i="20"/>
  <c r="K56" i="20"/>
  <c r="M56" i="20"/>
  <c r="P56" i="20"/>
  <c r="Q56" i="20"/>
  <c r="X56" i="20"/>
  <c r="Y56" i="20"/>
  <c r="AF56" i="20"/>
  <c r="AG56" i="20"/>
  <c r="AN56" i="20"/>
  <c r="AO56" i="20"/>
  <c r="F59" i="20"/>
  <c r="G59" i="20"/>
  <c r="H59" i="20"/>
  <c r="I59" i="20"/>
  <c r="J59" i="20"/>
  <c r="J61" i="20" s="1"/>
  <c r="K59" i="20"/>
  <c r="K61" i="20" s="1"/>
  <c r="L59" i="20"/>
  <c r="L61" i="20" s="1"/>
  <c r="M59" i="20"/>
  <c r="N59" i="20"/>
  <c r="O59" i="20"/>
  <c r="P59" i="20"/>
  <c r="Q59" i="20"/>
  <c r="R59" i="20"/>
  <c r="R61" i="20" s="1"/>
  <c r="S59" i="20"/>
  <c r="S61" i="20" s="1"/>
  <c r="T59" i="20"/>
  <c r="T61" i="20" s="1"/>
  <c r="U59" i="20"/>
  <c r="V59" i="20"/>
  <c r="W59" i="20"/>
  <c r="X59" i="20"/>
  <c r="Y59" i="20"/>
  <c r="Z59" i="20"/>
  <c r="Z61" i="20" s="1"/>
  <c r="AA59" i="20"/>
  <c r="AA61" i="20" s="1"/>
  <c r="AB59" i="20"/>
  <c r="AB61" i="20" s="1"/>
  <c r="AC59" i="20"/>
  <c r="AD59" i="20"/>
  <c r="AE59" i="20"/>
  <c r="AF59" i="20"/>
  <c r="AG59" i="20"/>
  <c r="AH59" i="20"/>
  <c r="AH61" i="20" s="1"/>
  <c r="AI59" i="20"/>
  <c r="AI61" i="20" s="1"/>
  <c r="AJ59" i="20"/>
  <c r="AJ61" i="20" s="1"/>
  <c r="AK59" i="20"/>
  <c r="AL59" i="20"/>
  <c r="AM59" i="20"/>
  <c r="AN59" i="20"/>
  <c r="AO59" i="20"/>
  <c r="F60" i="20"/>
  <c r="D60" i="20" s="1"/>
  <c r="F60" i="32" s="1"/>
  <c r="G60" i="20"/>
  <c r="H60" i="20"/>
  <c r="I60" i="20"/>
  <c r="J60" i="20"/>
  <c r="K60" i="20"/>
  <c r="L60" i="20"/>
  <c r="M60" i="20"/>
  <c r="M61" i="20" s="1"/>
  <c r="N60" i="20"/>
  <c r="O60" i="20"/>
  <c r="P60" i="20"/>
  <c r="Q60" i="20"/>
  <c r="R60" i="20"/>
  <c r="S60" i="20"/>
  <c r="T60" i="20"/>
  <c r="U60" i="20"/>
  <c r="U61" i="20" s="1"/>
  <c r="V60" i="20"/>
  <c r="W60" i="20"/>
  <c r="X60" i="20"/>
  <c r="Y60" i="20"/>
  <c r="Z60" i="20"/>
  <c r="AA60" i="20"/>
  <c r="AB60" i="20"/>
  <c r="AC60" i="20"/>
  <c r="AC61" i="20" s="1"/>
  <c r="AD60" i="20"/>
  <c r="AE60" i="20"/>
  <c r="AF60" i="20"/>
  <c r="AG60" i="20"/>
  <c r="AH60" i="20"/>
  <c r="AI60" i="20"/>
  <c r="AJ60" i="20"/>
  <c r="AK60" i="20"/>
  <c r="AK61" i="20" s="1"/>
  <c r="AL60" i="20"/>
  <c r="AM60" i="20"/>
  <c r="AN60" i="20"/>
  <c r="AO60" i="20"/>
  <c r="F61" i="20"/>
  <c r="G61" i="20"/>
  <c r="H61" i="20"/>
  <c r="I61" i="20"/>
  <c r="N61" i="20"/>
  <c r="O61" i="20"/>
  <c r="P61" i="20"/>
  <c r="Q61" i="20"/>
  <c r="V61" i="20"/>
  <c r="W61" i="20"/>
  <c r="X61" i="20"/>
  <c r="Y61" i="20"/>
  <c r="AD61" i="20"/>
  <c r="AE61" i="20"/>
  <c r="AF61" i="20"/>
  <c r="AG61" i="20"/>
  <c r="AL61" i="20"/>
  <c r="AM61" i="20"/>
  <c r="AN61" i="20"/>
  <c r="AO61" i="20"/>
  <c r="F64" i="20"/>
  <c r="G64" i="20"/>
  <c r="H64" i="20"/>
  <c r="H66" i="20" s="1"/>
  <c r="I64" i="20"/>
  <c r="J64" i="20"/>
  <c r="J66" i="20" s="1"/>
  <c r="K64" i="20"/>
  <c r="L64" i="20"/>
  <c r="M64" i="20"/>
  <c r="N64" i="20"/>
  <c r="O64" i="20"/>
  <c r="P64" i="20"/>
  <c r="P66" i="20" s="1"/>
  <c r="Q64" i="20"/>
  <c r="Q66" i="20" s="1"/>
  <c r="R64" i="20"/>
  <c r="R66" i="20" s="1"/>
  <c r="S64" i="20"/>
  <c r="T64" i="20"/>
  <c r="U64" i="20"/>
  <c r="V64" i="20"/>
  <c r="W64" i="20"/>
  <c r="X64" i="20"/>
  <c r="X66" i="20" s="1"/>
  <c r="Y64" i="20"/>
  <c r="Y66" i="20" s="1"/>
  <c r="Z64" i="20"/>
  <c r="Z66" i="20" s="1"/>
  <c r="AA64" i="20"/>
  <c r="AB64" i="20"/>
  <c r="AC64" i="20"/>
  <c r="AD64" i="20"/>
  <c r="AE64" i="20"/>
  <c r="AF64" i="20"/>
  <c r="AF66" i="20" s="1"/>
  <c r="AG64" i="20"/>
  <c r="AG66" i="20" s="1"/>
  <c r="AH64" i="20"/>
  <c r="AH66" i="20" s="1"/>
  <c r="AI64" i="20"/>
  <c r="AJ64" i="20"/>
  <c r="AK64" i="20"/>
  <c r="AL64" i="20"/>
  <c r="AM64" i="20"/>
  <c r="AN64" i="20"/>
  <c r="AN66" i="20" s="1"/>
  <c r="AO64" i="20"/>
  <c r="AO66" i="20" s="1"/>
  <c r="D65" i="20"/>
  <c r="F65" i="32" s="1"/>
  <c r="H65" i="32" s="1"/>
  <c r="F65" i="20"/>
  <c r="G65" i="20"/>
  <c r="H65" i="20"/>
  <c r="I65" i="20"/>
  <c r="J65" i="20"/>
  <c r="K65" i="20"/>
  <c r="L65" i="20"/>
  <c r="L66" i="20" s="1"/>
  <c r="M65" i="20"/>
  <c r="N65" i="20"/>
  <c r="O65" i="20"/>
  <c r="P65" i="20"/>
  <c r="Q65" i="20"/>
  <c r="R65" i="20"/>
  <c r="S65" i="20"/>
  <c r="S66" i="20" s="1"/>
  <c r="T65" i="20"/>
  <c r="T66" i="20" s="1"/>
  <c r="U65" i="20"/>
  <c r="V65" i="20"/>
  <c r="W65" i="20"/>
  <c r="X65" i="20"/>
  <c r="Y65" i="20"/>
  <c r="Z65" i="20"/>
  <c r="AA65" i="20"/>
  <c r="AA66" i="20" s="1"/>
  <c r="AB65" i="20"/>
  <c r="AB66" i="20" s="1"/>
  <c r="AC65" i="20"/>
  <c r="AD65" i="20"/>
  <c r="AE65" i="20"/>
  <c r="AF65" i="20"/>
  <c r="AG65" i="20"/>
  <c r="AH65" i="20"/>
  <c r="AI65" i="20"/>
  <c r="AI66" i="20" s="1"/>
  <c r="AJ65" i="20"/>
  <c r="AJ66" i="20" s="1"/>
  <c r="AK65" i="20"/>
  <c r="AL65" i="20"/>
  <c r="AM65" i="20"/>
  <c r="AN65" i="20"/>
  <c r="AO65" i="20"/>
  <c r="F66" i="20"/>
  <c r="G66" i="20"/>
  <c r="M66" i="20"/>
  <c r="N66" i="20"/>
  <c r="O66" i="20"/>
  <c r="U66" i="20"/>
  <c r="V66" i="20"/>
  <c r="W66" i="20"/>
  <c r="AC66" i="20"/>
  <c r="AD66" i="20"/>
  <c r="AE66" i="20"/>
  <c r="AK66" i="20"/>
  <c r="AL66" i="20"/>
  <c r="AM66" i="20"/>
  <c r="F70" i="20"/>
  <c r="G70" i="20"/>
  <c r="H70" i="20"/>
  <c r="I70" i="20"/>
  <c r="J70" i="20"/>
  <c r="K70" i="20"/>
  <c r="L70" i="20"/>
  <c r="M70" i="20"/>
  <c r="N70" i="20"/>
  <c r="N72" i="20" s="1"/>
  <c r="O70" i="20"/>
  <c r="O72" i="20" s="1"/>
  <c r="P70" i="20"/>
  <c r="Q70" i="20"/>
  <c r="R70" i="20"/>
  <c r="S70" i="20"/>
  <c r="T70" i="20"/>
  <c r="U70" i="20"/>
  <c r="V70" i="20"/>
  <c r="V72" i="20" s="1"/>
  <c r="W70" i="20"/>
  <c r="W72" i="20" s="1"/>
  <c r="X70" i="20"/>
  <c r="Y70" i="20"/>
  <c r="Z70" i="20"/>
  <c r="AA70" i="20"/>
  <c r="AB70" i="20"/>
  <c r="AC70" i="20"/>
  <c r="AD70" i="20"/>
  <c r="AD72" i="20" s="1"/>
  <c r="AE70" i="20"/>
  <c r="AE72" i="20" s="1"/>
  <c r="AF70" i="20"/>
  <c r="AG70" i="20"/>
  <c r="AH70" i="20"/>
  <c r="AI70" i="20"/>
  <c r="AJ70" i="20"/>
  <c r="AK70" i="20"/>
  <c r="AL70" i="20"/>
  <c r="AL72" i="20" s="1"/>
  <c r="AM70" i="20"/>
  <c r="AM72" i="20" s="1"/>
  <c r="AN70" i="20"/>
  <c r="AO70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Q72" i="20" s="1"/>
  <c r="R71" i="20"/>
  <c r="S71" i="20"/>
  <c r="T71" i="20"/>
  <c r="U71" i="20"/>
  <c r="V71" i="20"/>
  <c r="W71" i="20"/>
  <c r="X71" i="20"/>
  <c r="Y71" i="20"/>
  <c r="Y72" i="20" s="1"/>
  <c r="Z71" i="20"/>
  <c r="AA71" i="20"/>
  <c r="AB71" i="20"/>
  <c r="AC71" i="20"/>
  <c r="AD71" i="20"/>
  <c r="AE71" i="20"/>
  <c r="AF71" i="20"/>
  <c r="AG71" i="20"/>
  <c r="AG72" i="20" s="1"/>
  <c r="AH71" i="20"/>
  <c r="AI71" i="20"/>
  <c r="AJ71" i="20"/>
  <c r="AK71" i="20"/>
  <c r="AL71" i="20"/>
  <c r="AM71" i="20"/>
  <c r="AN71" i="20"/>
  <c r="AO71" i="20"/>
  <c r="AO72" i="20" s="1"/>
  <c r="AO82" i="20" s="1"/>
  <c r="J72" i="20"/>
  <c r="K72" i="20"/>
  <c r="L72" i="20"/>
  <c r="M72" i="20"/>
  <c r="R72" i="20"/>
  <c r="S72" i="20"/>
  <c r="T72" i="20"/>
  <c r="U72" i="20"/>
  <c r="Z72" i="20"/>
  <c r="AA72" i="20"/>
  <c r="AB72" i="20"/>
  <c r="AC72" i="20"/>
  <c r="AH72" i="20"/>
  <c r="AI72" i="20"/>
  <c r="AJ72" i="20"/>
  <c r="AK72" i="20"/>
  <c r="F73" i="20"/>
  <c r="D73" i="20" s="1"/>
  <c r="F73" i="32" s="1"/>
  <c r="G73" i="20"/>
  <c r="H73" i="20"/>
  <c r="I73" i="20"/>
  <c r="J73" i="20"/>
  <c r="K73" i="20"/>
  <c r="L73" i="20"/>
  <c r="M73" i="20"/>
  <c r="E73" i="20" s="1"/>
  <c r="G73" i="32" s="1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F74" i="20"/>
  <c r="D74" i="20" s="1"/>
  <c r="F74" i="32" s="1"/>
  <c r="G74" i="20"/>
  <c r="H74" i="20"/>
  <c r="I74" i="20"/>
  <c r="J74" i="20"/>
  <c r="L74" i="20"/>
  <c r="N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F75" i="20"/>
  <c r="G75" i="20"/>
  <c r="H75" i="20"/>
  <c r="I75" i="20"/>
  <c r="J75" i="20"/>
  <c r="K75" i="20"/>
  <c r="L75" i="20"/>
  <c r="D75" i="20" s="1"/>
  <c r="F75" i="32" s="1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F76" i="20"/>
  <c r="G76" i="20"/>
  <c r="H76" i="20"/>
  <c r="I76" i="20"/>
  <c r="J76" i="20"/>
  <c r="K76" i="20"/>
  <c r="L76" i="20"/>
  <c r="M76" i="20"/>
  <c r="E76" i="20" s="1"/>
  <c r="G76" i="32" s="1"/>
  <c r="I76" i="32" s="1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F78" i="20"/>
  <c r="D78" i="20" s="1"/>
  <c r="F78" i="32" s="1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F79" i="20"/>
  <c r="G79" i="20"/>
  <c r="H79" i="20"/>
  <c r="I79" i="20"/>
  <c r="J79" i="20"/>
  <c r="K79" i="20"/>
  <c r="E79" i="20" s="1"/>
  <c r="G79" i="32" s="1"/>
  <c r="I79" i="32" s="1"/>
  <c r="L79" i="20"/>
  <c r="D79" i="20" s="1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F80" i="20"/>
  <c r="G80" i="20"/>
  <c r="E80" i="20" s="1"/>
  <c r="G80" i="32" s="1"/>
  <c r="I80" i="32" s="1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A4" i="8"/>
  <c r="A5" i="8"/>
  <c r="H11" i="8"/>
  <c r="F11" i="8" s="1"/>
  <c r="I11" i="8"/>
  <c r="G11" i="8" s="1"/>
  <c r="M11" i="8"/>
  <c r="E11" i="32" s="1"/>
  <c r="F12" i="8"/>
  <c r="G12" i="8"/>
  <c r="H12" i="8"/>
  <c r="I12" i="8"/>
  <c r="M12" i="8" s="1"/>
  <c r="E12" i="32" s="1"/>
  <c r="L12" i="8"/>
  <c r="H13" i="8"/>
  <c r="I13" i="8"/>
  <c r="F14" i="8"/>
  <c r="H14" i="8"/>
  <c r="I14" i="8"/>
  <c r="L14" i="8"/>
  <c r="D14" i="32" s="1"/>
  <c r="G15" i="8"/>
  <c r="H15" i="8"/>
  <c r="F15" i="8" s="1"/>
  <c r="I15" i="8"/>
  <c r="M15" i="8"/>
  <c r="E15" i="32" s="1"/>
  <c r="J16" i="8"/>
  <c r="K16" i="8"/>
  <c r="H18" i="8"/>
  <c r="I18" i="8"/>
  <c r="G19" i="8"/>
  <c r="H19" i="8"/>
  <c r="F19" i="8" s="1"/>
  <c r="I19" i="8"/>
  <c r="M19" i="8"/>
  <c r="F20" i="8"/>
  <c r="G20" i="8"/>
  <c r="H20" i="8"/>
  <c r="I20" i="8"/>
  <c r="M20" i="8" s="1"/>
  <c r="E20" i="32" s="1"/>
  <c r="L20" i="8"/>
  <c r="H21" i="8"/>
  <c r="I21" i="8"/>
  <c r="F22" i="8"/>
  <c r="H22" i="8"/>
  <c r="I22" i="8"/>
  <c r="G22" i="8" s="1"/>
  <c r="L22" i="8"/>
  <c r="D22" i="32" s="1"/>
  <c r="G23" i="8"/>
  <c r="H23" i="8"/>
  <c r="F23" i="8" s="1"/>
  <c r="I23" i="8"/>
  <c r="M23" i="8"/>
  <c r="J24" i="8"/>
  <c r="K24" i="8"/>
  <c r="F27" i="8"/>
  <c r="G27" i="8"/>
  <c r="G29" i="8" s="1"/>
  <c r="H27" i="8"/>
  <c r="I27" i="8"/>
  <c r="M27" i="8" s="1"/>
  <c r="L27" i="8"/>
  <c r="G28" i="8"/>
  <c r="H28" i="8"/>
  <c r="I28" i="8"/>
  <c r="M28" i="8" s="1"/>
  <c r="E28" i="32" s="1"/>
  <c r="I29" i="8"/>
  <c r="J29" i="8"/>
  <c r="J82" i="8" s="1"/>
  <c r="K29" i="8"/>
  <c r="F32" i="8"/>
  <c r="H32" i="8"/>
  <c r="I32" i="8"/>
  <c r="G32" i="8" s="1"/>
  <c r="L32" i="8"/>
  <c r="G33" i="8"/>
  <c r="H33" i="8"/>
  <c r="F33" i="8" s="1"/>
  <c r="I33" i="8"/>
  <c r="M33" i="8"/>
  <c r="E33" i="32" s="1"/>
  <c r="F34" i="8"/>
  <c r="G34" i="8"/>
  <c r="H34" i="8"/>
  <c r="I34" i="8"/>
  <c r="M34" i="8" s="1"/>
  <c r="E34" i="32" s="1"/>
  <c r="L34" i="8"/>
  <c r="G35" i="8"/>
  <c r="H35" i="8"/>
  <c r="I35" i="8"/>
  <c r="M35" i="8" s="1"/>
  <c r="J36" i="8"/>
  <c r="K36" i="8"/>
  <c r="L37" i="8"/>
  <c r="M37" i="8"/>
  <c r="H38" i="8"/>
  <c r="I38" i="8"/>
  <c r="F39" i="8"/>
  <c r="G39" i="8"/>
  <c r="H39" i="8"/>
  <c r="I39" i="8"/>
  <c r="M39" i="8" s="1"/>
  <c r="E39" i="32" s="1"/>
  <c r="L39" i="8"/>
  <c r="G40" i="8"/>
  <c r="G42" i="8" s="1"/>
  <c r="G43" i="8" s="1"/>
  <c r="H40" i="8"/>
  <c r="I40" i="8"/>
  <c r="F41" i="8"/>
  <c r="H41" i="8"/>
  <c r="I41" i="8"/>
  <c r="G41" i="8" s="1"/>
  <c r="L41" i="8"/>
  <c r="J42" i="8"/>
  <c r="K42" i="8"/>
  <c r="K43" i="8" s="1"/>
  <c r="J43" i="8"/>
  <c r="G45" i="8"/>
  <c r="H45" i="8"/>
  <c r="F45" i="8" s="1"/>
  <c r="I45" i="8"/>
  <c r="M45" i="8"/>
  <c r="E45" i="32" s="1"/>
  <c r="F47" i="8"/>
  <c r="G47" i="8"/>
  <c r="H47" i="8"/>
  <c r="I47" i="8"/>
  <c r="M47" i="8" s="1"/>
  <c r="L47" i="8"/>
  <c r="G49" i="8"/>
  <c r="H49" i="8"/>
  <c r="I49" i="8"/>
  <c r="M49" i="8" s="1"/>
  <c r="E49" i="32" s="1"/>
  <c r="F51" i="8"/>
  <c r="H51" i="8"/>
  <c r="I51" i="8"/>
  <c r="G51" i="8" s="1"/>
  <c r="L51" i="8"/>
  <c r="D51" i="32" s="1"/>
  <c r="M51" i="8"/>
  <c r="E51" i="32" s="1"/>
  <c r="G54" i="8"/>
  <c r="H54" i="8"/>
  <c r="F54" i="8" s="1"/>
  <c r="I54" i="8"/>
  <c r="M54" i="8"/>
  <c r="F55" i="8"/>
  <c r="G55" i="8"/>
  <c r="G56" i="8" s="1"/>
  <c r="H55" i="8"/>
  <c r="I55" i="8"/>
  <c r="M55" i="8" s="1"/>
  <c r="E55" i="32" s="1"/>
  <c r="L55" i="8"/>
  <c r="H56" i="8"/>
  <c r="I56" i="8"/>
  <c r="J56" i="8"/>
  <c r="K56" i="8"/>
  <c r="H59" i="8"/>
  <c r="I59" i="8"/>
  <c r="F60" i="8"/>
  <c r="H60" i="8"/>
  <c r="I60" i="8"/>
  <c r="G60" i="8" s="1"/>
  <c r="L60" i="8"/>
  <c r="D60" i="32" s="1"/>
  <c r="J61" i="8"/>
  <c r="K61" i="8"/>
  <c r="G64" i="8"/>
  <c r="H64" i="8"/>
  <c r="F64" i="8" s="1"/>
  <c r="F66" i="8" s="1"/>
  <c r="I64" i="8"/>
  <c r="M64" i="8"/>
  <c r="F65" i="8"/>
  <c r="G65" i="8"/>
  <c r="G66" i="8" s="1"/>
  <c r="H65" i="8"/>
  <c r="I65" i="8"/>
  <c r="M65" i="8" s="1"/>
  <c r="E65" i="32" s="1"/>
  <c r="L65" i="8"/>
  <c r="H66" i="8"/>
  <c r="I66" i="8"/>
  <c r="J66" i="8"/>
  <c r="K66" i="8"/>
  <c r="L69" i="8"/>
  <c r="M69" i="8"/>
  <c r="F70" i="8"/>
  <c r="G70" i="8"/>
  <c r="H70" i="8"/>
  <c r="I70" i="8"/>
  <c r="M70" i="8" s="1"/>
  <c r="M72" i="8" s="1"/>
  <c r="L70" i="8"/>
  <c r="G71" i="8"/>
  <c r="H71" i="8"/>
  <c r="I71" i="8"/>
  <c r="M71" i="8" s="1"/>
  <c r="E71" i="32" s="1"/>
  <c r="I72" i="8"/>
  <c r="J72" i="8"/>
  <c r="K72" i="8"/>
  <c r="F73" i="8"/>
  <c r="H73" i="8"/>
  <c r="I73" i="8"/>
  <c r="L73" i="8"/>
  <c r="D73" i="32" s="1"/>
  <c r="G74" i="8"/>
  <c r="H74" i="8"/>
  <c r="F74" i="8" s="1"/>
  <c r="I74" i="8"/>
  <c r="M74" i="8"/>
  <c r="F75" i="8"/>
  <c r="G75" i="8"/>
  <c r="H75" i="8"/>
  <c r="I75" i="8"/>
  <c r="M75" i="8" s="1"/>
  <c r="E75" i="32" s="1"/>
  <c r="L75" i="8"/>
  <c r="G76" i="8"/>
  <c r="H76" i="8"/>
  <c r="I76" i="8"/>
  <c r="M76" i="8" s="1"/>
  <c r="E76" i="32" s="1"/>
  <c r="F77" i="8"/>
  <c r="H77" i="8"/>
  <c r="I77" i="8"/>
  <c r="L77" i="8"/>
  <c r="G78" i="8"/>
  <c r="H78" i="8"/>
  <c r="F78" i="8" s="1"/>
  <c r="I78" i="8"/>
  <c r="M78" i="8"/>
  <c r="F79" i="8"/>
  <c r="G79" i="8"/>
  <c r="H79" i="8"/>
  <c r="I79" i="8"/>
  <c r="M79" i="8" s="1"/>
  <c r="E79" i="32" s="1"/>
  <c r="L79" i="8"/>
  <c r="G80" i="8"/>
  <c r="H80" i="8"/>
  <c r="I80" i="8"/>
  <c r="M80" i="8" s="1"/>
  <c r="E80" i="32" s="1"/>
  <c r="F81" i="8"/>
  <c r="H81" i="8"/>
  <c r="I81" i="8"/>
  <c r="G81" i="8" s="1"/>
  <c r="L81" i="8"/>
  <c r="M81" i="8"/>
  <c r="E81" i="32" s="1"/>
  <c r="A5" i="32"/>
  <c r="D12" i="32"/>
  <c r="G12" i="32"/>
  <c r="G14" i="32"/>
  <c r="I15" i="32"/>
  <c r="D20" i="32"/>
  <c r="F20" i="32"/>
  <c r="H20" i="32"/>
  <c r="E23" i="32"/>
  <c r="D27" i="32"/>
  <c r="F32" i="32"/>
  <c r="D34" i="32"/>
  <c r="E35" i="32"/>
  <c r="D39" i="32"/>
  <c r="D41" i="32"/>
  <c r="D47" i="32"/>
  <c r="E47" i="32"/>
  <c r="D55" i="32"/>
  <c r="F55" i="32"/>
  <c r="H55" i="32" s="1"/>
  <c r="D65" i="32"/>
  <c r="D70" i="32"/>
  <c r="E74" i="32"/>
  <c r="D75" i="32"/>
  <c r="H75" i="32"/>
  <c r="D77" i="32"/>
  <c r="E78" i="32"/>
  <c r="D79" i="32"/>
  <c r="F79" i="32"/>
  <c r="H79" i="32" s="1"/>
  <c r="D81" i="32"/>
  <c r="D11" i="4"/>
  <c r="F11" i="4"/>
  <c r="E11" i="4" s="1"/>
  <c r="D12" i="4"/>
  <c r="E12" i="4"/>
  <c r="F12" i="4"/>
  <c r="D13" i="4"/>
  <c r="F13" i="4"/>
  <c r="E13" i="4" s="1"/>
  <c r="D14" i="4"/>
  <c r="F14" i="4"/>
  <c r="E14" i="4" s="1"/>
  <c r="C15" i="4"/>
  <c r="E15" i="4"/>
  <c r="H15" i="4"/>
  <c r="D16" i="4"/>
  <c r="E16" i="4"/>
  <c r="F16" i="4"/>
  <c r="D17" i="4"/>
  <c r="F17" i="4"/>
  <c r="D18" i="4"/>
  <c r="F18" i="4"/>
  <c r="E18" i="4" s="1"/>
  <c r="D19" i="4"/>
  <c r="E19" i="4"/>
  <c r="F19" i="4"/>
  <c r="D20" i="4"/>
  <c r="E20" i="4"/>
  <c r="F20" i="4"/>
  <c r="D21" i="4"/>
  <c r="F21" i="4"/>
  <c r="E21" i="4" s="1"/>
  <c r="D22" i="4"/>
  <c r="E22" i="4" s="1"/>
  <c r="F22" i="4"/>
  <c r="D23" i="4"/>
  <c r="E23" i="4" s="1"/>
  <c r="F23" i="4"/>
  <c r="D24" i="4"/>
  <c r="F24" i="4"/>
  <c r="E24" i="4" s="1"/>
  <c r="D25" i="4"/>
  <c r="F25" i="4"/>
  <c r="E25" i="4" s="1"/>
  <c r="D26" i="4"/>
  <c r="F26" i="4"/>
  <c r="D27" i="4"/>
  <c r="F27" i="4"/>
  <c r="E27" i="4" s="1"/>
  <c r="D28" i="4"/>
  <c r="E28" i="4" s="1"/>
  <c r="F28" i="4"/>
  <c r="D29" i="4"/>
  <c r="F29" i="4"/>
  <c r="D30" i="4"/>
  <c r="E30" i="4"/>
  <c r="F30" i="4"/>
  <c r="D32" i="4"/>
  <c r="E32" i="4"/>
  <c r="F32" i="4"/>
  <c r="H32" i="4"/>
  <c r="A4" i="56"/>
  <c r="A5" i="56"/>
  <c r="F11" i="56"/>
  <c r="G11" i="56"/>
  <c r="H11" i="56"/>
  <c r="I11" i="56"/>
  <c r="L11" i="56"/>
  <c r="M11" i="56"/>
  <c r="H12" i="56"/>
  <c r="L12" i="56" s="1"/>
  <c r="D12" i="57" s="1"/>
  <c r="I12" i="56"/>
  <c r="G12" i="56" s="1"/>
  <c r="F13" i="56"/>
  <c r="G13" i="56"/>
  <c r="H13" i="56"/>
  <c r="I13" i="56"/>
  <c r="L13" i="56"/>
  <c r="M13" i="56"/>
  <c r="H14" i="56"/>
  <c r="I14" i="56"/>
  <c r="F15" i="56"/>
  <c r="G15" i="56"/>
  <c r="H15" i="56"/>
  <c r="I15" i="56"/>
  <c r="L15" i="56"/>
  <c r="M15" i="56"/>
  <c r="J16" i="56"/>
  <c r="K16" i="56"/>
  <c r="H18" i="56"/>
  <c r="I18" i="56"/>
  <c r="F19" i="56"/>
  <c r="G19" i="56"/>
  <c r="H19" i="56"/>
  <c r="I19" i="56"/>
  <c r="L19" i="56"/>
  <c r="M19" i="56"/>
  <c r="H20" i="56"/>
  <c r="L20" i="56" s="1"/>
  <c r="D20" i="57" s="1"/>
  <c r="I20" i="56"/>
  <c r="G20" i="56" s="1"/>
  <c r="F21" i="56"/>
  <c r="G21" i="56"/>
  <c r="H21" i="56"/>
  <c r="I21" i="56"/>
  <c r="L21" i="56"/>
  <c r="M21" i="56"/>
  <c r="H22" i="56"/>
  <c r="I22" i="56"/>
  <c r="F23" i="56"/>
  <c r="G23" i="56"/>
  <c r="H23" i="56"/>
  <c r="I23" i="56"/>
  <c r="L23" i="56"/>
  <c r="M23" i="56"/>
  <c r="J24" i="56"/>
  <c r="K24" i="56"/>
  <c r="H27" i="56"/>
  <c r="L27" i="56" s="1"/>
  <c r="I27" i="56"/>
  <c r="G27" i="56" s="1"/>
  <c r="G29" i="56" s="1"/>
  <c r="F28" i="56"/>
  <c r="G28" i="56"/>
  <c r="H28" i="56"/>
  <c r="I28" i="56"/>
  <c r="L28" i="56"/>
  <c r="M28" i="56"/>
  <c r="H29" i="56"/>
  <c r="I29" i="56"/>
  <c r="J29" i="56"/>
  <c r="K29" i="56"/>
  <c r="H32" i="56"/>
  <c r="I32" i="56"/>
  <c r="F33" i="56"/>
  <c r="G33" i="56"/>
  <c r="H33" i="56"/>
  <c r="I33" i="56"/>
  <c r="L33" i="56"/>
  <c r="M33" i="56"/>
  <c r="H34" i="56"/>
  <c r="L34" i="56" s="1"/>
  <c r="I34" i="56"/>
  <c r="G34" i="56" s="1"/>
  <c r="F35" i="56"/>
  <c r="G35" i="56"/>
  <c r="H35" i="56"/>
  <c r="I35" i="56"/>
  <c r="L35" i="56"/>
  <c r="M35" i="56"/>
  <c r="H36" i="56"/>
  <c r="I36" i="56"/>
  <c r="J36" i="56"/>
  <c r="K36" i="56"/>
  <c r="L37" i="56"/>
  <c r="M37" i="56"/>
  <c r="H38" i="56"/>
  <c r="I38" i="56"/>
  <c r="H39" i="56"/>
  <c r="L39" i="56" s="1"/>
  <c r="I39" i="56"/>
  <c r="G39" i="56" s="1"/>
  <c r="F40" i="56"/>
  <c r="G40" i="56"/>
  <c r="H40" i="56"/>
  <c r="I40" i="56"/>
  <c r="I42" i="56" s="1"/>
  <c r="I43" i="56" s="1"/>
  <c r="L40" i="56"/>
  <c r="M40" i="56"/>
  <c r="H41" i="56"/>
  <c r="I41" i="56"/>
  <c r="J42" i="56"/>
  <c r="K42" i="56"/>
  <c r="J43" i="56"/>
  <c r="J82" i="56" s="1"/>
  <c r="J91" i="56" s="1"/>
  <c r="K43" i="56"/>
  <c r="K82" i="56" s="1"/>
  <c r="K91" i="56" s="1"/>
  <c r="F45" i="56"/>
  <c r="G45" i="56"/>
  <c r="H45" i="56"/>
  <c r="I45" i="56"/>
  <c r="L45" i="56"/>
  <c r="M45" i="56"/>
  <c r="H47" i="56"/>
  <c r="L47" i="56" s="1"/>
  <c r="I47" i="56"/>
  <c r="G47" i="56" s="1"/>
  <c r="F49" i="56"/>
  <c r="G49" i="56"/>
  <c r="H49" i="56"/>
  <c r="I49" i="56"/>
  <c r="L49" i="56"/>
  <c r="M49" i="56"/>
  <c r="H51" i="56"/>
  <c r="I51" i="56"/>
  <c r="F54" i="56"/>
  <c r="G54" i="56"/>
  <c r="H54" i="56"/>
  <c r="H56" i="56" s="1"/>
  <c r="I54" i="56"/>
  <c r="L54" i="56"/>
  <c r="M54" i="56"/>
  <c r="H55" i="56"/>
  <c r="L55" i="56" s="1"/>
  <c r="I55" i="56"/>
  <c r="G55" i="56" s="1"/>
  <c r="G56" i="56" s="1"/>
  <c r="J56" i="56"/>
  <c r="K56" i="56"/>
  <c r="F59" i="56"/>
  <c r="G59" i="56"/>
  <c r="H59" i="56"/>
  <c r="I59" i="56"/>
  <c r="I61" i="56" s="1"/>
  <c r="L59" i="56"/>
  <c r="M59" i="56"/>
  <c r="H60" i="56"/>
  <c r="I60" i="56"/>
  <c r="J61" i="56"/>
  <c r="K61" i="56"/>
  <c r="F64" i="56"/>
  <c r="G64" i="56"/>
  <c r="H64" i="56"/>
  <c r="H66" i="56" s="1"/>
  <c r="I64" i="56"/>
  <c r="L64" i="56"/>
  <c r="L66" i="56" s="1"/>
  <c r="M64" i="56"/>
  <c r="H65" i="56"/>
  <c r="L65" i="56" s="1"/>
  <c r="I65" i="56"/>
  <c r="G65" i="56" s="1"/>
  <c r="G66" i="56"/>
  <c r="J66" i="56"/>
  <c r="K66" i="56"/>
  <c r="F70" i="56"/>
  <c r="G70" i="56"/>
  <c r="H70" i="56"/>
  <c r="I70" i="56"/>
  <c r="I72" i="56" s="1"/>
  <c r="L70" i="56"/>
  <c r="M70" i="56"/>
  <c r="H71" i="56"/>
  <c r="I71" i="56"/>
  <c r="J72" i="56"/>
  <c r="K72" i="56"/>
  <c r="F73" i="56"/>
  <c r="G73" i="56"/>
  <c r="H73" i="56"/>
  <c r="I73" i="56"/>
  <c r="L73" i="56"/>
  <c r="M73" i="56"/>
  <c r="H74" i="56"/>
  <c r="L74" i="56" s="1"/>
  <c r="I74" i="56"/>
  <c r="G74" i="56" s="1"/>
  <c r="F75" i="56"/>
  <c r="G75" i="56"/>
  <c r="H75" i="56"/>
  <c r="I75" i="56"/>
  <c r="L75" i="56"/>
  <c r="M75" i="56"/>
  <c r="H76" i="56"/>
  <c r="I76" i="56"/>
  <c r="F77" i="56"/>
  <c r="G77" i="56"/>
  <c r="H77" i="56"/>
  <c r="I77" i="56"/>
  <c r="L77" i="56"/>
  <c r="M77" i="56"/>
  <c r="H78" i="56"/>
  <c r="L78" i="56" s="1"/>
  <c r="I78" i="56"/>
  <c r="G78" i="56" s="1"/>
  <c r="F79" i="56"/>
  <c r="G79" i="56"/>
  <c r="H79" i="56"/>
  <c r="I79" i="56"/>
  <c r="L79" i="56"/>
  <c r="M79" i="56"/>
  <c r="H80" i="56"/>
  <c r="I80" i="56"/>
  <c r="F81" i="56"/>
  <c r="G81" i="56"/>
  <c r="H81" i="56"/>
  <c r="I81" i="56"/>
  <c r="L81" i="56"/>
  <c r="M81" i="56"/>
  <c r="D82" i="56"/>
  <c r="E82" i="56"/>
  <c r="H86" i="56"/>
  <c r="L86" i="56" s="1"/>
  <c r="I86" i="56"/>
  <c r="M86" i="56" s="1"/>
  <c r="H87" i="56"/>
  <c r="I87" i="56"/>
  <c r="H88" i="56"/>
  <c r="L88" i="56" s="1"/>
  <c r="I88" i="56"/>
  <c r="M88" i="56" s="1"/>
  <c r="D89" i="56"/>
  <c r="D91" i="56" s="1"/>
  <c r="E89" i="56"/>
  <c r="E91" i="56" s="1"/>
  <c r="F89" i="56"/>
  <c r="G89" i="56"/>
  <c r="J89" i="56"/>
  <c r="K89" i="56"/>
  <c r="A5" i="55"/>
  <c r="P8" i="55"/>
  <c r="R8" i="55"/>
  <c r="T8" i="55"/>
  <c r="V8" i="55"/>
  <c r="X8" i="55"/>
  <c r="Z8" i="55"/>
  <c r="AB8" i="55"/>
  <c r="AD8" i="55"/>
  <c r="AF8" i="55"/>
  <c r="AH8" i="55"/>
  <c r="AJ8" i="55"/>
  <c r="AL8" i="55"/>
  <c r="AN8" i="55"/>
  <c r="F11" i="55"/>
  <c r="G11" i="55"/>
  <c r="E11" i="55" s="1"/>
  <c r="H11" i="55"/>
  <c r="I11" i="55"/>
  <c r="L11" i="55"/>
  <c r="N11" i="55"/>
  <c r="O11" i="55"/>
  <c r="P11" i="55"/>
  <c r="Q11" i="55"/>
  <c r="R11" i="55"/>
  <c r="R16" i="55" s="1"/>
  <c r="S11" i="55"/>
  <c r="T11" i="55"/>
  <c r="U11" i="55"/>
  <c r="V11" i="55"/>
  <c r="W11" i="55"/>
  <c r="X11" i="55"/>
  <c r="Y11" i="55"/>
  <c r="Z11" i="55"/>
  <c r="Z16" i="55" s="1"/>
  <c r="AA11" i="55"/>
  <c r="AB11" i="55"/>
  <c r="AC11" i="55"/>
  <c r="AD11" i="55"/>
  <c r="AE11" i="55"/>
  <c r="AF11" i="55"/>
  <c r="AG11" i="55"/>
  <c r="AH11" i="55"/>
  <c r="AH16" i="55" s="1"/>
  <c r="AI11" i="55"/>
  <c r="AJ11" i="55"/>
  <c r="AK11" i="55"/>
  <c r="AL11" i="55"/>
  <c r="AM11" i="55"/>
  <c r="AN11" i="55"/>
  <c r="AO11" i="55"/>
  <c r="F12" i="55"/>
  <c r="G12" i="55"/>
  <c r="E12" i="55" s="1"/>
  <c r="G12" i="57" s="1"/>
  <c r="H12" i="55"/>
  <c r="I12" i="55"/>
  <c r="J12" i="55"/>
  <c r="K12" i="55"/>
  <c r="K16" i="55" s="1"/>
  <c r="L12" i="55"/>
  <c r="N12" i="55"/>
  <c r="O12" i="55"/>
  <c r="P12" i="55"/>
  <c r="P16" i="55" s="1"/>
  <c r="Q12" i="55"/>
  <c r="Q16" i="55" s="1"/>
  <c r="R12" i="55"/>
  <c r="S12" i="55"/>
  <c r="T12" i="55"/>
  <c r="U12" i="55"/>
  <c r="V12" i="55"/>
  <c r="W12" i="55"/>
  <c r="X12" i="55"/>
  <c r="X16" i="55" s="1"/>
  <c r="Y12" i="55"/>
  <c r="Y16" i="55" s="1"/>
  <c r="Z12" i="55"/>
  <c r="AA12" i="55"/>
  <c r="AB12" i="55"/>
  <c r="AC12" i="55"/>
  <c r="AD12" i="55"/>
  <c r="AE12" i="55"/>
  <c r="AF12" i="55"/>
  <c r="AF16" i="55" s="1"/>
  <c r="AG12" i="55"/>
  <c r="AG16" i="55" s="1"/>
  <c r="AH12" i="55"/>
  <c r="AI12" i="55"/>
  <c r="AJ12" i="55"/>
  <c r="AK12" i="55"/>
  <c r="AL12" i="55"/>
  <c r="AM12" i="55"/>
  <c r="AN12" i="55"/>
  <c r="AO12" i="55"/>
  <c r="F13" i="55"/>
  <c r="G13" i="55"/>
  <c r="H13" i="55"/>
  <c r="I13" i="55"/>
  <c r="J13" i="55"/>
  <c r="J16" i="55" s="1"/>
  <c r="K13" i="55"/>
  <c r="L13" i="55"/>
  <c r="M13" i="55"/>
  <c r="N13" i="55"/>
  <c r="O13" i="55"/>
  <c r="P13" i="55"/>
  <c r="Q13" i="55"/>
  <c r="R13" i="55"/>
  <c r="S13" i="55"/>
  <c r="S16" i="55" s="1"/>
  <c r="T13" i="55"/>
  <c r="U13" i="55"/>
  <c r="V13" i="55"/>
  <c r="W13" i="55"/>
  <c r="X13" i="55"/>
  <c r="Y13" i="55"/>
  <c r="Z13" i="55"/>
  <c r="AA13" i="55"/>
  <c r="AA16" i="55" s="1"/>
  <c r="AB13" i="55"/>
  <c r="AC13" i="55"/>
  <c r="AD13" i="55"/>
  <c r="AE13" i="55"/>
  <c r="AF13" i="55"/>
  <c r="AG13" i="55"/>
  <c r="AH13" i="55"/>
  <c r="AI13" i="55"/>
  <c r="AI16" i="55" s="1"/>
  <c r="AJ13" i="55"/>
  <c r="AK13" i="55"/>
  <c r="AL13" i="55"/>
  <c r="AM13" i="55"/>
  <c r="AN13" i="55"/>
  <c r="AO13" i="55"/>
  <c r="F14" i="55"/>
  <c r="G14" i="55"/>
  <c r="H14" i="55"/>
  <c r="I14" i="55"/>
  <c r="J14" i="55"/>
  <c r="K14" i="55"/>
  <c r="L14" i="55"/>
  <c r="D14" i="55" s="1"/>
  <c r="F14" i="57" s="1"/>
  <c r="M14" i="55"/>
  <c r="M16" i="55" s="1"/>
  <c r="N14" i="55"/>
  <c r="O14" i="55"/>
  <c r="P14" i="55"/>
  <c r="Q14" i="55"/>
  <c r="R14" i="55"/>
  <c r="S14" i="55"/>
  <c r="T14" i="55"/>
  <c r="T16" i="55" s="1"/>
  <c r="U14" i="55"/>
  <c r="V14" i="55"/>
  <c r="W14" i="55"/>
  <c r="X14" i="55"/>
  <c r="Y14" i="55"/>
  <c r="Z14" i="55"/>
  <c r="AA14" i="55"/>
  <c r="AB14" i="55"/>
  <c r="AB16" i="55" s="1"/>
  <c r="AC14" i="55"/>
  <c r="AD14" i="55"/>
  <c r="AE14" i="55"/>
  <c r="AF14" i="55"/>
  <c r="AG14" i="55"/>
  <c r="AH14" i="55"/>
  <c r="AI14" i="55"/>
  <c r="AJ14" i="55"/>
  <c r="AJ16" i="55" s="1"/>
  <c r="AK14" i="55"/>
  <c r="AL14" i="55"/>
  <c r="AM14" i="55"/>
  <c r="AN14" i="55"/>
  <c r="AO14" i="55"/>
  <c r="F15" i="55"/>
  <c r="G15" i="55"/>
  <c r="H15" i="55"/>
  <c r="I15" i="55"/>
  <c r="J15" i="55"/>
  <c r="K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H16" i="55"/>
  <c r="I16" i="55"/>
  <c r="AN16" i="55"/>
  <c r="AO16" i="55"/>
  <c r="F19" i="55"/>
  <c r="G19" i="55"/>
  <c r="H19" i="55"/>
  <c r="I19" i="55"/>
  <c r="P19" i="55"/>
  <c r="P24" i="55" s="1"/>
  <c r="Q19" i="55"/>
  <c r="Q24" i="55" s="1"/>
  <c r="R19" i="55"/>
  <c r="S19" i="55"/>
  <c r="T19" i="55"/>
  <c r="U19" i="55"/>
  <c r="V19" i="55"/>
  <c r="W19" i="55"/>
  <c r="X19" i="55"/>
  <c r="X24" i="55" s="1"/>
  <c r="Y19" i="55"/>
  <c r="Y24" i="55" s="1"/>
  <c r="Z19" i="55"/>
  <c r="AA19" i="55"/>
  <c r="AB19" i="55"/>
  <c r="AC19" i="55"/>
  <c r="AD19" i="55"/>
  <c r="AE19" i="55"/>
  <c r="AF19" i="55"/>
  <c r="AF24" i="55" s="1"/>
  <c r="AG19" i="55"/>
  <c r="AG24" i="55" s="1"/>
  <c r="AH19" i="55"/>
  <c r="AI19" i="55"/>
  <c r="AJ19" i="55"/>
  <c r="AK19" i="55"/>
  <c r="AL19" i="55"/>
  <c r="AM19" i="55"/>
  <c r="AN19" i="55"/>
  <c r="AN24" i="55" s="1"/>
  <c r="AO19" i="55"/>
  <c r="AO24" i="55" s="1"/>
  <c r="F20" i="55"/>
  <c r="D20" i="55" s="1"/>
  <c r="F20" i="57" s="1"/>
  <c r="H20" i="57" s="1"/>
  <c r="G20" i="55"/>
  <c r="E20" i="55" s="1"/>
  <c r="G20" i="57" s="1"/>
  <c r="H20" i="55"/>
  <c r="I20" i="55"/>
  <c r="J20" i="55"/>
  <c r="K20" i="55"/>
  <c r="L20" i="55"/>
  <c r="M20" i="55"/>
  <c r="N20" i="55"/>
  <c r="N24" i="55" s="1"/>
  <c r="O20" i="55"/>
  <c r="O24" i="55" s="1"/>
  <c r="P20" i="55"/>
  <c r="Q20" i="55"/>
  <c r="R20" i="55"/>
  <c r="S20" i="55"/>
  <c r="T20" i="55"/>
  <c r="U20" i="55"/>
  <c r="V20" i="55"/>
  <c r="V24" i="55" s="1"/>
  <c r="W20" i="55"/>
  <c r="W24" i="55" s="1"/>
  <c r="X20" i="55"/>
  <c r="Y20" i="55"/>
  <c r="Z20" i="55"/>
  <c r="AA20" i="55"/>
  <c r="AB20" i="55"/>
  <c r="AC20" i="55"/>
  <c r="AD20" i="55"/>
  <c r="AD24" i="55" s="1"/>
  <c r="AE20" i="55"/>
  <c r="AE24" i="55" s="1"/>
  <c r="AF20" i="55"/>
  <c r="AG20" i="55"/>
  <c r="AH20" i="55"/>
  <c r="AI20" i="55"/>
  <c r="AJ20" i="55"/>
  <c r="AK20" i="55"/>
  <c r="AL20" i="55"/>
  <c r="AL24" i="55" s="1"/>
  <c r="AM20" i="55"/>
  <c r="AM24" i="55" s="1"/>
  <c r="AN20" i="55"/>
  <c r="AO20" i="55"/>
  <c r="F21" i="55"/>
  <c r="G21" i="55"/>
  <c r="H21" i="55"/>
  <c r="I21" i="55"/>
  <c r="J21" i="55"/>
  <c r="K21" i="55"/>
  <c r="L21" i="55"/>
  <c r="D21" i="55" s="1"/>
  <c r="F21" i="57" s="1"/>
  <c r="M21" i="55"/>
  <c r="M24" i="55" s="1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F22" i="55"/>
  <c r="G22" i="55"/>
  <c r="H22" i="55"/>
  <c r="I22" i="55"/>
  <c r="J22" i="55"/>
  <c r="K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F23" i="55"/>
  <c r="G23" i="55"/>
  <c r="H23" i="55"/>
  <c r="I23" i="55"/>
  <c r="J23" i="55"/>
  <c r="K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T24" i="55"/>
  <c r="U24" i="55"/>
  <c r="AB24" i="55"/>
  <c r="AC24" i="55"/>
  <c r="AJ24" i="55"/>
  <c r="AJ82" i="55" s="1"/>
  <c r="AJ91" i="55" s="1"/>
  <c r="AK24" i="55"/>
  <c r="F27" i="55"/>
  <c r="G27" i="55"/>
  <c r="H27" i="55"/>
  <c r="I27" i="55"/>
  <c r="J27" i="55"/>
  <c r="K27" i="55"/>
  <c r="L27" i="55"/>
  <c r="M27" i="55"/>
  <c r="N27" i="55"/>
  <c r="N29" i="55" s="1"/>
  <c r="O27" i="55"/>
  <c r="O29" i="55" s="1"/>
  <c r="P27" i="55"/>
  <c r="Q27" i="55"/>
  <c r="R27" i="55"/>
  <c r="S27" i="55"/>
  <c r="T27" i="55"/>
  <c r="U27" i="55"/>
  <c r="V27" i="55"/>
  <c r="V29" i="55" s="1"/>
  <c r="W27" i="55"/>
  <c r="W29" i="55" s="1"/>
  <c r="X27" i="55"/>
  <c r="Y27" i="55"/>
  <c r="Z27" i="55"/>
  <c r="AA27" i="55"/>
  <c r="AB27" i="55"/>
  <c r="AC27" i="55"/>
  <c r="AD27" i="55"/>
  <c r="AD29" i="55" s="1"/>
  <c r="AE27" i="55"/>
  <c r="AE29" i="55" s="1"/>
  <c r="AF27" i="55"/>
  <c r="AG27" i="55"/>
  <c r="AH27" i="55"/>
  <c r="AI27" i="55"/>
  <c r="AJ27" i="55"/>
  <c r="AK27" i="55"/>
  <c r="AL27" i="55"/>
  <c r="AL29" i="55" s="1"/>
  <c r="AM27" i="55"/>
  <c r="AM29" i="55" s="1"/>
  <c r="AN27" i="55"/>
  <c r="AO27" i="55"/>
  <c r="F28" i="55"/>
  <c r="G28" i="55"/>
  <c r="H28" i="55"/>
  <c r="I28" i="55"/>
  <c r="J28" i="55"/>
  <c r="K28" i="55"/>
  <c r="L28" i="55"/>
  <c r="L29" i="55" s="1"/>
  <c r="M28" i="55"/>
  <c r="M29" i="55" s="1"/>
  <c r="N28" i="55"/>
  <c r="O28" i="55"/>
  <c r="P28" i="55"/>
  <c r="P29" i="55" s="1"/>
  <c r="Q28" i="55"/>
  <c r="Q29" i="55" s="1"/>
  <c r="R28" i="55"/>
  <c r="S28" i="55"/>
  <c r="T28" i="55"/>
  <c r="T29" i="55" s="1"/>
  <c r="U28" i="55"/>
  <c r="U29" i="55" s="1"/>
  <c r="V28" i="55"/>
  <c r="W28" i="55"/>
  <c r="X28" i="55"/>
  <c r="X29" i="55" s="1"/>
  <c r="Y28" i="55"/>
  <c r="Y29" i="55" s="1"/>
  <c r="Z28" i="55"/>
  <c r="AA28" i="55"/>
  <c r="AB28" i="55"/>
  <c r="AB29" i="55" s="1"/>
  <c r="AC28" i="55"/>
  <c r="AC29" i="55" s="1"/>
  <c r="AD28" i="55"/>
  <c r="AE28" i="55"/>
  <c r="AF28" i="55"/>
  <c r="AF29" i="55" s="1"/>
  <c r="AG28" i="55"/>
  <c r="AG29" i="55" s="1"/>
  <c r="AH28" i="55"/>
  <c r="AI28" i="55"/>
  <c r="AJ28" i="55"/>
  <c r="AJ29" i="55" s="1"/>
  <c r="AK28" i="55"/>
  <c r="AK29" i="55" s="1"/>
  <c r="AL28" i="55"/>
  <c r="AM28" i="55"/>
  <c r="AN28" i="55"/>
  <c r="AN29" i="55" s="1"/>
  <c r="AO28" i="55"/>
  <c r="AO29" i="55" s="1"/>
  <c r="J29" i="55"/>
  <c r="K29" i="55"/>
  <c r="R29" i="55"/>
  <c r="S29" i="55"/>
  <c r="Z29" i="55"/>
  <c r="AA29" i="55"/>
  <c r="AH29" i="55"/>
  <c r="AI29" i="55"/>
  <c r="F32" i="55"/>
  <c r="G32" i="55"/>
  <c r="H32" i="55"/>
  <c r="I32" i="55"/>
  <c r="J32" i="55"/>
  <c r="K32" i="55"/>
  <c r="L32" i="55"/>
  <c r="D32" i="55" s="1"/>
  <c r="M32" i="55"/>
  <c r="E32" i="55" s="1"/>
  <c r="N32" i="55"/>
  <c r="O32" i="55"/>
  <c r="P32" i="55"/>
  <c r="Q32" i="55"/>
  <c r="R32" i="55"/>
  <c r="S32" i="55"/>
  <c r="T32" i="55"/>
  <c r="U32" i="55"/>
  <c r="V32" i="55"/>
  <c r="W32" i="55"/>
  <c r="X32" i="55"/>
  <c r="Y32" i="55"/>
  <c r="Z32" i="55"/>
  <c r="AA32" i="55"/>
  <c r="AB32" i="55"/>
  <c r="AC32" i="55"/>
  <c r="AD32" i="55"/>
  <c r="AE32" i="55"/>
  <c r="AF32" i="55"/>
  <c r="AG32" i="55"/>
  <c r="AH32" i="55"/>
  <c r="AI32" i="55"/>
  <c r="AJ32" i="55"/>
  <c r="AK32" i="55"/>
  <c r="AL32" i="55"/>
  <c r="AM32" i="55"/>
  <c r="AN32" i="55"/>
  <c r="AO32" i="55"/>
  <c r="F33" i="55"/>
  <c r="G33" i="55"/>
  <c r="H33" i="55"/>
  <c r="I33" i="55"/>
  <c r="J33" i="55"/>
  <c r="K33" i="55"/>
  <c r="L33" i="55"/>
  <c r="M33" i="55"/>
  <c r="N33" i="55"/>
  <c r="N36" i="55" s="1"/>
  <c r="O33" i="55"/>
  <c r="O36" i="55" s="1"/>
  <c r="P33" i="55"/>
  <c r="Q33" i="55"/>
  <c r="R33" i="55"/>
  <c r="S33" i="55"/>
  <c r="T33" i="55"/>
  <c r="U33" i="55"/>
  <c r="V33" i="55"/>
  <c r="V36" i="55" s="1"/>
  <c r="W33" i="55"/>
  <c r="W36" i="55" s="1"/>
  <c r="X33" i="55"/>
  <c r="Y33" i="55"/>
  <c r="Z33" i="55"/>
  <c r="AA33" i="55"/>
  <c r="AB33" i="55"/>
  <c r="AC33" i="55"/>
  <c r="AD33" i="55"/>
  <c r="AD36" i="55" s="1"/>
  <c r="AE33" i="55"/>
  <c r="AE36" i="55" s="1"/>
  <c r="AF33" i="55"/>
  <c r="AG33" i="55"/>
  <c r="AH33" i="55"/>
  <c r="AI33" i="55"/>
  <c r="AJ33" i="55"/>
  <c r="AK33" i="55"/>
  <c r="AL33" i="55"/>
  <c r="AL36" i="55" s="1"/>
  <c r="AM33" i="55"/>
  <c r="AM36" i="55" s="1"/>
  <c r="AN33" i="55"/>
  <c r="AO33" i="55"/>
  <c r="F34" i="55"/>
  <c r="G34" i="55"/>
  <c r="H34" i="55"/>
  <c r="I34" i="55"/>
  <c r="J34" i="55"/>
  <c r="K34" i="55"/>
  <c r="L34" i="55"/>
  <c r="M34" i="55"/>
  <c r="N34" i="55"/>
  <c r="O34" i="55"/>
  <c r="P34" i="55"/>
  <c r="P36" i="55" s="1"/>
  <c r="Q34" i="55"/>
  <c r="Q36" i="55" s="1"/>
  <c r="R34" i="55"/>
  <c r="S34" i="55"/>
  <c r="T34" i="55"/>
  <c r="U34" i="55"/>
  <c r="V34" i="55"/>
  <c r="W34" i="55"/>
  <c r="X34" i="55"/>
  <c r="X36" i="55" s="1"/>
  <c r="Y34" i="55"/>
  <c r="Y36" i="55" s="1"/>
  <c r="Z34" i="55"/>
  <c r="AA34" i="55"/>
  <c r="AB34" i="55"/>
  <c r="AC34" i="55"/>
  <c r="AD34" i="55"/>
  <c r="AE34" i="55"/>
  <c r="AF34" i="55"/>
  <c r="AF36" i="55" s="1"/>
  <c r="AG34" i="55"/>
  <c r="AG36" i="55" s="1"/>
  <c r="AH34" i="55"/>
  <c r="AI34" i="55"/>
  <c r="AJ34" i="55"/>
  <c r="AK34" i="55"/>
  <c r="AL34" i="55"/>
  <c r="AM34" i="55"/>
  <c r="AN34" i="55"/>
  <c r="AN36" i="55" s="1"/>
  <c r="AO34" i="55"/>
  <c r="AO36" i="55" s="1"/>
  <c r="F35" i="55"/>
  <c r="D35" i="55" s="1"/>
  <c r="F35" i="57" s="1"/>
  <c r="G35" i="55"/>
  <c r="E35" i="55" s="1"/>
  <c r="G35" i="57" s="1"/>
  <c r="I35" i="57" s="1"/>
  <c r="H35" i="55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L36" i="55"/>
  <c r="M36" i="55"/>
  <c r="T36" i="55"/>
  <c r="T82" i="55" s="1"/>
  <c r="U36" i="55"/>
  <c r="AB36" i="55"/>
  <c r="AC36" i="55"/>
  <c r="AJ36" i="55"/>
  <c r="AK36" i="55"/>
  <c r="F39" i="55"/>
  <c r="G39" i="55"/>
  <c r="H39" i="55"/>
  <c r="I39" i="55"/>
  <c r="J39" i="55"/>
  <c r="K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M39" i="55"/>
  <c r="AN39" i="55"/>
  <c r="AO39" i="55"/>
  <c r="F40" i="55"/>
  <c r="G40" i="55"/>
  <c r="H40" i="55"/>
  <c r="I40" i="55"/>
  <c r="J40" i="55"/>
  <c r="K40" i="55"/>
  <c r="L40" i="55"/>
  <c r="M40" i="55"/>
  <c r="N40" i="55"/>
  <c r="O40" i="55"/>
  <c r="P40" i="55"/>
  <c r="P42" i="55" s="1"/>
  <c r="P43" i="55" s="1"/>
  <c r="Q40" i="55"/>
  <c r="Q42" i="55" s="1"/>
  <c r="Q43" i="55" s="1"/>
  <c r="R40" i="55"/>
  <c r="S40" i="55"/>
  <c r="T40" i="55"/>
  <c r="U40" i="55"/>
  <c r="V40" i="55"/>
  <c r="W40" i="55"/>
  <c r="X40" i="55"/>
  <c r="X42" i="55" s="1"/>
  <c r="X43" i="55" s="1"/>
  <c r="Y40" i="55"/>
  <c r="Y42" i="55" s="1"/>
  <c r="Y43" i="55" s="1"/>
  <c r="Z40" i="55"/>
  <c r="AA40" i="55"/>
  <c r="AB40" i="55"/>
  <c r="AC40" i="55"/>
  <c r="AD40" i="55"/>
  <c r="AE40" i="55"/>
  <c r="AF40" i="55"/>
  <c r="AF42" i="55" s="1"/>
  <c r="AF43" i="55" s="1"/>
  <c r="AG40" i="55"/>
  <c r="AG42" i="55" s="1"/>
  <c r="AG43" i="55" s="1"/>
  <c r="AH40" i="55"/>
  <c r="AI40" i="55"/>
  <c r="AJ40" i="55"/>
  <c r="AK40" i="55"/>
  <c r="AL40" i="55"/>
  <c r="AM40" i="55"/>
  <c r="AN40" i="55"/>
  <c r="AN42" i="55" s="1"/>
  <c r="AN43" i="55" s="1"/>
  <c r="AO40" i="55"/>
  <c r="AO42" i="55" s="1"/>
  <c r="AO43" i="55" s="1"/>
  <c r="F41" i="55"/>
  <c r="D41" i="55" s="1"/>
  <c r="G41" i="55"/>
  <c r="E41" i="55" s="1"/>
  <c r="H41" i="55"/>
  <c r="I41" i="55"/>
  <c r="J41" i="55"/>
  <c r="J42" i="55" s="1"/>
  <c r="J43" i="55" s="1"/>
  <c r="K41" i="55"/>
  <c r="K42" i="55" s="1"/>
  <c r="K43" i="55" s="1"/>
  <c r="L41" i="55"/>
  <c r="M41" i="55"/>
  <c r="N41" i="55"/>
  <c r="N42" i="55" s="1"/>
  <c r="O41" i="55"/>
  <c r="O42" i="55" s="1"/>
  <c r="P41" i="55"/>
  <c r="Q41" i="55"/>
  <c r="R41" i="55"/>
  <c r="R42" i="55" s="1"/>
  <c r="R43" i="55" s="1"/>
  <c r="S41" i="55"/>
  <c r="S42" i="55" s="1"/>
  <c r="S43" i="55" s="1"/>
  <c r="T41" i="55"/>
  <c r="U41" i="55"/>
  <c r="V41" i="55"/>
  <c r="V42" i="55" s="1"/>
  <c r="W41" i="55"/>
  <c r="W42" i="55" s="1"/>
  <c r="X41" i="55"/>
  <c r="Y41" i="55"/>
  <c r="Z41" i="55"/>
  <c r="Z42" i="55" s="1"/>
  <c r="Z43" i="55" s="1"/>
  <c r="AA41" i="55"/>
  <c r="AA42" i="55" s="1"/>
  <c r="AA43" i="55" s="1"/>
  <c r="AB41" i="55"/>
  <c r="AC41" i="55"/>
  <c r="AD41" i="55"/>
  <c r="AD42" i="55" s="1"/>
  <c r="AD43" i="55" s="1"/>
  <c r="AE41" i="55"/>
  <c r="AE42" i="55" s="1"/>
  <c r="AE43" i="55" s="1"/>
  <c r="AF41" i="55"/>
  <c r="AG41" i="55"/>
  <c r="AH41" i="55"/>
  <c r="AH42" i="55" s="1"/>
  <c r="AH43" i="55" s="1"/>
  <c r="AI41" i="55"/>
  <c r="AI42" i="55" s="1"/>
  <c r="AI43" i="55" s="1"/>
  <c r="AJ41" i="55"/>
  <c r="AK41" i="55"/>
  <c r="AL41" i="55"/>
  <c r="AL42" i="55" s="1"/>
  <c r="AM41" i="55"/>
  <c r="AM42" i="55" s="1"/>
  <c r="AN41" i="55"/>
  <c r="AO41" i="55"/>
  <c r="L42" i="55"/>
  <c r="L43" i="55" s="1"/>
  <c r="M42" i="55"/>
  <c r="M43" i="55" s="1"/>
  <c r="T42" i="55"/>
  <c r="T43" i="55" s="1"/>
  <c r="U42" i="55"/>
  <c r="U43" i="55" s="1"/>
  <c r="AB42" i="55"/>
  <c r="AB43" i="55" s="1"/>
  <c r="AB82" i="55" s="1"/>
  <c r="AC42" i="55"/>
  <c r="AC43" i="55" s="1"/>
  <c r="AJ42" i="55"/>
  <c r="AJ43" i="55" s="1"/>
  <c r="AK42" i="55"/>
  <c r="AK43" i="55" s="1"/>
  <c r="N43" i="55"/>
  <c r="O43" i="55"/>
  <c r="V43" i="55"/>
  <c r="W43" i="55"/>
  <c r="AL43" i="55"/>
  <c r="AM43" i="55"/>
  <c r="F45" i="55"/>
  <c r="G45" i="55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F47" i="55"/>
  <c r="G47" i="55"/>
  <c r="H47" i="55"/>
  <c r="I47" i="55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F49" i="55"/>
  <c r="G49" i="55"/>
  <c r="H49" i="55"/>
  <c r="I49" i="55"/>
  <c r="P49" i="55"/>
  <c r="Q49" i="55"/>
  <c r="R49" i="55"/>
  <c r="D49" i="55" s="1"/>
  <c r="S49" i="55"/>
  <c r="E49" i="55" s="1"/>
  <c r="G49" i="57" s="1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F51" i="55"/>
  <c r="G51" i="55"/>
  <c r="H51" i="55"/>
  <c r="I51" i="55"/>
  <c r="J51" i="55"/>
  <c r="K51" i="55"/>
  <c r="L51" i="55"/>
  <c r="D51" i="55" s="1"/>
  <c r="F51" i="57" s="1"/>
  <c r="M51" i="55"/>
  <c r="E51" i="55" s="1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F54" i="55"/>
  <c r="G54" i="55"/>
  <c r="H54" i="55"/>
  <c r="I54" i="55"/>
  <c r="O54" i="55"/>
  <c r="O56" i="55" s="1"/>
  <c r="P54" i="55"/>
  <c r="P56" i="55" s="1"/>
  <c r="Q54" i="55"/>
  <c r="R54" i="55"/>
  <c r="S54" i="55"/>
  <c r="S56" i="55" s="1"/>
  <c r="T54" i="55"/>
  <c r="T56" i="55" s="1"/>
  <c r="U54" i="55"/>
  <c r="V54" i="55"/>
  <c r="W54" i="55"/>
  <c r="W56" i="55" s="1"/>
  <c r="X54" i="55"/>
  <c r="X56" i="55" s="1"/>
  <c r="Y54" i="55"/>
  <c r="Z54" i="55"/>
  <c r="AA54" i="55"/>
  <c r="AA56" i="55" s="1"/>
  <c r="AB54" i="55"/>
  <c r="AB56" i="55" s="1"/>
  <c r="AC54" i="55"/>
  <c r="AD54" i="55"/>
  <c r="AE54" i="55"/>
  <c r="AE56" i="55" s="1"/>
  <c r="AF54" i="55"/>
  <c r="AF56" i="55" s="1"/>
  <c r="AG54" i="55"/>
  <c r="AH54" i="55"/>
  <c r="AI54" i="55"/>
  <c r="AI56" i="55" s="1"/>
  <c r="AJ54" i="55"/>
  <c r="AJ56" i="55" s="1"/>
  <c r="AK54" i="55"/>
  <c r="AL54" i="55"/>
  <c r="AM54" i="55"/>
  <c r="AM56" i="55" s="1"/>
  <c r="AN54" i="55"/>
  <c r="AN56" i="55" s="1"/>
  <c r="AO54" i="55"/>
  <c r="F55" i="55"/>
  <c r="G55" i="55"/>
  <c r="H55" i="55"/>
  <c r="I55" i="55"/>
  <c r="J55" i="55"/>
  <c r="L55" i="55"/>
  <c r="N55" i="55"/>
  <c r="O55" i="55"/>
  <c r="E55" i="55" s="1"/>
  <c r="G55" i="57" s="1"/>
  <c r="P55" i="55"/>
  <c r="Q55" i="55"/>
  <c r="R55" i="55"/>
  <c r="S55" i="55"/>
  <c r="T55" i="55"/>
  <c r="U55" i="55"/>
  <c r="V55" i="55"/>
  <c r="W55" i="55"/>
  <c r="X55" i="55"/>
  <c r="Y55" i="55"/>
  <c r="Z55" i="55"/>
  <c r="AA55" i="55"/>
  <c r="AB55" i="55"/>
  <c r="AC55" i="55"/>
  <c r="AD55" i="55"/>
  <c r="AE55" i="55"/>
  <c r="AF55" i="55"/>
  <c r="AG55" i="55"/>
  <c r="AH55" i="55"/>
  <c r="AI55" i="55"/>
  <c r="AJ55" i="55"/>
  <c r="AK55" i="55"/>
  <c r="AL55" i="55"/>
  <c r="AM55" i="55"/>
  <c r="AN55" i="55"/>
  <c r="AO55" i="55"/>
  <c r="H56" i="55"/>
  <c r="I56" i="55"/>
  <c r="J56" i="55"/>
  <c r="K56" i="55"/>
  <c r="L56" i="55"/>
  <c r="M56" i="55"/>
  <c r="N56" i="55"/>
  <c r="Q56" i="55"/>
  <c r="R56" i="55"/>
  <c r="U56" i="55"/>
  <c r="V56" i="55"/>
  <c r="Y56" i="55"/>
  <c r="Z56" i="55"/>
  <c r="AC56" i="55"/>
  <c r="AD56" i="55"/>
  <c r="AG56" i="55"/>
  <c r="AH56" i="55"/>
  <c r="AK56" i="55"/>
  <c r="AL56" i="55"/>
  <c r="AO56" i="55"/>
  <c r="F59" i="55"/>
  <c r="G59" i="55"/>
  <c r="H59" i="55"/>
  <c r="I59" i="55"/>
  <c r="J59" i="55"/>
  <c r="K59" i="55"/>
  <c r="K61" i="55" s="1"/>
  <c r="L59" i="55"/>
  <c r="M59" i="55"/>
  <c r="N59" i="55"/>
  <c r="O59" i="55"/>
  <c r="P59" i="55"/>
  <c r="Q59" i="55"/>
  <c r="R59" i="55"/>
  <c r="S59" i="55"/>
  <c r="S61" i="55" s="1"/>
  <c r="T59" i="55"/>
  <c r="T61" i="55" s="1"/>
  <c r="U59" i="55"/>
  <c r="V59" i="55"/>
  <c r="W59" i="55"/>
  <c r="X59" i="55"/>
  <c r="Y59" i="55"/>
  <c r="Z59" i="55"/>
  <c r="AA59" i="55"/>
  <c r="AA61" i="55" s="1"/>
  <c r="AB59" i="55"/>
  <c r="AB61" i="55" s="1"/>
  <c r="AC59" i="55"/>
  <c r="AD59" i="55"/>
  <c r="AE59" i="55"/>
  <c r="AF59" i="55"/>
  <c r="AG59" i="55"/>
  <c r="AH59" i="55"/>
  <c r="AI59" i="55"/>
  <c r="AI61" i="55" s="1"/>
  <c r="AJ59" i="55"/>
  <c r="AJ61" i="55" s="1"/>
  <c r="AK59" i="55"/>
  <c r="AL59" i="55"/>
  <c r="AM59" i="55"/>
  <c r="AN59" i="55"/>
  <c r="AO59" i="55"/>
  <c r="F60" i="55"/>
  <c r="G60" i="55"/>
  <c r="H60" i="55"/>
  <c r="I60" i="55"/>
  <c r="I61" i="55" s="1"/>
  <c r="J60" i="55"/>
  <c r="J61" i="55" s="1"/>
  <c r="K60" i="55"/>
  <c r="L60" i="55"/>
  <c r="M60" i="55"/>
  <c r="M61" i="55" s="1"/>
  <c r="N60" i="55"/>
  <c r="N61" i="55" s="1"/>
  <c r="O60" i="55"/>
  <c r="P60" i="55"/>
  <c r="Q60" i="55"/>
  <c r="Q61" i="55" s="1"/>
  <c r="R60" i="55"/>
  <c r="R61" i="55" s="1"/>
  <c r="S60" i="55"/>
  <c r="T60" i="55"/>
  <c r="U60" i="55"/>
  <c r="U61" i="55" s="1"/>
  <c r="V60" i="55"/>
  <c r="V61" i="55" s="1"/>
  <c r="W60" i="55"/>
  <c r="X60" i="55"/>
  <c r="Y60" i="55"/>
  <c r="Y61" i="55" s="1"/>
  <c r="Z60" i="55"/>
  <c r="Z61" i="55" s="1"/>
  <c r="AA60" i="55"/>
  <c r="AB60" i="55"/>
  <c r="AC60" i="55"/>
  <c r="AC61" i="55" s="1"/>
  <c r="AD60" i="55"/>
  <c r="AD61" i="55" s="1"/>
  <c r="AE60" i="55"/>
  <c r="AF60" i="55"/>
  <c r="AG60" i="55"/>
  <c r="AG61" i="55" s="1"/>
  <c r="AH60" i="55"/>
  <c r="AH61" i="55" s="1"/>
  <c r="AI60" i="55"/>
  <c r="AJ60" i="55"/>
  <c r="AK60" i="55"/>
  <c r="AK61" i="55" s="1"/>
  <c r="AL60" i="55"/>
  <c r="AL61" i="55" s="1"/>
  <c r="AM60" i="55"/>
  <c r="AN60" i="55"/>
  <c r="AO60" i="55"/>
  <c r="AO61" i="55" s="1"/>
  <c r="G61" i="55"/>
  <c r="H61" i="55"/>
  <c r="O61" i="55"/>
  <c r="P61" i="55"/>
  <c r="W61" i="55"/>
  <c r="X61" i="55"/>
  <c r="AE61" i="55"/>
  <c r="AF61" i="55"/>
  <c r="AM61" i="55"/>
  <c r="AN61" i="55"/>
  <c r="F64" i="55"/>
  <c r="D64" i="55" s="1"/>
  <c r="G64" i="55"/>
  <c r="H64" i="55"/>
  <c r="I64" i="55"/>
  <c r="J64" i="55"/>
  <c r="K64" i="55"/>
  <c r="L64" i="55"/>
  <c r="M64" i="55"/>
  <c r="N64" i="55"/>
  <c r="O64" i="55"/>
  <c r="P64" i="55"/>
  <c r="Q64" i="55"/>
  <c r="Q66" i="55" s="1"/>
  <c r="R64" i="55"/>
  <c r="S64" i="55"/>
  <c r="T64" i="55"/>
  <c r="U64" i="55"/>
  <c r="V64" i="55"/>
  <c r="W64" i="55"/>
  <c r="X64" i="55"/>
  <c r="Y64" i="55"/>
  <c r="Y66" i="55" s="1"/>
  <c r="Z64" i="55"/>
  <c r="AA64" i="55"/>
  <c r="AB64" i="55"/>
  <c r="AC64" i="55"/>
  <c r="AD64" i="55"/>
  <c r="AE64" i="55"/>
  <c r="AF64" i="55"/>
  <c r="AG64" i="55"/>
  <c r="AG66" i="55" s="1"/>
  <c r="AH64" i="55"/>
  <c r="AI64" i="55"/>
  <c r="AJ64" i="55"/>
  <c r="AK64" i="55"/>
  <c r="AL64" i="55"/>
  <c r="AM64" i="55"/>
  <c r="AN64" i="55"/>
  <c r="AO64" i="55"/>
  <c r="AO66" i="55" s="1"/>
  <c r="F65" i="55"/>
  <c r="G65" i="55"/>
  <c r="H65" i="55"/>
  <c r="H66" i="55" s="1"/>
  <c r="I65" i="55"/>
  <c r="J65" i="55"/>
  <c r="K65" i="55"/>
  <c r="K66" i="55" s="1"/>
  <c r="L65" i="55"/>
  <c r="L66" i="55" s="1"/>
  <c r="M65" i="55"/>
  <c r="N65" i="55"/>
  <c r="O65" i="55"/>
  <c r="O66" i="55" s="1"/>
  <c r="P65" i="55"/>
  <c r="P66" i="55" s="1"/>
  <c r="Q65" i="55"/>
  <c r="R65" i="55"/>
  <c r="S65" i="55"/>
  <c r="S66" i="55" s="1"/>
  <c r="T65" i="55"/>
  <c r="T66" i="55" s="1"/>
  <c r="U65" i="55"/>
  <c r="V65" i="55"/>
  <c r="W65" i="55"/>
  <c r="W66" i="55" s="1"/>
  <c r="X65" i="55"/>
  <c r="X66" i="55" s="1"/>
  <c r="Y65" i="55"/>
  <c r="Z65" i="55"/>
  <c r="AA65" i="55"/>
  <c r="AA66" i="55" s="1"/>
  <c r="AB65" i="55"/>
  <c r="AB66" i="55" s="1"/>
  <c r="AC65" i="55"/>
  <c r="AD65" i="55"/>
  <c r="AE65" i="55"/>
  <c r="AE66" i="55" s="1"/>
  <c r="AF65" i="55"/>
  <c r="AF66" i="55" s="1"/>
  <c r="AG65" i="55"/>
  <c r="AH65" i="55"/>
  <c r="AI65" i="55"/>
  <c r="AI66" i="55" s="1"/>
  <c r="AJ65" i="55"/>
  <c r="AJ66" i="55" s="1"/>
  <c r="AK65" i="55"/>
  <c r="AL65" i="55"/>
  <c r="AM65" i="55"/>
  <c r="AM66" i="55" s="1"/>
  <c r="AN65" i="55"/>
  <c r="AN66" i="55" s="1"/>
  <c r="AO65" i="55"/>
  <c r="F66" i="55"/>
  <c r="J66" i="55"/>
  <c r="M66" i="55"/>
  <c r="N66" i="55"/>
  <c r="R66" i="55"/>
  <c r="U66" i="55"/>
  <c r="V66" i="55"/>
  <c r="Z66" i="55"/>
  <c r="AC66" i="55"/>
  <c r="AD66" i="55"/>
  <c r="AH66" i="55"/>
  <c r="AK66" i="55"/>
  <c r="AL66" i="55"/>
  <c r="F70" i="55"/>
  <c r="G70" i="55"/>
  <c r="H70" i="55"/>
  <c r="I70" i="55"/>
  <c r="J70" i="55"/>
  <c r="K70" i="55"/>
  <c r="L70" i="55"/>
  <c r="M70" i="55"/>
  <c r="N70" i="55"/>
  <c r="O70" i="55"/>
  <c r="O72" i="55" s="1"/>
  <c r="P70" i="55"/>
  <c r="P72" i="55" s="1"/>
  <c r="Q70" i="55"/>
  <c r="R70" i="55"/>
  <c r="S70" i="55"/>
  <c r="T70" i="55"/>
  <c r="U70" i="55"/>
  <c r="V70" i="55"/>
  <c r="W70" i="55"/>
  <c r="W72" i="55" s="1"/>
  <c r="X70" i="55"/>
  <c r="X72" i="55" s="1"/>
  <c r="Y70" i="55"/>
  <c r="Z70" i="55"/>
  <c r="AA70" i="55"/>
  <c r="AB70" i="55"/>
  <c r="AB72" i="55" s="1"/>
  <c r="AC70" i="55"/>
  <c r="AD70" i="55"/>
  <c r="AE70" i="55"/>
  <c r="AE72" i="55" s="1"/>
  <c r="AF70" i="55"/>
  <c r="AG70" i="55"/>
  <c r="AH70" i="55"/>
  <c r="AI70" i="55"/>
  <c r="AJ70" i="55"/>
  <c r="AJ72" i="55" s="1"/>
  <c r="AK70" i="55"/>
  <c r="AL70" i="55"/>
  <c r="AM70" i="55"/>
  <c r="AM72" i="55" s="1"/>
  <c r="AN70" i="55"/>
  <c r="AN72" i="55" s="1"/>
  <c r="AO70" i="55"/>
  <c r="F71" i="55"/>
  <c r="G71" i="55"/>
  <c r="H71" i="55"/>
  <c r="I71" i="55"/>
  <c r="J71" i="55"/>
  <c r="J72" i="55" s="1"/>
  <c r="K71" i="55"/>
  <c r="L71" i="55"/>
  <c r="M71" i="55"/>
  <c r="M72" i="55" s="1"/>
  <c r="N71" i="55"/>
  <c r="N72" i="55" s="1"/>
  <c r="O71" i="55"/>
  <c r="P71" i="55"/>
  <c r="Q71" i="55"/>
  <c r="Q72" i="55" s="1"/>
  <c r="R71" i="55"/>
  <c r="R72" i="55" s="1"/>
  <c r="S71" i="55"/>
  <c r="T71" i="55"/>
  <c r="U71" i="55"/>
  <c r="U72" i="55" s="1"/>
  <c r="V71" i="55"/>
  <c r="V72" i="55" s="1"/>
  <c r="W71" i="55"/>
  <c r="X71" i="55"/>
  <c r="Y71" i="55"/>
  <c r="Y72" i="55" s="1"/>
  <c r="Z71" i="55"/>
  <c r="Z72" i="55" s="1"/>
  <c r="AA71" i="55"/>
  <c r="AB71" i="55"/>
  <c r="AC71" i="55"/>
  <c r="AC72" i="55" s="1"/>
  <c r="AD71" i="55"/>
  <c r="AD72" i="55" s="1"/>
  <c r="AE71" i="55"/>
  <c r="AF71" i="55"/>
  <c r="AG71" i="55"/>
  <c r="AG72" i="55" s="1"/>
  <c r="AH71" i="55"/>
  <c r="AH72" i="55" s="1"/>
  <c r="AI71" i="55"/>
  <c r="AJ71" i="55"/>
  <c r="AK71" i="55"/>
  <c r="AK72" i="55" s="1"/>
  <c r="AL71" i="55"/>
  <c r="AL72" i="55" s="1"/>
  <c r="AM71" i="55"/>
  <c r="AN71" i="55"/>
  <c r="AO71" i="55"/>
  <c r="AO72" i="55" s="1"/>
  <c r="K72" i="55"/>
  <c r="L72" i="55"/>
  <c r="S72" i="55"/>
  <c r="T72" i="55"/>
  <c r="AA72" i="55"/>
  <c r="AF72" i="55"/>
  <c r="AI72" i="55"/>
  <c r="F73" i="55"/>
  <c r="G73" i="55"/>
  <c r="H73" i="55"/>
  <c r="I73" i="55"/>
  <c r="J73" i="55"/>
  <c r="K73" i="55"/>
  <c r="L73" i="55"/>
  <c r="M73" i="55"/>
  <c r="E73" i="55" s="1"/>
  <c r="G73" i="57" s="1"/>
  <c r="I73" i="57" s="1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F74" i="55"/>
  <c r="G74" i="55"/>
  <c r="H74" i="55"/>
  <c r="I74" i="55"/>
  <c r="J74" i="55"/>
  <c r="K74" i="55"/>
  <c r="L74" i="55"/>
  <c r="D74" i="55" s="1"/>
  <c r="F74" i="57" s="1"/>
  <c r="H74" i="57" s="1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F75" i="55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F76" i="55"/>
  <c r="G76" i="55"/>
  <c r="H76" i="55"/>
  <c r="D76" i="55" s="1"/>
  <c r="F76" i="57" s="1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F77" i="55"/>
  <c r="G77" i="55"/>
  <c r="H77" i="55"/>
  <c r="I77" i="55"/>
  <c r="J77" i="55"/>
  <c r="K77" i="55"/>
  <c r="L77" i="55"/>
  <c r="M77" i="55"/>
  <c r="E77" i="55" s="1"/>
  <c r="G77" i="57" s="1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D78" i="55"/>
  <c r="F78" i="57" s="1"/>
  <c r="F78" i="55"/>
  <c r="G78" i="55"/>
  <c r="H78" i="55"/>
  <c r="I78" i="55"/>
  <c r="J78" i="55"/>
  <c r="K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F79" i="55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F80" i="55"/>
  <c r="G80" i="55"/>
  <c r="E80" i="55" s="1"/>
  <c r="H80" i="55"/>
  <c r="I80" i="55"/>
  <c r="J80" i="55"/>
  <c r="K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F81" i="55"/>
  <c r="G81" i="55"/>
  <c r="H81" i="55"/>
  <c r="I81" i="55"/>
  <c r="J81" i="55"/>
  <c r="K81" i="55"/>
  <c r="L81" i="55"/>
  <c r="M81" i="55"/>
  <c r="E81" i="55" s="1"/>
  <c r="G81" i="57" s="1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E86" i="55"/>
  <c r="F86" i="55"/>
  <c r="D86" i="55" s="1"/>
  <c r="G86" i="55"/>
  <c r="E87" i="55"/>
  <c r="E89" i="55" s="1"/>
  <c r="G26" i="4" s="1"/>
  <c r="H26" i="4" s="1"/>
  <c r="F87" i="55"/>
  <c r="D87" i="55" s="1"/>
  <c r="G87" i="55"/>
  <c r="E88" i="55"/>
  <c r="G88" i="57" s="1"/>
  <c r="F88" i="55"/>
  <c r="D88" i="55" s="1"/>
  <c r="G88" i="55"/>
  <c r="G89" i="55" s="1"/>
  <c r="F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A5" i="57"/>
  <c r="D11" i="57"/>
  <c r="E11" i="57"/>
  <c r="D13" i="57"/>
  <c r="E13" i="57"/>
  <c r="D15" i="57"/>
  <c r="E15" i="57"/>
  <c r="D19" i="57"/>
  <c r="E19" i="57"/>
  <c r="D21" i="57"/>
  <c r="E21" i="57"/>
  <c r="H21" i="57"/>
  <c r="D23" i="57"/>
  <c r="E23" i="57"/>
  <c r="D28" i="57"/>
  <c r="E28" i="57"/>
  <c r="D33" i="57"/>
  <c r="E33" i="57"/>
  <c r="D34" i="57"/>
  <c r="D35" i="57"/>
  <c r="E35" i="57"/>
  <c r="D39" i="57"/>
  <c r="D40" i="57"/>
  <c r="E40" i="57"/>
  <c r="F41" i="57"/>
  <c r="G41" i="57"/>
  <c r="D45" i="57"/>
  <c r="E45" i="57"/>
  <c r="D47" i="57"/>
  <c r="D49" i="57"/>
  <c r="E49" i="57"/>
  <c r="F49" i="57"/>
  <c r="H49" i="57" s="1"/>
  <c r="G51" i="57"/>
  <c r="D54" i="57"/>
  <c r="E54" i="57"/>
  <c r="D55" i="57"/>
  <c r="D56" i="57" s="1"/>
  <c r="D59" i="57"/>
  <c r="E59" i="57"/>
  <c r="D64" i="57"/>
  <c r="D66" i="57" s="1"/>
  <c r="E64" i="57"/>
  <c r="F64" i="57"/>
  <c r="D65" i="57"/>
  <c r="D70" i="57"/>
  <c r="E70" i="57"/>
  <c r="D73" i="57"/>
  <c r="E73" i="57"/>
  <c r="D74" i="57"/>
  <c r="D75" i="57"/>
  <c r="E75" i="57"/>
  <c r="D77" i="57"/>
  <c r="E77" i="57"/>
  <c r="I77" i="57"/>
  <c r="D78" i="57"/>
  <c r="D79" i="57"/>
  <c r="E79" i="57"/>
  <c r="G80" i="57"/>
  <c r="D81" i="57"/>
  <c r="E81" i="57"/>
  <c r="I81" i="57"/>
  <c r="E86" i="57"/>
  <c r="F86" i="57"/>
  <c r="G86" i="57"/>
  <c r="F87" i="57"/>
  <c r="G87" i="57"/>
  <c r="D88" i="57"/>
  <c r="E88" i="57"/>
  <c r="F88" i="57"/>
  <c r="H88" i="57"/>
  <c r="I88" i="57"/>
  <c r="A5" i="12"/>
  <c r="D11" i="12"/>
  <c r="D16" i="12" s="1"/>
  <c r="D82" i="12" s="1"/>
  <c r="D91" i="12" s="1"/>
  <c r="E11" i="12"/>
  <c r="E16" i="12" s="1"/>
  <c r="J11" i="12"/>
  <c r="K11" i="12"/>
  <c r="D12" i="12"/>
  <c r="E12" i="12"/>
  <c r="J12" i="12"/>
  <c r="J16" i="12" s="1"/>
  <c r="K12" i="12"/>
  <c r="K16" i="12" s="1"/>
  <c r="D13" i="12"/>
  <c r="E13" i="12"/>
  <c r="J13" i="12"/>
  <c r="K13" i="12"/>
  <c r="D14" i="12"/>
  <c r="E14" i="12"/>
  <c r="J14" i="12"/>
  <c r="K14" i="12"/>
  <c r="D15" i="12"/>
  <c r="E15" i="12"/>
  <c r="J15" i="12"/>
  <c r="K15" i="12"/>
  <c r="D19" i="12"/>
  <c r="D24" i="12" s="1"/>
  <c r="E19" i="12"/>
  <c r="J19" i="12"/>
  <c r="K19" i="12"/>
  <c r="D20" i="12"/>
  <c r="E20" i="12"/>
  <c r="J20" i="12"/>
  <c r="K20" i="12"/>
  <c r="D21" i="12"/>
  <c r="E21" i="12"/>
  <c r="E24" i="12" s="1"/>
  <c r="J21" i="12"/>
  <c r="K21" i="12"/>
  <c r="K24" i="12" s="1"/>
  <c r="D22" i="12"/>
  <c r="E22" i="12"/>
  <c r="J22" i="12"/>
  <c r="J24" i="12" s="1"/>
  <c r="K22" i="12"/>
  <c r="D23" i="12"/>
  <c r="E23" i="12"/>
  <c r="J23" i="12"/>
  <c r="K23" i="12"/>
  <c r="D27" i="12"/>
  <c r="D29" i="12" s="1"/>
  <c r="E27" i="12"/>
  <c r="E29" i="12" s="1"/>
  <c r="J27" i="12"/>
  <c r="K27" i="12"/>
  <c r="D28" i="12"/>
  <c r="E28" i="12"/>
  <c r="J28" i="12"/>
  <c r="K28" i="12"/>
  <c r="D32" i="12"/>
  <c r="E32" i="12"/>
  <c r="J32" i="12"/>
  <c r="K32" i="12"/>
  <c r="D33" i="12"/>
  <c r="D36" i="12" s="1"/>
  <c r="E33" i="12"/>
  <c r="E36" i="12" s="1"/>
  <c r="J33" i="12"/>
  <c r="K33" i="12"/>
  <c r="K36" i="12" s="1"/>
  <c r="D34" i="12"/>
  <c r="E34" i="12"/>
  <c r="J34" i="12"/>
  <c r="J36" i="12" s="1"/>
  <c r="K34" i="12"/>
  <c r="D35" i="12"/>
  <c r="E35" i="12"/>
  <c r="J35" i="12"/>
  <c r="K35" i="12"/>
  <c r="L37" i="12"/>
  <c r="M37" i="12"/>
  <c r="D39" i="12"/>
  <c r="E39" i="12"/>
  <c r="J39" i="12"/>
  <c r="K39" i="12"/>
  <c r="D40" i="12"/>
  <c r="E40" i="12"/>
  <c r="J40" i="12"/>
  <c r="K40" i="12"/>
  <c r="D41" i="12"/>
  <c r="E41" i="12"/>
  <c r="J41" i="12"/>
  <c r="J42" i="12" s="1"/>
  <c r="J43" i="12" s="1"/>
  <c r="K41" i="12"/>
  <c r="D42" i="12"/>
  <c r="D43" i="12" s="1"/>
  <c r="E42" i="12"/>
  <c r="E43" i="12" s="1"/>
  <c r="K42" i="12"/>
  <c r="K43" i="12"/>
  <c r="D45" i="12"/>
  <c r="E45" i="12"/>
  <c r="J45" i="12"/>
  <c r="K45" i="12"/>
  <c r="D47" i="12"/>
  <c r="E47" i="12"/>
  <c r="J47" i="12"/>
  <c r="K47" i="12"/>
  <c r="D49" i="12"/>
  <c r="E49" i="12"/>
  <c r="J49" i="12"/>
  <c r="K49" i="12"/>
  <c r="D51" i="12"/>
  <c r="E51" i="12"/>
  <c r="J51" i="12"/>
  <c r="K51" i="12"/>
  <c r="D54" i="12"/>
  <c r="E54" i="12"/>
  <c r="J54" i="12"/>
  <c r="K54" i="12"/>
  <c r="D55" i="12"/>
  <c r="E55" i="12"/>
  <c r="J55" i="12"/>
  <c r="J56" i="12" s="1"/>
  <c r="K55" i="12"/>
  <c r="D56" i="12"/>
  <c r="E56" i="12"/>
  <c r="K56" i="12"/>
  <c r="D59" i="12"/>
  <c r="E59" i="12"/>
  <c r="J59" i="12"/>
  <c r="J61" i="12" s="1"/>
  <c r="K59" i="12"/>
  <c r="K61" i="12" s="1"/>
  <c r="D60" i="12"/>
  <c r="D61" i="12" s="1"/>
  <c r="E60" i="12"/>
  <c r="J60" i="12"/>
  <c r="K60" i="12"/>
  <c r="E61" i="12"/>
  <c r="D64" i="12"/>
  <c r="D66" i="12" s="1"/>
  <c r="E64" i="12"/>
  <c r="E66" i="12" s="1"/>
  <c r="J64" i="12"/>
  <c r="K64" i="12"/>
  <c r="K66" i="12" s="1"/>
  <c r="D65" i="12"/>
  <c r="E65" i="12"/>
  <c r="J65" i="12"/>
  <c r="K65" i="12"/>
  <c r="D70" i="12"/>
  <c r="D72" i="12" s="1"/>
  <c r="E70" i="12"/>
  <c r="J70" i="12"/>
  <c r="K70" i="12"/>
  <c r="D71" i="12"/>
  <c r="E71" i="12"/>
  <c r="J71" i="12"/>
  <c r="K71" i="12"/>
  <c r="J72" i="12"/>
  <c r="K72" i="12"/>
  <c r="D73" i="12"/>
  <c r="E73" i="12"/>
  <c r="J73" i="12"/>
  <c r="K73" i="12"/>
  <c r="D74" i="12"/>
  <c r="E74" i="12"/>
  <c r="J74" i="12"/>
  <c r="K74" i="12"/>
  <c r="D75" i="12"/>
  <c r="E75" i="12"/>
  <c r="J75" i="12"/>
  <c r="K75" i="12"/>
  <c r="D76" i="12"/>
  <c r="E76" i="12"/>
  <c r="J76" i="12"/>
  <c r="K76" i="12"/>
  <c r="D77" i="12"/>
  <c r="E77" i="12"/>
  <c r="J77" i="12"/>
  <c r="K77" i="12"/>
  <c r="D78" i="12"/>
  <c r="E78" i="12"/>
  <c r="J78" i="12"/>
  <c r="K78" i="12"/>
  <c r="D79" i="12"/>
  <c r="E79" i="12"/>
  <c r="J79" i="12"/>
  <c r="K79" i="12"/>
  <c r="D80" i="12"/>
  <c r="E80" i="12"/>
  <c r="J80" i="12"/>
  <c r="K80" i="12"/>
  <c r="E81" i="12"/>
  <c r="J81" i="12"/>
  <c r="K81" i="12"/>
  <c r="D86" i="12"/>
  <c r="D89" i="12" s="1"/>
  <c r="E86" i="12"/>
  <c r="E89" i="12" s="1"/>
  <c r="F86" i="12"/>
  <c r="G86" i="12"/>
  <c r="J86" i="12"/>
  <c r="K86" i="12"/>
  <c r="D87" i="12"/>
  <c r="E87" i="12"/>
  <c r="F87" i="12"/>
  <c r="G87" i="12"/>
  <c r="J87" i="12"/>
  <c r="J89" i="12" s="1"/>
  <c r="K87" i="12"/>
  <c r="K89" i="12" s="1"/>
  <c r="D88" i="12"/>
  <c r="E88" i="12"/>
  <c r="F88" i="12"/>
  <c r="G88" i="12"/>
  <c r="J88" i="12"/>
  <c r="K88" i="12"/>
  <c r="F89" i="12"/>
  <c r="G89" i="12"/>
  <c r="A5" i="24"/>
  <c r="P8" i="24"/>
  <c r="R8" i="24"/>
  <c r="T8" i="24"/>
  <c r="V8" i="24"/>
  <c r="X8" i="24"/>
  <c r="Z8" i="24"/>
  <c r="AB8" i="24"/>
  <c r="AD8" i="24"/>
  <c r="AF8" i="24"/>
  <c r="AH8" i="24"/>
  <c r="AJ8" i="24"/>
  <c r="AL8" i="24"/>
  <c r="AN8" i="24"/>
  <c r="F11" i="24"/>
  <c r="G11" i="24"/>
  <c r="AF11" i="24"/>
  <c r="AF16" i="24" s="1"/>
  <c r="AG11" i="24"/>
  <c r="AH11" i="24"/>
  <c r="AI11" i="24"/>
  <c r="AJ11" i="24"/>
  <c r="AJ16" i="24" s="1"/>
  <c r="AK11" i="24"/>
  <c r="AL11" i="24"/>
  <c r="AM11" i="24"/>
  <c r="AN11" i="24"/>
  <c r="AN16" i="24" s="1"/>
  <c r="AO11" i="24"/>
  <c r="F12" i="24"/>
  <c r="G12" i="24"/>
  <c r="AF12" i="24"/>
  <c r="AG12" i="24"/>
  <c r="AH12" i="24"/>
  <c r="AI12" i="24"/>
  <c r="AJ12" i="24"/>
  <c r="AK12" i="24"/>
  <c r="AL12" i="24"/>
  <c r="AM12" i="24"/>
  <c r="AM16" i="24" s="1"/>
  <c r="AN12" i="24"/>
  <c r="AO12" i="24"/>
  <c r="F13" i="24"/>
  <c r="G13" i="24"/>
  <c r="AF13" i="24"/>
  <c r="AG13" i="24"/>
  <c r="AH13" i="24"/>
  <c r="AI13" i="24"/>
  <c r="AJ13" i="24"/>
  <c r="AK13" i="24"/>
  <c r="AL13" i="24"/>
  <c r="AM13" i="24"/>
  <c r="AN13" i="24"/>
  <c r="AO13" i="24"/>
  <c r="F14" i="24"/>
  <c r="G14" i="24"/>
  <c r="AF14" i="24"/>
  <c r="AG14" i="24"/>
  <c r="AH14" i="24"/>
  <c r="AH16" i="24" s="1"/>
  <c r="AI14" i="24"/>
  <c r="AI16" i="24" s="1"/>
  <c r="AJ14" i="24"/>
  <c r="AK14" i="24"/>
  <c r="AL14" i="24"/>
  <c r="AM14" i="24"/>
  <c r="AN14" i="24"/>
  <c r="AO14" i="24"/>
  <c r="F15" i="24"/>
  <c r="G15" i="24"/>
  <c r="AF15" i="24"/>
  <c r="AG15" i="24"/>
  <c r="AH15" i="24"/>
  <c r="AI15" i="24"/>
  <c r="AJ15" i="24"/>
  <c r="AK15" i="24"/>
  <c r="AL15" i="24"/>
  <c r="AM15" i="24"/>
  <c r="AN15" i="24"/>
  <c r="AO15" i="24"/>
  <c r="F16" i="24"/>
  <c r="AK16" i="24"/>
  <c r="AL16" i="24"/>
  <c r="F19" i="24"/>
  <c r="G19" i="24"/>
  <c r="AF19" i="24"/>
  <c r="AG19" i="24"/>
  <c r="AH19" i="24"/>
  <c r="AI19" i="24"/>
  <c r="AJ19" i="24"/>
  <c r="AK19" i="24"/>
  <c r="AL19" i="24"/>
  <c r="AM19" i="24"/>
  <c r="AN19" i="24"/>
  <c r="AO19" i="24"/>
  <c r="F20" i="24"/>
  <c r="G20" i="24"/>
  <c r="R20" i="24"/>
  <c r="AF20" i="24"/>
  <c r="AG20" i="24"/>
  <c r="AH20" i="24"/>
  <c r="AI20" i="24"/>
  <c r="AJ20" i="24"/>
  <c r="AK20" i="24"/>
  <c r="AL20" i="24"/>
  <c r="AM20" i="24"/>
  <c r="AN20" i="24"/>
  <c r="AO20" i="24"/>
  <c r="F21" i="24"/>
  <c r="G21" i="24"/>
  <c r="AF21" i="24"/>
  <c r="AG21" i="24"/>
  <c r="AH21" i="24"/>
  <c r="AI21" i="24"/>
  <c r="AI24" i="24" s="1"/>
  <c r="AJ21" i="24"/>
  <c r="AK21" i="24"/>
  <c r="AL21" i="24"/>
  <c r="AM21" i="24"/>
  <c r="AN21" i="24"/>
  <c r="AO21" i="24"/>
  <c r="F22" i="24"/>
  <c r="G22" i="24"/>
  <c r="AF22" i="24"/>
  <c r="AG22" i="24"/>
  <c r="AH22" i="24"/>
  <c r="AH24" i="24" s="1"/>
  <c r="AI22" i="24"/>
  <c r="AJ22" i="24"/>
  <c r="AK22" i="24"/>
  <c r="AL22" i="24"/>
  <c r="AL24" i="24" s="1"/>
  <c r="AM22" i="24"/>
  <c r="AN22" i="24"/>
  <c r="AO22" i="24"/>
  <c r="F23" i="24"/>
  <c r="G23" i="24"/>
  <c r="AF23" i="24"/>
  <c r="AG23" i="24"/>
  <c r="AH23" i="24"/>
  <c r="AI23" i="24"/>
  <c r="AJ23" i="24"/>
  <c r="AK23" i="24"/>
  <c r="AL23" i="24"/>
  <c r="AM23" i="24"/>
  <c r="AN23" i="24"/>
  <c r="AO23" i="24"/>
  <c r="AO24" i="24" s="1"/>
  <c r="F24" i="24"/>
  <c r="F27" i="24"/>
  <c r="G27" i="24"/>
  <c r="AF27" i="24"/>
  <c r="AG27" i="24"/>
  <c r="AH27" i="24"/>
  <c r="AI27" i="24"/>
  <c r="AJ27" i="24"/>
  <c r="AK27" i="24"/>
  <c r="AK29" i="24" s="1"/>
  <c r="AL27" i="24"/>
  <c r="AM27" i="24"/>
  <c r="AN27" i="24"/>
  <c r="AO27" i="24"/>
  <c r="F28" i="24"/>
  <c r="G28" i="24"/>
  <c r="AF28" i="24"/>
  <c r="AG28" i="24"/>
  <c r="AH28" i="24"/>
  <c r="AH29" i="24" s="1"/>
  <c r="AI28" i="24"/>
  <c r="AI29" i="24" s="1"/>
  <c r="AJ28" i="24"/>
  <c r="AK28" i="24"/>
  <c r="AL28" i="24"/>
  <c r="AL29" i="24" s="1"/>
  <c r="AM28" i="24"/>
  <c r="AM29" i="24" s="1"/>
  <c r="AN28" i="24"/>
  <c r="AO28" i="24"/>
  <c r="F29" i="24"/>
  <c r="G29" i="24"/>
  <c r="AF29" i="24"/>
  <c r="AG29" i="24"/>
  <c r="AJ29" i="24"/>
  <c r="AN29" i="24"/>
  <c r="AO29" i="24"/>
  <c r="F32" i="24"/>
  <c r="G32" i="24"/>
  <c r="R32" i="24"/>
  <c r="AF32" i="24"/>
  <c r="AG32" i="24"/>
  <c r="AH32" i="24"/>
  <c r="AH36" i="24" s="1"/>
  <c r="AH82" i="24" s="1"/>
  <c r="AI32" i="24"/>
  <c r="AJ32" i="24"/>
  <c r="AK32" i="24"/>
  <c r="AL32" i="24"/>
  <c r="AM32" i="24"/>
  <c r="AN32" i="24"/>
  <c r="AO32" i="24"/>
  <c r="F33" i="24"/>
  <c r="G33" i="24"/>
  <c r="AF33" i="24"/>
  <c r="AF36" i="24" s="1"/>
  <c r="AG33" i="24"/>
  <c r="AG36" i="24" s="1"/>
  <c r="AH33" i="24"/>
  <c r="AI33" i="24"/>
  <c r="AJ33" i="24"/>
  <c r="AJ36" i="24" s="1"/>
  <c r="AK33" i="24"/>
  <c r="AK36" i="24" s="1"/>
  <c r="AL33" i="24"/>
  <c r="AM33" i="24"/>
  <c r="AN33" i="24"/>
  <c r="AN36" i="24" s="1"/>
  <c r="AO33" i="24"/>
  <c r="AO36" i="24" s="1"/>
  <c r="F34" i="24"/>
  <c r="G34" i="24"/>
  <c r="AF34" i="24"/>
  <c r="AG34" i="24"/>
  <c r="AH34" i="24"/>
  <c r="AI34" i="24"/>
  <c r="AJ34" i="24"/>
  <c r="AK34" i="24"/>
  <c r="AL34" i="24"/>
  <c r="AL36" i="24" s="1"/>
  <c r="AM34" i="24"/>
  <c r="AM36" i="24" s="1"/>
  <c r="AN34" i="24"/>
  <c r="AO34" i="24"/>
  <c r="F35" i="24"/>
  <c r="G35" i="24"/>
  <c r="P35" i="24"/>
  <c r="AF35" i="24"/>
  <c r="AG35" i="24"/>
  <c r="AH35" i="24"/>
  <c r="AI35" i="24"/>
  <c r="AJ35" i="24"/>
  <c r="AK35" i="24"/>
  <c r="AL35" i="24"/>
  <c r="AM35" i="24"/>
  <c r="AN35" i="24"/>
  <c r="AO35" i="24"/>
  <c r="AI36" i="24"/>
  <c r="F39" i="24"/>
  <c r="G39" i="24"/>
  <c r="AF39" i="24"/>
  <c r="AG39" i="24"/>
  <c r="AH39" i="24"/>
  <c r="AI39" i="24"/>
  <c r="AJ39" i="24"/>
  <c r="AK39" i="24"/>
  <c r="AK43" i="24" s="1"/>
  <c r="AL39" i="24"/>
  <c r="AM39" i="24"/>
  <c r="AN39" i="24"/>
  <c r="AO39" i="24"/>
  <c r="F40" i="24"/>
  <c r="G40" i="24"/>
  <c r="AF40" i="24"/>
  <c r="AG40" i="24"/>
  <c r="AH40" i="24"/>
  <c r="AI40" i="24"/>
  <c r="AJ40" i="24"/>
  <c r="AJ42" i="24" s="1"/>
  <c r="AK40" i="24"/>
  <c r="AK42" i="24" s="1"/>
  <c r="AL40" i="24"/>
  <c r="AL42" i="24" s="1"/>
  <c r="AL43" i="24" s="1"/>
  <c r="AM40" i="24"/>
  <c r="AM42" i="24" s="1"/>
  <c r="AM43" i="24" s="1"/>
  <c r="AN40" i="24"/>
  <c r="AO40" i="24"/>
  <c r="F41" i="24"/>
  <c r="G41" i="24"/>
  <c r="AF41" i="24"/>
  <c r="AF42" i="24" s="1"/>
  <c r="AF43" i="24" s="1"/>
  <c r="AG41" i="24"/>
  <c r="AG42" i="24" s="1"/>
  <c r="AG43" i="24" s="1"/>
  <c r="AH41" i="24"/>
  <c r="AI41" i="24"/>
  <c r="AJ41" i="24"/>
  <c r="AK41" i="24"/>
  <c r="AL41" i="24"/>
  <c r="AM41" i="24"/>
  <c r="AN41" i="24"/>
  <c r="AN42" i="24" s="1"/>
  <c r="AN43" i="24" s="1"/>
  <c r="AO41" i="24"/>
  <c r="AO42" i="24" s="1"/>
  <c r="AO43" i="24" s="1"/>
  <c r="AH42" i="24"/>
  <c r="AH43" i="24" s="1"/>
  <c r="AI42" i="24"/>
  <c r="AI43" i="24" s="1"/>
  <c r="AJ43" i="24"/>
  <c r="F45" i="24"/>
  <c r="G45" i="24"/>
  <c r="AF45" i="24"/>
  <c r="AG45" i="24"/>
  <c r="AH45" i="24"/>
  <c r="AI45" i="24"/>
  <c r="AJ45" i="24"/>
  <c r="AK45" i="24"/>
  <c r="AL45" i="24"/>
  <c r="AM45" i="24"/>
  <c r="AN45" i="24"/>
  <c r="AO45" i="24"/>
  <c r="F47" i="24"/>
  <c r="G47" i="24"/>
  <c r="AF47" i="24"/>
  <c r="AG47" i="24"/>
  <c r="AH47" i="24"/>
  <c r="AI47" i="24"/>
  <c r="AJ47" i="24"/>
  <c r="AK47" i="24"/>
  <c r="AL47" i="24"/>
  <c r="AM47" i="24"/>
  <c r="AN47" i="24"/>
  <c r="AO47" i="24"/>
  <c r="F49" i="24"/>
  <c r="G49" i="24"/>
  <c r="AF49" i="24"/>
  <c r="AG49" i="24"/>
  <c r="AH49" i="24"/>
  <c r="AI49" i="24"/>
  <c r="AJ49" i="24"/>
  <c r="AK49" i="24"/>
  <c r="AL49" i="24"/>
  <c r="AM49" i="24"/>
  <c r="AN49" i="24"/>
  <c r="AO49" i="24"/>
  <c r="F51" i="24"/>
  <c r="G51" i="24"/>
  <c r="AF51" i="24"/>
  <c r="AG51" i="24"/>
  <c r="AH51" i="24"/>
  <c r="AI51" i="24"/>
  <c r="AJ51" i="24"/>
  <c r="AK51" i="24"/>
  <c r="AL51" i="24"/>
  <c r="AM51" i="24"/>
  <c r="AN51" i="24"/>
  <c r="AO51" i="24"/>
  <c r="F54" i="24"/>
  <c r="G54" i="24"/>
  <c r="AF54" i="24"/>
  <c r="AG54" i="24"/>
  <c r="AH54" i="24"/>
  <c r="AI54" i="24"/>
  <c r="AJ54" i="24"/>
  <c r="AJ56" i="24" s="1"/>
  <c r="AK54" i="24"/>
  <c r="AK56" i="24" s="1"/>
  <c r="AL54" i="24"/>
  <c r="AL56" i="24" s="1"/>
  <c r="AM54" i="24"/>
  <c r="AM56" i="24" s="1"/>
  <c r="AN54" i="24"/>
  <c r="AO54" i="24"/>
  <c r="F55" i="24"/>
  <c r="G55" i="24"/>
  <c r="AF55" i="24"/>
  <c r="AF56" i="24" s="1"/>
  <c r="AG55" i="24"/>
  <c r="AG56" i="24" s="1"/>
  <c r="AH55" i="24"/>
  <c r="AI55" i="24"/>
  <c r="AJ55" i="24"/>
  <c r="AK55" i="24"/>
  <c r="AL55" i="24"/>
  <c r="AM55" i="24"/>
  <c r="AN55" i="24"/>
  <c r="AN56" i="24" s="1"/>
  <c r="AO55" i="24"/>
  <c r="AO56" i="24" s="1"/>
  <c r="AH56" i="24"/>
  <c r="AI56" i="24"/>
  <c r="F59" i="24"/>
  <c r="G59" i="24"/>
  <c r="AF59" i="24"/>
  <c r="AG59" i="24"/>
  <c r="AH59" i="24"/>
  <c r="AH61" i="24" s="1"/>
  <c r="AI59" i="24"/>
  <c r="AI61" i="24" s="1"/>
  <c r="AJ59" i="24"/>
  <c r="AJ61" i="24" s="1"/>
  <c r="AK59" i="24"/>
  <c r="AK61" i="24" s="1"/>
  <c r="AL59" i="24"/>
  <c r="AM59" i="24"/>
  <c r="AN59" i="24"/>
  <c r="AO59" i="24"/>
  <c r="F60" i="24"/>
  <c r="G60" i="24"/>
  <c r="AD60" i="24"/>
  <c r="AF60" i="24"/>
  <c r="AG60" i="24"/>
  <c r="AH60" i="24"/>
  <c r="AI60" i="24"/>
  <c r="AJ60" i="24"/>
  <c r="AK60" i="24"/>
  <c r="AL60" i="24"/>
  <c r="AL61" i="24" s="1"/>
  <c r="AM60" i="24"/>
  <c r="AM61" i="24" s="1"/>
  <c r="AN60" i="24"/>
  <c r="AO60" i="24"/>
  <c r="AF61" i="24"/>
  <c r="AG61" i="24"/>
  <c r="AN61" i="24"/>
  <c r="AO61" i="24"/>
  <c r="F64" i="24"/>
  <c r="G64" i="24"/>
  <c r="AF64" i="24"/>
  <c r="AF66" i="24" s="1"/>
  <c r="AG64" i="24"/>
  <c r="AH64" i="24"/>
  <c r="AH66" i="24" s="1"/>
  <c r="AI64" i="24"/>
  <c r="AI66" i="24" s="1"/>
  <c r="AJ64" i="24"/>
  <c r="AK64" i="24"/>
  <c r="AL64" i="24"/>
  <c r="AM64" i="24"/>
  <c r="AN64" i="24"/>
  <c r="AN66" i="24" s="1"/>
  <c r="AO64" i="24"/>
  <c r="F65" i="24"/>
  <c r="G65" i="24"/>
  <c r="AF65" i="24"/>
  <c r="AG65" i="24"/>
  <c r="AH65" i="24"/>
  <c r="AI65" i="24"/>
  <c r="AJ65" i="24"/>
  <c r="AJ66" i="24" s="1"/>
  <c r="AK65" i="24"/>
  <c r="AK66" i="24" s="1"/>
  <c r="AL65" i="24"/>
  <c r="AM65" i="24"/>
  <c r="AN65" i="24"/>
  <c r="AO65" i="24"/>
  <c r="F66" i="24"/>
  <c r="G66" i="24"/>
  <c r="AL66" i="24"/>
  <c r="AM66" i="24"/>
  <c r="F70" i="24"/>
  <c r="F72" i="24" s="1"/>
  <c r="G70" i="24"/>
  <c r="G72" i="24" s="1"/>
  <c r="Q70" i="24"/>
  <c r="AF70" i="24"/>
  <c r="AF72" i="24" s="1"/>
  <c r="AG70" i="24"/>
  <c r="AH70" i="24"/>
  <c r="AI70" i="24"/>
  <c r="AJ70" i="24"/>
  <c r="AJ72" i="24" s="1"/>
  <c r="AK70" i="24"/>
  <c r="AK72" i="24" s="1"/>
  <c r="AL70" i="24"/>
  <c r="AL72" i="24" s="1"/>
  <c r="AM70" i="24"/>
  <c r="AM72" i="24" s="1"/>
  <c r="AN70" i="24"/>
  <c r="AN72" i="24" s="1"/>
  <c r="AO70" i="24"/>
  <c r="F71" i="24"/>
  <c r="G71" i="24"/>
  <c r="AF71" i="24"/>
  <c r="AG71" i="24"/>
  <c r="AH71" i="24"/>
  <c r="AH72" i="24" s="1"/>
  <c r="AI71" i="24"/>
  <c r="AJ71" i="24"/>
  <c r="AK71" i="24"/>
  <c r="AL71" i="24"/>
  <c r="AM71" i="24"/>
  <c r="AN71" i="24"/>
  <c r="AO71" i="24"/>
  <c r="AG72" i="24"/>
  <c r="AI72" i="24"/>
  <c r="AO72" i="24"/>
  <c r="F73" i="24"/>
  <c r="G73" i="24"/>
  <c r="AF73" i="24"/>
  <c r="AG73" i="24"/>
  <c r="AH73" i="24"/>
  <c r="AI73" i="24"/>
  <c r="AJ73" i="24"/>
  <c r="AK73" i="24"/>
  <c r="AL73" i="24"/>
  <c r="AM73" i="24"/>
  <c r="AN73" i="24"/>
  <c r="AO73" i="24"/>
  <c r="F74" i="24"/>
  <c r="AF74" i="24"/>
  <c r="AG74" i="24"/>
  <c r="AH74" i="24"/>
  <c r="AI74" i="24"/>
  <c r="AJ74" i="24"/>
  <c r="AK74" i="24"/>
  <c r="AL74" i="24"/>
  <c r="AM74" i="24"/>
  <c r="AN74" i="24"/>
  <c r="AO74" i="24"/>
  <c r="F75" i="24"/>
  <c r="G75" i="24"/>
  <c r="AF75" i="24"/>
  <c r="AG75" i="24"/>
  <c r="AH75" i="24"/>
  <c r="AI75" i="24"/>
  <c r="AJ75" i="24"/>
  <c r="AK75" i="24"/>
  <c r="AL75" i="24"/>
  <c r="AM75" i="24"/>
  <c r="AN75" i="24"/>
  <c r="AO75" i="24"/>
  <c r="F76" i="24"/>
  <c r="G76" i="24"/>
  <c r="AF76" i="24"/>
  <c r="AG76" i="24"/>
  <c r="AH76" i="24"/>
  <c r="AI76" i="24"/>
  <c r="AJ76" i="24"/>
  <c r="AK76" i="24"/>
  <c r="AL76" i="24"/>
  <c r="AM76" i="24"/>
  <c r="AN76" i="24"/>
  <c r="AO76" i="24"/>
  <c r="F77" i="24"/>
  <c r="G77" i="24"/>
  <c r="K77" i="24"/>
  <c r="AF77" i="24"/>
  <c r="AG77" i="24"/>
  <c r="AH77" i="24"/>
  <c r="AI77" i="24"/>
  <c r="AJ77" i="24"/>
  <c r="AK77" i="24"/>
  <c r="AL77" i="24"/>
  <c r="AM77" i="24"/>
  <c r="AN77" i="24"/>
  <c r="AO77" i="24"/>
  <c r="F78" i="24"/>
  <c r="G78" i="24"/>
  <c r="AF78" i="24"/>
  <c r="AG78" i="24"/>
  <c r="AH78" i="24"/>
  <c r="AI78" i="24"/>
  <c r="AJ78" i="24"/>
  <c r="AK78" i="24"/>
  <c r="AL78" i="24"/>
  <c r="AM78" i="24"/>
  <c r="AN78" i="24"/>
  <c r="AO78" i="24"/>
  <c r="F79" i="24"/>
  <c r="G79" i="24"/>
  <c r="AB79" i="24"/>
  <c r="AF79" i="24"/>
  <c r="AG79" i="24"/>
  <c r="AH79" i="24"/>
  <c r="AI79" i="24"/>
  <c r="AJ79" i="24"/>
  <c r="AK79" i="24"/>
  <c r="AL79" i="24"/>
  <c r="AM79" i="24"/>
  <c r="AN79" i="24"/>
  <c r="AO79" i="24"/>
  <c r="F80" i="24"/>
  <c r="G80" i="24"/>
  <c r="W80" i="24"/>
  <c r="AF80" i="24"/>
  <c r="AG80" i="24"/>
  <c r="AH80" i="24"/>
  <c r="AI80" i="24"/>
  <c r="AJ80" i="24"/>
  <c r="AK80" i="24"/>
  <c r="AL80" i="24"/>
  <c r="AM80" i="24"/>
  <c r="AN80" i="24"/>
  <c r="AO80" i="24"/>
  <c r="F81" i="24"/>
  <c r="G81" i="24"/>
  <c r="K81" i="24"/>
  <c r="AF81" i="24"/>
  <c r="AG81" i="24"/>
  <c r="AH81" i="24"/>
  <c r="AI81" i="24"/>
  <c r="AJ81" i="24"/>
  <c r="AK81" i="24"/>
  <c r="AL81" i="24"/>
  <c r="AM81" i="24"/>
  <c r="AN81" i="24"/>
  <c r="AO81" i="24"/>
  <c r="AI82" i="24"/>
  <c r="AI91" i="24" s="1"/>
  <c r="H86" i="24"/>
  <c r="J86" i="24"/>
  <c r="J89" i="24" s="1"/>
  <c r="K86" i="24"/>
  <c r="K89" i="24" s="1"/>
  <c r="L86" i="24"/>
  <c r="M86" i="24"/>
  <c r="N86" i="24"/>
  <c r="O86" i="24"/>
  <c r="P86" i="24"/>
  <c r="Q86" i="24"/>
  <c r="R86" i="24"/>
  <c r="R89" i="24" s="1"/>
  <c r="S86" i="24"/>
  <c r="S89" i="24" s="1"/>
  <c r="T86" i="24"/>
  <c r="U86" i="24"/>
  <c r="V86" i="24"/>
  <c r="W86" i="24"/>
  <c r="X86" i="24"/>
  <c r="Y86" i="24"/>
  <c r="Z86" i="24"/>
  <c r="Z89" i="24" s="1"/>
  <c r="AA86" i="24"/>
  <c r="AA89" i="24" s="1"/>
  <c r="AB86" i="24"/>
  <c r="AC86" i="24"/>
  <c r="AD86" i="24"/>
  <c r="AE86" i="24"/>
  <c r="AF86" i="24"/>
  <c r="AG86" i="24"/>
  <c r="AH86" i="24"/>
  <c r="AH89" i="24" s="1"/>
  <c r="AI86" i="24"/>
  <c r="AI89" i="24" s="1"/>
  <c r="AJ86" i="24"/>
  <c r="AK86" i="24"/>
  <c r="AL86" i="24"/>
  <c r="AM86" i="24"/>
  <c r="AN86" i="24"/>
  <c r="AO86" i="24"/>
  <c r="H87" i="24"/>
  <c r="I87" i="24"/>
  <c r="J87" i="24"/>
  <c r="K87" i="24"/>
  <c r="L87" i="24"/>
  <c r="L89" i="24" s="1"/>
  <c r="M87" i="24"/>
  <c r="M89" i="24" s="1"/>
  <c r="N87" i="24"/>
  <c r="O87" i="24"/>
  <c r="P87" i="24"/>
  <c r="Q87" i="24"/>
  <c r="R87" i="24"/>
  <c r="S87" i="24"/>
  <c r="T87" i="24"/>
  <c r="T89" i="24" s="1"/>
  <c r="U87" i="24"/>
  <c r="U89" i="24" s="1"/>
  <c r="V87" i="24"/>
  <c r="W87" i="24"/>
  <c r="X87" i="24"/>
  <c r="Y87" i="24"/>
  <c r="Z87" i="24"/>
  <c r="AA87" i="24"/>
  <c r="AB87" i="24"/>
  <c r="AB89" i="24" s="1"/>
  <c r="AC87" i="24"/>
  <c r="AC89" i="24" s="1"/>
  <c r="AD87" i="24"/>
  <c r="AE87" i="24"/>
  <c r="AF87" i="24"/>
  <c r="AG87" i="24"/>
  <c r="AH87" i="24"/>
  <c r="AI87" i="24"/>
  <c r="AJ87" i="24"/>
  <c r="AJ89" i="24" s="1"/>
  <c r="AK87" i="24"/>
  <c r="AK89" i="24" s="1"/>
  <c r="AL87" i="24"/>
  <c r="AM87" i="24"/>
  <c r="AN87" i="24"/>
  <c r="AO87" i="24"/>
  <c r="F88" i="24"/>
  <c r="D88" i="24" s="1"/>
  <c r="F88" i="36" s="1"/>
  <c r="H88" i="24"/>
  <c r="I88" i="24"/>
  <c r="J88" i="24"/>
  <c r="K88" i="24"/>
  <c r="L88" i="24"/>
  <c r="M88" i="24"/>
  <c r="N88" i="24"/>
  <c r="N89" i="24" s="1"/>
  <c r="O88" i="24"/>
  <c r="P88" i="24"/>
  <c r="Q88" i="24"/>
  <c r="R88" i="24"/>
  <c r="S88" i="24"/>
  <c r="T88" i="24"/>
  <c r="U88" i="24"/>
  <c r="V88" i="24"/>
  <c r="V89" i="24" s="1"/>
  <c r="W88" i="24"/>
  <c r="X88" i="24"/>
  <c r="Y88" i="24"/>
  <c r="Z88" i="24"/>
  <c r="AA88" i="24"/>
  <c r="AB88" i="24"/>
  <c r="AC88" i="24"/>
  <c r="AD88" i="24"/>
  <c r="AD89" i="24" s="1"/>
  <c r="AE88" i="24"/>
  <c r="AF88" i="24"/>
  <c r="AG88" i="24"/>
  <c r="AH88" i="24"/>
  <c r="AI88" i="24"/>
  <c r="AJ88" i="24"/>
  <c r="AK88" i="24"/>
  <c r="AL88" i="24"/>
  <c r="AL89" i="24" s="1"/>
  <c r="AM88" i="24"/>
  <c r="AN88" i="24"/>
  <c r="AO88" i="24"/>
  <c r="H89" i="24"/>
  <c r="I89" i="24"/>
  <c r="P89" i="24"/>
  <c r="Q89" i="24"/>
  <c r="X89" i="24"/>
  <c r="Y89" i="24"/>
  <c r="AF89" i="24"/>
  <c r="AG89" i="24"/>
  <c r="AN89" i="24"/>
  <c r="AO89" i="24"/>
  <c r="AH91" i="24"/>
  <c r="A4" i="36"/>
  <c r="A5" i="36"/>
  <c r="A4" i="9"/>
  <c r="A5" i="9"/>
  <c r="G11" i="9"/>
  <c r="H11" i="9"/>
  <c r="I11" i="9"/>
  <c r="M11" i="9"/>
  <c r="F12" i="9"/>
  <c r="H12" i="9"/>
  <c r="I12" i="9"/>
  <c r="L12" i="9"/>
  <c r="H13" i="9"/>
  <c r="L13" i="9" s="1"/>
  <c r="I13" i="9"/>
  <c r="M13" i="9"/>
  <c r="E13" i="33" s="1"/>
  <c r="F14" i="9"/>
  <c r="H14" i="9"/>
  <c r="I14" i="9"/>
  <c r="G14" i="9" s="1"/>
  <c r="L14" i="9"/>
  <c r="M14" i="9"/>
  <c r="G15" i="9"/>
  <c r="H15" i="9"/>
  <c r="I15" i="9"/>
  <c r="M15" i="9"/>
  <c r="J16" i="9"/>
  <c r="K16" i="9"/>
  <c r="H18" i="9"/>
  <c r="I18" i="9"/>
  <c r="G19" i="9"/>
  <c r="H19" i="9"/>
  <c r="I19" i="9"/>
  <c r="M19" i="9"/>
  <c r="F20" i="9"/>
  <c r="H20" i="9"/>
  <c r="I20" i="9"/>
  <c r="L20" i="9"/>
  <c r="H21" i="9"/>
  <c r="L21" i="9" s="1"/>
  <c r="D21" i="33" s="1"/>
  <c r="I21" i="9"/>
  <c r="M21" i="9"/>
  <c r="F22" i="9"/>
  <c r="H22" i="9"/>
  <c r="I22" i="9"/>
  <c r="G22" i="9" s="1"/>
  <c r="L22" i="9"/>
  <c r="M22" i="9"/>
  <c r="G23" i="9"/>
  <c r="H23" i="9"/>
  <c r="I23" i="9"/>
  <c r="M23" i="9"/>
  <c r="I24" i="9"/>
  <c r="J24" i="9"/>
  <c r="K24" i="9"/>
  <c r="F27" i="9"/>
  <c r="H27" i="9"/>
  <c r="I27" i="9"/>
  <c r="L27" i="9"/>
  <c r="H28" i="9"/>
  <c r="L28" i="9" s="1"/>
  <c r="I28" i="9"/>
  <c r="M28" i="9"/>
  <c r="J29" i="9"/>
  <c r="K29" i="9"/>
  <c r="K82" i="9" s="1"/>
  <c r="K91" i="9" s="1"/>
  <c r="F32" i="9"/>
  <c r="H32" i="9"/>
  <c r="I32" i="9"/>
  <c r="G32" i="9" s="1"/>
  <c r="L32" i="9"/>
  <c r="M32" i="9"/>
  <c r="G33" i="9"/>
  <c r="H33" i="9"/>
  <c r="I33" i="9"/>
  <c r="M33" i="9"/>
  <c r="F34" i="9"/>
  <c r="H34" i="9"/>
  <c r="I34" i="9"/>
  <c r="L34" i="9"/>
  <c r="H35" i="9"/>
  <c r="L35" i="9" s="1"/>
  <c r="I35" i="9"/>
  <c r="M35" i="9"/>
  <c r="E35" i="33" s="1"/>
  <c r="J36" i="9"/>
  <c r="K36" i="9"/>
  <c r="H38" i="9"/>
  <c r="I38" i="9"/>
  <c r="H39" i="9"/>
  <c r="L39" i="9" s="1"/>
  <c r="D39" i="33" s="1"/>
  <c r="I39" i="9"/>
  <c r="M39" i="9"/>
  <c r="F40" i="9"/>
  <c r="H40" i="9"/>
  <c r="I40" i="9"/>
  <c r="L40" i="9"/>
  <c r="M40" i="9"/>
  <c r="M42" i="9" s="1"/>
  <c r="M43" i="9" s="1"/>
  <c r="G41" i="9"/>
  <c r="H41" i="9"/>
  <c r="I41" i="9"/>
  <c r="M41" i="9"/>
  <c r="I42" i="9"/>
  <c r="I43" i="9" s="1"/>
  <c r="J42" i="9"/>
  <c r="K42" i="9"/>
  <c r="J43" i="9"/>
  <c r="K43" i="9"/>
  <c r="F45" i="9"/>
  <c r="H45" i="9"/>
  <c r="I45" i="9"/>
  <c r="L45" i="9"/>
  <c r="H47" i="9"/>
  <c r="L47" i="9" s="1"/>
  <c r="I47" i="9"/>
  <c r="M47" i="9"/>
  <c r="F49" i="9"/>
  <c r="H49" i="9"/>
  <c r="I49" i="9"/>
  <c r="G49" i="9" s="1"/>
  <c r="L49" i="9"/>
  <c r="M49" i="9"/>
  <c r="G51" i="9"/>
  <c r="H51" i="9"/>
  <c r="I51" i="9"/>
  <c r="M51" i="9"/>
  <c r="F54" i="9"/>
  <c r="H54" i="9"/>
  <c r="H56" i="9" s="1"/>
  <c r="I54" i="9"/>
  <c r="L54" i="9"/>
  <c r="L56" i="9" s="1"/>
  <c r="H55" i="9"/>
  <c r="L55" i="9" s="1"/>
  <c r="I55" i="9"/>
  <c r="M55" i="9"/>
  <c r="J56" i="9"/>
  <c r="K56" i="9"/>
  <c r="F59" i="9"/>
  <c r="H59" i="9"/>
  <c r="I59" i="9"/>
  <c r="G59" i="9" s="1"/>
  <c r="G61" i="9" s="1"/>
  <c r="L59" i="9"/>
  <c r="M59" i="9"/>
  <c r="M61" i="9" s="1"/>
  <c r="G60" i="9"/>
  <c r="H60" i="9"/>
  <c r="I60" i="9"/>
  <c r="M60" i="9"/>
  <c r="I61" i="9"/>
  <c r="J61" i="9"/>
  <c r="K61" i="9"/>
  <c r="F64" i="9"/>
  <c r="H64" i="9"/>
  <c r="I64" i="9"/>
  <c r="L64" i="9"/>
  <c r="H65" i="9"/>
  <c r="L65" i="9" s="1"/>
  <c r="I65" i="9"/>
  <c r="M65" i="9"/>
  <c r="J66" i="9"/>
  <c r="K66" i="9"/>
  <c r="F70" i="9"/>
  <c r="H70" i="9"/>
  <c r="I70" i="9"/>
  <c r="G70" i="9" s="1"/>
  <c r="L70" i="9"/>
  <c r="M70" i="9"/>
  <c r="M72" i="9" s="1"/>
  <c r="G71" i="9"/>
  <c r="H71" i="9"/>
  <c r="I71" i="9"/>
  <c r="M71" i="9"/>
  <c r="I72" i="9"/>
  <c r="J72" i="9"/>
  <c r="K72" i="9"/>
  <c r="F73" i="9"/>
  <c r="H73" i="9"/>
  <c r="I73" i="9"/>
  <c r="L73" i="9"/>
  <c r="H74" i="9"/>
  <c r="L74" i="9" s="1"/>
  <c r="I74" i="9"/>
  <c r="M74" i="9"/>
  <c r="F75" i="9"/>
  <c r="H75" i="9"/>
  <c r="I75" i="9"/>
  <c r="G75" i="9" s="1"/>
  <c r="L75" i="9"/>
  <c r="M75" i="9"/>
  <c r="G76" i="9"/>
  <c r="H76" i="9"/>
  <c r="I76" i="9"/>
  <c r="M76" i="9"/>
  <c r="F77" i="9"/>
  <c r="H77" i="9"/>
  <c r="I77" i="9"/>
  <c r="L77" i="9"/>
  <c r="H78" i="9"/>
  <c r="L78" i="9" s="1"/>
  <c r="I78" i="9"/>
  <c r="M78" i="9"/>
  <c r="F79" i="9"/>
  <c r="H79" i="9"/>
  <c r="I79" i="9"/>
  <c r="G79" i="9" s="1"/>
  <c r="L79" i="9"/>
  <c r="M79" i="9"/>
  <c r="G80" i="9"/>
  <c r="H80" i="9"/>
  <c r="I80" i="9"/>
  <c r="M80" i="9"/>
  <c r="F81" i="9"/>
  <c r="H81" i="9"/>
  <c r="I81" i="9"/>
  <c r="L81" i="9"/>
  <c r="D82" i="9"/>
  <c r="E82" i="9"/>
  <c r="H86" i="9"/>
  <c r="H86" i="12" s="1"/>
  <c r="I86" i="9"/>
  <c r="I86" i="12" s="1"/>
  <c r="M86" i="9"/>
  <c r="H87" i="9"/>
  <c r="I87" i="9"/>
  <c r="I87" i="12" s="1"/>
  <c r="M87" i="9"/>
  <c r="M87" i="12" s="1"/>
  <c r="E87" i="36" s="1"/>
  <c r="H88" i="9"/>
  <c r="H88" i="12" s="1"/>
  <c r="I88" i="9"/>
  <c r="I88" i="12" s="1"/>
  <c r="M88" i="9"/>
  <c r="D89" i="9"/>
  <c r="D91" i="9" s="1"/>
  <c r="E89" i="9"/>
  <c r="F89" i="9"/>
  <c r="G89" i="9"/>
  <c r="I89" i="9"/>
  <c r="J89" i="9"/>
  <c r="K89" i="9"/>
  <c r="E91" i="9"/>
  <c r="A5" i="21"/>
  <c r="P8" i="21"/>
  <c r="R8" i="21"/>
  <c r="T8" i="21"/>
  <c r="V8" i="21"/>
  <c r="X8" i="21"/>
  <c r="Z8" i="21"/>
  <c r="AB8" i="21"/>
  <c r="AD8" i="21"/>
  <c r="AF8" i="21"/>
  <c r="AH8" i="21"/>
  <c r="AJ8" i="21"/>
  <c r="AL8" i="21"/>
  <c r="AN8" i="21"/>
  <c r="F11" i="21"/>
  <c r="G11" i="21"/>
  <c r="H11" i="21"/>
  <c r="I11" i="21"/>
  <c r="N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M16" i="21" s="1"/>
  <c r="AN11" i="21"/>
  <c r="AO11" i="21"/>
  <c r="F12" i="21"/>
  <c r="D12" i="21" s="1"/>
  <c r="G12" i="21"/>
  <c r="H12" i="21"/>
  <c r="I12" i="21"/>
  <c r="J12" i="21"/>
  <c r="L12" i="21"/>
  <c r="M12" i="21"/>
  <c r="N12" i="21"/>
  <c r="O12" i="21"/>
  <c r="P12" i="21"/>
  <c r="Q12" i="21"/>
  <c r="Q16" i="21" s="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AF12" i="21"/>
  <c r="AG12" i="21"/>
  <c r="AG16" i="21" s="1"/>
  <c r="AH12" i="21"/>
  <c r="AI12" i="21"/>
  <c r="AJ12" i="21"/>
  <c r="AK12" i="21"/>
  <c r="AL12" i="21"/>
  <c r="AM12" i="21"/>
  <c r="AN12" i="21"/>
  <c r="AO12" i="21"/>
  <c r="F13" i="21"/>
  <c r="G13" i="21"/>
  <c r="E13" i="21" s="1"/>
  <c r="H13" i="21"/>
  <c r="I13" i="21"/>
  <c r="J13" i="21"/>
  <c r="K13" i="21"/>
  <c r="L13" i="21"/>
  <c r="D13" i="21" s="1"/>
  <c r="F13" i="33" s="1"/>
  <c r="H13" i="33" s="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R14" i="24" s="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D15" i="21"/>
  <c r="F15" i="21"/>
  <c r="G15" i="21"/>
  <c r="E15" i="21" s="1"/>
  <c r="H15" i="21"/>
  <c r="I15" i="21"/>
  <c r="J15" i="21"/>
  <c r="L15" i="21"/>
  <c r="N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I16" i="21"/>
  <c r="L16" i="21"/>
  <c r="M16" i="21"/>
  <c r="T16" i="21"/>
  <c r="U16" i="21"/>
  <c r="Y16" i="21"/>
  <c r="AB16" i="21"/>
  <c r="AC16" i="21"/>
  <c r="AJ16" i="21"/>
  <c r="AK16" i="21"/>
  <c r="AO16" i="21"/>
  <c r="F19" i="21"/>
  <c r="G19" i="21"/>
  <c r="H19" i="21"/>
  <c r="I19" i="21"/>
  <c r="J19" i="21"/>
  <c r="K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AE24" i="21" s="1"/>
  <c r="AF19" i="21"/>
  <c r="AF24" i="21" s="1"/>
  <c r="AG19" i="21"/>
  <c r="AH19" i="21"/>
  <c r="AH24" i="21" s="1"/>
  <c r="AI19" i="21"/>
  <c r="AI24" i="21" s="1"/>
  <c r="AJ19" i="21"/>
  <c r="AK19" i="21"/>
  <c r="AL19" i="21"/>
  <c r="AM19" i="21"/>
  <c r="AN19" i="21"/>
  <c r="AO19" i="21"/>
  <c r="AO24" i="21" s="1"/>
  <c r="E20" i="21"/>
  <c r="G20" i="33" s="1"/>
  <c r="F20" i="21"/>
  <c r="G20" i="21"/>
  <c r="H20" i="21"/>
  <c r="I20" i="21"/>
  <c r="I24" i="21" s="1"/>
  <c r="J20" i="21"/>
  <c r="L20" i="21"/>
  <c r="M20" i="21"/>
  <c r="N20" i="21"/>
  <c r="D20" i="21" s="1"/>
  <c r="F20" i="33" s="1"/>
  <c r="H20" i="33" s="1"/>
  <c r="O20" i="21"/>
  <c r="P20" i="21"/>
  <c r="Q20" i="21"/>
  <c r="R20" i="21"/>
  <c r="S20" i="21"/>
  <c r="T20" i="21"/>
  <c r="U20" i="21"/>
  <c r="V20" i="21"/>
  <c r="V20" i="24" s="1"/>
  <c r="W20" i="21"/>
  <c r="X20" i="21"/>
  <c r="Y20" i="21"/>
  <c r="Y24" i="21" s="1"/>
  <c r="Z20" i="21"/>
  <c r="AA20" i="21"/>
  <c r="AB20" i="21"/>
  <c r="AC20" i="21"/>
  <c r="AD20" i="21"/>
  <c r="AD20" i="24" s="1"/>
  <c r="AE20" i="21"/>
  <c r="AF20" i="21"/>
  <c r="AG20" i="21"/>
  <c r="AH20" i="21"/>
  <c r="AI20" i="21"/>
  <c r="AJ20" i="21"/>
  <c r="AK20" i="21"/>
  <c r="AK24" i="21" s="1"/>
  <c r="AL20" i="21"/>
  <c r="AM20" i="21"/>
  <c r="AN20" i="21"/>
  <c r="AO20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J24" i="21" s="1"/>
  <c r="AK21" i="21"/>
  <c r="AL21" i="21"/>
  <c r="AM21" i="21"/>
  <c r="AN21" i="21"/>
  <c r="AO21" i="21"/>
  <c r="F22" i="21"/>
  <c r="G22" i="21"/>
  <c r="E22" i="21" s="1"/>
  <c r="G22" i="33" s="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D23" i="21"/>
  <c r="F23" i="21"/>
  <c r="G23" i="21"/>
  <c r="H23" i="21"/>
  <c r="H23" i="24" s="1"/>
  <c r="I23" i="21"/>
  <c r="I23" i="24" s="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H24" i="21"/>
  <c r="K24" i="21"/>
  <c r="L24" i="21"/>
  <c r="Q24" i="21"/>
  <c r="R24" i="21"/>
  <c r="AB24" i="21"/>
  <c r="AG24" i="21"/>
  <c r="AM24" i="21"/>
  <c r="AN24" i="21"/>
  <c r="F27" i="21"/>
  <c r="G27" i="21"/>
  <c r="H27" i="21"/>
  <c r="I27" i="21"/>
  <c r="L27" i="21"/>
  <c r="M27" i="21"/>
  <c r="N27" i="21"/>
  <c r="O27" i="21"/>
  <c r="P27" i="21"/>
  <c r="Q27" i="21"/>
  <c r="R27" i="21"/>
  <c r="S27" i="21"/>
  <c r="T27" i="21"/>
  <c r="T27" i="24" s="1"/>
  <c r="U27" i="21"/>
  <c r="V27" i="21"/>
  <c r="W27" i="21"/>
  <c r="W29" i="21" s="1"/>
  <c r="X27" i="21"/>
  <c r="Y27" i="21"/>
  <c r="Z27" i="21"/>
  <c r="AA27" i="21"/>
  <c r="AB27" i="21"/>
  <c r="AC27" i="21"/>
  <c r="AD27" i="21"/>
  <c r="AE27" i="21"/>
  <c r="AF27" i="21"/>
  <c r="AF29" i="21" s="1"/>
  <c r="AG27" i="21"/>
  <c r="AH27" i="21"/>
  <c r="AI27" i="21"/>
  <c r="AI29" i="21" s="1"/>
  <c r="AJ27" i="21"/>
  <c r="AJ29" i="21" s="1"/>
  <c r="AK27" i="21"/>
  <c r="AL27" i="21"/>
  <c r="AM27" i="21"/>
  <c r="AN27" i="21"/>
  <c r="AO27" i="21"/>
  <c r="F28" i="21"/>
  <c r="G28" i="21"/>
  <c r="H28" i="21"/>
  <c r="I28" i="21"/>
  <c r="J28" i="21"/>
  <c r="K28" i="21"/>
  <c r="L28" i="21"/>
  <c r="M28" i="21"/>
  <c r="N28" i="21"/>
  <c r="N28" i="24" s="1"/>
  <c r="O28" i="21"/>
  <c r="P28" i="21"/>
  <c r="Q28" i="21"/>
  <c r="R28" i="21"/>
  <c r="R29" i="21" s="1"/>
  <c r="S28" i="21"/>
  <c r="T28" i="21"/>
  <c r="U28" i="21"/>
  <c r="V28" i="21"/>
  <c r="W28" i="21"/>
  <c r="X28" i="21"/>
  <c r="Y28" i="21"/>
  <c r="Z28" i="21"/>
  <c r="Z29" i="21" s="1"/>
  <c r="AA28" i="21"/>
  <c r="AB28" i="21"/>
  <c r="AC28" i="21"/>
  <c r="AD28" i="21"/>
  <c r="AE28" i="21"/>
  <c r="AF28" i="21"/>
  <c r="AG28" i="21"/>
  <c r="AH28" i="21"/>
  <c r="AI28" i="21"/>
  <c r="AJ28" i="21"/>
  <c r="AK28" i="21"/>
  <c r="AL28" i="21"/>
  <c r="AL29" i="21" s="1"/>
  <c r="AM28" i="21"/>
  <c r="AN28" i="21"/>
  <c r="AO28" i="21"/>
  <c r="AO29" i="21" s="1"/>
  <c r="H29" i="21"/>
  <c r="J29" i="21"/>
  <c r="K29" i="21"/>
  <c r="P29" i="21"/>
  <c r="Q29" i="21"/>
  <c r="Y29" i="21"/>
  <c r="AE29" i="21"/>
  <c r="AG29" i="21"/>
  <c r="AH29" i="21"/>
  <c r="AM29" i="21"/>
  <c r="AN29" i="21"/>
  <c r="F32" i="21"/>
  <c r="D32" i="21" s="1"/>
  <c r="G32" i="21"/>
  <c r="H32" i="21"/>
  <c r="I32" i="21"/>
  <c r="I36" i="21" s="1"/>
  <c r="P32" i="21"/>
  <c r="Q32" i="21"/>
  <c r="R32" i="21"/>
  <c r="R36" i="21" s="1"/>
  <c r="S32" i="21"/>
  <c r="S36" i="21" s="1"/>
  <c r="T32" i="21"/>
  <c r="U32" i="21"/>
  <c r="V32" i="21"/>
  <c r="W32" i="21"/>
  <c r="X32" i="21"/>
  <c r="Y32" i="21"/>
  <c r="Z32" i="21"/>
  <c r="AA32" i="21"/>
  <c r="AA36" i="21" s="1"/>
  <c r="AB32" i="21"/>
  <c r="AC32" i="21"/>
  <c r="AD32" i="21"/>
  <c r="AE32" i="21"/>
  <c r="AF32" i="21"/>
  <c r="AG32" i="21"/>
  <c r="AH32" i="21"/>
  <c r="AI32" i="21"/>
  <c r="AJ32" i="21"/>
  <c r="AJ36" i="21" s="1"/>
  <c r="AK32" i="21"/>
  <c r="AL32" i="21"/>
  <c r="AM32" i="21"/>
  <c r="AN32" i="21"/>
  <c r="AO32" i="21"/>
  <c r="F33" i="21"/>
  <c r="D33" i="21" s="1"/>
  <c r="F33" i="33" s="1"/>
  <c r="G33" i="21"/>
  <c r="H33" i="21"/>
  <c r="I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F34" i="21"/>
  <c r="G34" i="21"/>
  <c r="H34" i="21"/>
  <c r="I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AB34" i="21"/>
  <c r="AC34" i="21"/>
  <c r="AD34" i="21"/>
  <c r="AD34" i="24" s="1"/>
  <c r="AE34" i="21"/>
  <c r="AF34" i="21"/>
  <c r="AG34" i="21"/>
  <c r="AH34" i="21"/>
  <c r="AI34" i="21"/>
  <c r="AJ34" i="21"/>
  <c r="AK34" i="21"/>
  <c r="AL34" i="21"/>
  <c r="AM34" i="21"/>
  <c r="AN34" i="21"/>
  <c r="AO34" i="21"/>
  <c r="F35" i="21"/>
  <c r="G35" i="21"/>
  <c r="H35" i="21"/>
  <c r="I35" i="21"/>
  <c r="K35" i="21"/>
  <c r="N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AF35" i="21"/>
  <c r="AG35" i="21"/>
  <c r="AG36" i="21" s="1"/>
  <c r="AH35" i="21"/>
  <c r="AI35" i="21"/>
  <c r="AJ35" i="21"/>
  <c r="AK35" i="21"/>
  <c r="AK36" i="21" s="1"/>
  <c r="AL35" i="21"/>
  <c r="AM35" i="21"/>
  <c r="AN35" i="21"/>
  <c r="AO35" i="21"/>
  <c r="AO36" i="21" s="1"/>
  <c r="G36" i="21"/>
  <c r="H36" i="21"/>
  <c r="J36" i="21"/>
  <c r="L36" i="21"/>
  <c r="M36" i="21"/>
  <c r="N36" i="21"/>
  <c r="O36" i="21"/>
  <c r="P36" i="21"/>
  <c r="Q36" i="21"/>
  <c r="T36" i="21"/>
  <c r="Y36" i="21"/>
  <c r="Z36" i="21"/>
  <c r="AH36" i="21"/>
  <c r="AI36" i="21"/>
  <c r="F39" i="21"/>
  <c r="D39" i="21" s="1"/>
  <c r="G39" i="21"/>
  <c r="H39" i="21"/>
  <c r="I39" i="21"/>
  <c r="N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E40" i="21"/>
  <c r="F40" i="21"/>
  <c r="G40" i="21"/>
  <c r="H40" i="21"/>
  <c r="I40" i="21"/>
  <c r="L40" i="21"/>
  <c r="M40" i="21"/>
  <c r="N40" i="21"/>
  <c r="N40" i="24" s="1"/>
  <c r="P40" i="21"/>
  <c r="Q40" i="21"/>
  <c r="R40" i="21"/>
  <c r="S40" i="21"/>
  <c r="S42" i="21" s="1"/>
  <c r="S43" i="21" s="1"/>
  <c r="T40" i="21"/>
  <c r="T42" i="21" s="1"/>
  <c r="T43" i="21" s="1"/>
  <c r="U40" i="21"/>
  <c r="V40" i="21"/>
  <c r="W40" i="21"/>
  <c r="X40" i="21"/>
  <c r="Y40" i="21"/>
  <c r="Z40" i="21"/>
  <c r="AA40" i="21"/>
  <c r="AB40" i="21"/>
  <c r="AB42" i="21" s="1"/>
  <c r="AB43" i="21" s="1"/>
  <c r="AC40" i="21"/>
  <c r="AD40" i="21"/>
  <c r="AD40" i="24" s="1"/>
  <c r="AE40" i="21"/>
  <c r="AF40" i="21"/>
  <c r="AF42" i="21" s="1"/>
  <c r="AF43" i="21" s="1"/>
  <c r="AG40" i="21"/>
  <c r="AH40" i="21"/>
  <c r="AI40" i="21"/>
  <c r="AJ40" i="21"/>
  <c r="AK40" i="21"/>
  <c r="AL40" i="21"/>
  <c r="AL42" i="21" s="1"/>
  <c r="AL43" i="21" s="1"/>
  <c r="AM40" i="21"/>
  <c r="AM42" i="21" s="1"/>
  <c r="AM43" i="21" s="1"/>
  <c r="AN40" i="21"/>
  <c r="AN42" i="21" s="1"/>
  <c r="AN43" i="21" s="1"/>
  <c r="AO40" i="21"/>
  <c r="F41" i="21"/>
  <c r="G41" i="21"/>
  <c r="G42" i="21" s="1"/>
  <c r="G43" i="21" s="1"/>
  <c r="H41" i="21"/>
  <c r="I41" i="21"/>
  <c r="J41" i="21"/>
  <c r="K41" i="21"/>
  <c r="L41" i="21"/>
  <c r="M41" i="21"/>
  <c r="N41" i="21"/>
  <c r="O41" i="21"/>
  <c r="O42" i="21" s="1"/>
  <c r="O43" i="21" s="1"/>
  <c r="P41" i="21"/>
  <c r="P41" i="24" s="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D42" i="21" s="1"/>
  <c r="AE41" i="21"/>
  <c r="AF41" i="21"/>
  <c r="AG41" i="21"/>
  <c r="AG42" i="21" s="1"/>
  <c r="AG43" i="21" s="1"/>
  <c r="AH41" i="21"/>
  <c r="AH42" i="21" s="1"/>
  <c r="AH43" i="21" s="1"/>
  <c r="AI41" i="21"/>
  <c r="AJ41" i="21"/>
  <c r="AK41" i="21"/>
  <c r="AL41" i="21"/>
  <c r="AM41" i="21"/>
  <c r="AN41" i="21"/>
  <c r="AO41" i="21"/>
  <c r="H42" i="21"/>
  <c r="H43" i="21" s="1"/>
  <c r="K42" i="21"/>
  <c r="L42" i="21"/>
  <c r="L43" i="21" s="1"/>
  <c r="V42" i="21"/>
  <c r="V43" i="21" s="1"/>
  <c r="W42" i="21"/>
  <c r="W43" i="21" s="1"/>
  <c r="AA42" i="21"/>
  <c r="AI42" i="21"/>
  <c r="AI43" i="21" s="1"/>
  <c r="AJ42" i="21"/>
  <c r="AJ43" i="21" s="1"/>
  <c r="AO42" i="21"/>
  <c r="AO43" i="21" s="1"/>
  <c r="K43" i="21"/>
  <c r="AD43" i="21"/>
  <c r="F45" i="21"/>
  <c r="D45" i="21" s="1"/>
  <c r="F45" i="33" s="1"/>
  <c r="H45" i="33" s="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D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X47" i="24" s="1"/>
  <c r="Y47" i="21"/>
  <c r="Y47" i="24" s="1"/>
  <c r="Z47" i="21"/>
  <c r="AA47" i="21"/>
  <c r="AB47" i="2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F49" i="21"/>
  <c r="G49" i="21"/>
  <c r="H49" i="21"/>
  <c r="I49" i="21"/>
  <c r="P49" i="21"/>
  <c r="Q49" i="21"/>
  <c r="R49" i="21"/>
  <c r="R49" i="24" s="1"/>
  <c r="S49" i="21"/>
  <c r="T49" i="21"/>
  <c r="U49" i="21"/>
  <c r="V49" i="21"/>
  <c r="W49" i="21"/>
  <c r="X49" i="21"/>
  <c r="Y49" i="21"/>
  <c r="Z49" i="21"/>
  <c r="AA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F51" i="21"/>
  <c r="G51" i="21"/>
  <c r="H51" i="21"/>
  <c r="I51" i="21"/>
  <c r="P51" i="21"/>
  <c r="Q51" i="21"/>
  <c r="R51" i="21"/>
  <c r="S51" i="21"/>
  <c r="S51" i="24" s="1"/>
  <c r="T51" i="21"/>
  <c r="T51" i="24" s="1"/>
  <c r="U51" i="21"/>
  <c r="V51" i="21"/>
  <c r="W51" i="21"/>
  <c r="X51" i="21"/>
  <c r="Y51" i="21"/>
  <c r="Z51" i="21"/>
  <c r="AA51" i="21"/>
  <c r="AA51" i="24" s="1"/>
  <c r="AB51" i="21"/>
  <c r="AB51" i="24" s="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F54" i="21"/>
  <c r="G54" i="21"/>
  <c r="H54" i="21"/>
  <c r="I54" i="21"/>
  <c r="I56" i="21" s="1"/>
  <c r="P54" i="21"/>
  <c r="P56" i="21" s="1"/>
  <c r="Q54" i="21"/>
  <c r="R54" i="21"/>
  <c r="S54" i="21"/>
  <c r="T54" i="21"/>
  <c r="U54" i="21"/>
  <c r="V54" i="21"/>
  <c r="W54" i="21"/>
  <c r="X54" i="21"/>
  <c r="X56" i="21" s="1"/>
  <c r="Y54" i="21"/>
  <c r="Z54" i="21"/>
  <c r="AA54" i="21"/>
  <c r="AB54" i="21"/>
  <c r="AC54" i="21"/>
  <c r="AD54" i="21"/>
  <c r="AD54" i="24" s="1"/>
  <c r="AE54" i="21"/>
  <c r="AF54" i="21"/>
  <c r="AF56" i="21" s="1"/>
  <c r="AG54" i="21"/>
  <c r="AH54" i="21"/>
  <c r="AI54" i="21"/>
  <c r="AI56" i="21" s="1"/>
  <c r="AJ54" i="21"/>
  <c r="AJ56" i="21" s="1"/>
  <c r="AK54" i="21"/>
  <c r="AL54" i="21"/>
  <c r="AM54" i="21"/>
  <c r="AN54" i="21"/>
  <c r="AN56" i="21" s="1"/>
  <c r="AO54" i="21"/>
  <c r="F55" i="21"/>
  <c r="D55" i="21" s="1"/>
  <c r="F55" i="33" s="1"/>
  <c r="H55" i="33" s="1"/>
  <c r="G55" i="21"/>
  <c r="H55" i="21"/>
  <c r="I55" i="21"/>
  <c r="J55" i="21"/>
  <c r="L55" i="21"/>
  <c r="L56" i="21" s="1"/>
  <c r="N55" i="21"/>
  <c r="P55" i="21"/>
  <c r="P55" i="24" s="1"/>
  <c r="Q55" i="21"/>
  <c r="R55" i="21"/>
  <c r="S55" i="21"/>
  <c r="T55" i="21"/>
  <c r="U55" i="21"/>
  <c r="V55" i="21"/>
  <c r="W55" i="21"/>
  <c r="X55" i="21"/>
  <c r="X55" i="24" s="1"/>
  <c r="Y55" i="21"/>
  <c r="Z55" i="21"/>
  <c r="AA55" i="21"/>
  <c r="AB55" i="21"/>
  <c r="AC55" i="21"/>
  <c r="AD55" i="21"/>
  <c r="AE55" i="21"/>
  <c r="AF55" i="21"/>
  <c r="AG55" i="21"/>
  <c r="AG56" i="21" s="1"/>
  <c r="AH55" i="21"/>
  <c r="AI55" i="21"/>
  <c r="AJ55" i="21"/>
  <c r="AK55" i="21"/>
  <c r="AK56" i="21" s="1"/>
  <c r="AL55" i="21"/>
  <c r="AM55" i="21"/>
  <c r="AN55" i="21"/>
  <c r="AO55" i="21"/>
  <c r="AO56" i="21" s="1"/>
  <c r="G56" i="21"/>
  <c r="H56" i="21"/>
  <c r="J56" i="21"/>
  <c r="K56" i="21"/>
  <c r="M56" i="21"/>
  <c r="N56" i="21"/>
  <c r="O56" i="21"/>
  <c r="R56" i="21"/>
  <c r="S56" i="21"/>
  <c r="V56" i="21"/>
  <c r="W56" i="21"/>
  <c r="Z56" i="21"/>
  <c r="AD56" i="21"/>
  <c r="AH56" i="21"/>
  <c r="AL56" i="21"/>
  <c r="AM56" i="21"/>
  <c r="F59" i="21"/>
  <c r="G59" i="21"/>
  <c r="H59" i="21"/>
  <c r="I59" i="21"/>
  <c r="J59" i="21"/>
  <c r="J61" i="21" s="1"/>
  <c r="K59" i="21"/>
  <c r="L59" i="21"/>
  <c r="M59" i="21"/>
  <c r="N59" i="21"/>
  <c r="O59" i="21"/>
  <c r="P59" i="21"/>
  <c r="Q59" i="21"/>
  <c r="R59" i="21"/>
  <c r="R61" i="21" s="1"/>
  <c r="S59" i="21"/>
  <c r="T59" i="21"/>
  <c r="U59" i="21"/>
  <c r="V59" i="21"/>
  <c r="W59" i="21"/>
  <c r="X59" i="21"/>
  <c r="Y59" i="21"/>
  <c r="Z59" i="21"/>
  <c r="Z61" i="21" s="1"/>
  <c r="AA59" i="21"/>
  <c r="AB59" i="21"/>
  <c r="AC59" i="21"/>
  <c r="AD59" i="21"/>
  <c r="AE59" i="21"/>
  <c r="AF59" i="21"/>
  <c r="AG59" i="21"/>
  <c r="AH59" i="21"/>
  <c r="AH61" i="21" s="1"/>
  <c r="AI59" i="21"/>
  <c r="AI61" i="21" s="1"/>
  <c r="AJ59" i="21"/>
  <c r="AJ61" i="21" s="1"/>
  <c r="AK59" i="21"/>
  <c r="AK61" i="21" s="1"/>
  <c r="AL59" i="21"/>
  <c r="AM59" i="21"/>
  <c r="AN59" i="21"/>
  <c r="AO59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D61" i="21" s="1"/>
  <c r="AE60" i="21"/>
  <c r="AE61" i="21" s="1"/>
  <c r="AF60" i="21"/>
  <c r="AG60" i="21"/>
  <c r="AH60" i="21"/>
  <c r="AI60" i="21"/>
  <c r="AJ60" i="21"/>
  <c r="AK60" i="21"/>
  <c r="AL60" i="21"/>
  <c r="AL61" i="21" s="1"/>
  <c r="AM60" i="21"/>
  <c r="AM61" i="21" s="1"/>
  <c r="AN60" i="21"/>
  <c r="AO60" i="21"/>
  <c r="H61" i="21"/>
  <c r="I61" i="21"/>
  <c r="P61" i="21"/>
  <c r="Q61" i="21"/>
  <c r="X61" i="21"/>
  <c r="Y61" i="21"/>
  <c r="AF61" i="21"/>
  <c r="AG61" i="21"/>
  <c r="AN61" i="21"/>
  <c r="AO61" i="21"/>
  <c r="F64" i="21"/>
  <c r="G64" i="21"/>
  <c r="E64" i="21" s="1"/>
  <c r="H64" i="21"/>
  <c r="H66" i="21" s="1"/>
  <c r="I64" i="21"/>
  <c r="J64" i="21"/>
  <c r="K64" i="21"/>
  <c r="L64" i="21"/>
  <c r="M64" i="21"/>
  <c r="N64" i="21"/>
  <c r="O64" i="21"/>
  <c r="P64" i="21"/>
  <c r="P66" i="21" s="1"/>
  <c r="Q64" i="21"/>
  <c r="R64" i="21"/>
  <c r="S64" i="21"/>
  <c r="T64" i="21"/>
  <c r="U64" i="21"/>
  <c r="V64" i="21"/>
  <c r="W64" i="21"/>
  <c r="X64" i="21"/>
  <c r="X66" i="21" s="1"/>
  <c r="Y64" i="21"/>
  <c r="Z64" i="21"/>
  <c r="AA64" i="21"/>
  <c r="AB64" i="21"/>
  <c r="AC64" i="21"/>
  <c r="AD64" i="21"/>
  <c r="AE64" i="21"/>
  <c r="AF64" i="21"/>
  <c r="AF66" i="21" s="1"/>
  <c r="AG64" i="21"/>
  <c r="AG66" i="21" s="1"/>
  <c r="AH64" i="21"/>
  <c r="AH66" i="21" s="1"/>
  <c r="AI64" i="21"/>
  <c r="AI66" i="21" s="1"/>
  <c r="AJ64" i="21"/>
  <c r="AK64" i="21"/>
  <c r="AL64" i="21"/>
  <c r="AM64" i="21"/>
  <c r="AN64" i="21"/>
  <c r="AN66" i="21" s="1"/>
  <c r="AO64" i="21"/>
  <c r="AO66" i="21" s="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I65" i="21"/>
  <c r="AJ65" i="21"/>
  <c r="AJ66" i="21" s="1"/>
  <c r="AK65" i="21"/>
  <c r="AK66" i="21" s="1"/>
  <c r="AL65" i="21"/>
  <c r="AM65" i="21"/>
  <c r="AN65" i="21"/>
  <c r="AO65" i="21"/>
  <c r="F66" i="21"/>
  <c r="G66" i="21"/>
  <c r="N66" i="21"/>
  <c r="O66" i="21"/>
  <c r="V66" i="21"/>
  <c r="W66" i="21"/>
  <c r="AD66" i="21"/>
  <c r="AE66" i="21"/>
  <c r="AL66" i="21"/>
  <c r="AM66" i="21"/>
  <c r="F70" i="21"/>
  <c r="F72" i="21" s="1"/>
  <c r="G70" i="21"/>
  <c r="G72" i="21" s="1"/>
  <c r="H70" i="21"/>
  <c r="I70" i="21"/>
  <c r="J70" i="21"/>
  <c r="K70" i="21"/>
  <c r="L70" i="21"/>
  <c r="M70" i="21"/>
  <c r="N70" i="21"/>
  <c r="N72" i="21" s="1"/>
  <c r="O70" i="21"/>
  <c r="P70" i="21"/>
  <c r="Q70" i="21"/>
  <c r="Q72" i="21" s="1"/>
  <c r="R70" i="21"/>
  <c r="S70" i="21"/>
  <c r="T70" i="21"/>
  <c r="T70" i="24" s="1"/>
  <c r="U70" i="21"/>
  <c r="V70" i="21"/>
  <c r="V72" i="21" s="1"/>
  <c r="W70" i="21"/>
  <c r="X70" i="21"/>
  <c r="Y70" i="21"/>
  <c r="Z70" i="21"/>
  <c r="AA70" i="21"/>
  <c r="AB70" i="21"/>
  <c r="AC70" i="21"/>
  <c r="AD70" i="21"/>
  <c r="AD72" i="21" s="1"/>
  <c r="AE70" i="21"/>
  <c r="AF70" i="21"/>
  <c r="AF72" i="21" s="1"/>
  <c r="AG70" i="21"/>
  <c r="AG72" i="21" s="1"/>
  <c r="AH70" i="21"/>
  <c r="AI70" i="21"/>
  <c r="AJ70" i="21"/>
  <c r="AK70" i="21"/>
  <c r="AL70" i="21"/>
  <c r="AL72" i="21" s="1"/>
  <c r="AM70" i="21"/>
  <c r="AM72" i="21" s="1"/>
  <c r="AN70" i="21"/>
  <c r="AN72" i="21" s="1"/>
  <c r="AO70" i="21"/>
  <c r="AO72" i="21" s="1"/>
  <c r="F71" i="21"/>
  <c r="G71" i="21"/>
  <c r="E71" i="21" s="1"/>
  <c r="G71" i="33" s="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F71" i="21"/>
  <c r="AG71" i="21"/>
  <c r="AH71" i="21"/>
  <c r="AH72" i="21" s="1"/>
  <c r="AI71" i="21"/>
  <c r="AI72" i="21" s="1"/>
  <c r="AJ71" i="21"/>
  <c r="AK71" i="21"/>
  <c r="AL71" i="21"/>
  <c r="AM71" i="21"/>
  <c r="AN71" i="21"/>
  <c r="AO71" i="21"/>
  <c r="L72" i="21"/>
  <c r="M72" i="21"/>
  <c r="T72" i="21"/>
  <c r="U72" i="21"/>
  <c r="AB72" i="21"/>
  <c r="AC72" i="21"/>
  <c r="AJ72" i="21"/>
  <c r="AK72" i="21"/>
  <c r="F73" i="21"/>
  <c r="G73" i="21"/>
  <c r="H73" i="21"/>
  <c r="I73" i="21"/>
  <c r="J73" i="21"/>
  <c r="J73" i="24" s="1"/>
  <c r="K73" i="21"/>
  <c r="L73" i="21"/>
  <c r="M73" i="21"/>
  <c r="N73" i="21"/>
  <c r="O73" i="21"/>
  <c r="P73" i="21"/>
  <c r="Q73" i="21"/>
  <c r="R73" i="21"/>
  <c r="S73" i="21"/>
  <c r="T73" i="21"/>
  <c r="U73" i="21"/>
  <c r="V73" i="21"/>
  <c r="V73" i="24" s="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F74" i="21"/>
  <c r="H74" i="21"/>
  <c r="I74" i="21"/>
  <c r="J74" i="21"/>
  <c r="L74" i="21"/>
  <c r="N74" i="21"/>
  <c r="O74" i="21"/>
  <c r="P74" i="21"/>
  <c r="Q74" i="21"/>
  <c r="R74" i="21"/>
  <c r="S74" i="21"/>
  <c r="T74" i="21"/>
  <c r="U74" i="21"/>
  <c r="V74" i="21"/>
  <c r="W74" i="21"/>
  <c r="X74" i="21"/>
  <c r="X74" i="24" s="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R75" i="24" s="1"/>
  <c r="S75" i="21"/>
  <c r="S75" i="24" s="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F76" i="21"/>
  <c r="G76" i="21"/>
  <c r="H76" i="21"/>
  <c r="I76" i="21"/>
  <c r="J76" i="21"/>
  <c r="K76" i="21"/>
  <c r="L76" i="21"/>
  <c r="M76" i="21"/>
  <c r="N76" i="21"/>
  <c r="N76" i="24" s="1"/>
  <c r="O76" i="21"/>
  <c r="O76" i="24" s="1"/>
  <c r="P76" i="21"/>
  <c r="Q76" i="21"/>
  <c r="R76" i="21"/>
  <c r="S76" i="21"/>
  <c r="T76" i="21"/>
  <c r="U76" i="21"/>
  <c r="V76" i="21"/>
  <c r="V76" i="24" s="1"/>
  <c r="W76" i="21"/>
  <c r="W76" i="24" s="1"/>
  <c r="X76" i="21"/>
  <c r="Y76" i="21"/>
  <c r="Z76" i="21"/>
  <c r="AA76" i="21"/>
  <c r="AB76" i="21"/>
  <c r="AC76" i="21"/>
  <c r="AD76" i="21"/>
  <c r="AD76" i="24" s="1"/>
  <c r="AE76" i="21"/>
  <c r="AE76" i="24" s="1"/>
  <c r="AF76" i="21"/>
  <c r="AG76" i="21"/>
  <c r="AH76" i="21"/>
  <c r="AI76" i="21"/>
  <c r="AJ76" i="21"/>
  <c r="AK76" i="21"/>
  <c r="AL76" i="21"/>
  <c r="AM76" i="21"/>
  <c r="AN76" i="21"/>
  <c r="AO76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F78" i="21"/>
  <c r="D78" i="21" s="1"/>
  <c r="F78" i="33" s="1"/>
  <c r="H78" i="33" s="1"/>
  <c r="G78" i="21"/>
  <c r="E78" i="21" s="1"/>
  <c r="G78" i="33" s="1"/>
  <c r="I78" i="33" s="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F81" i="21"/>
  <c r="G81" i="21"/>
  <c r="H81" i="21"/>
  <c r="I81" i="21"/>
  <c r="J81" i="21"/>
  <c r="L81" i="21"/>
  <c r="M81" i="21"/>
  <c r="N81" i="21"/>
  <c r="O81" i="21"/>
  <c r="P81" i="21"/>
  <c r="Q81" i="21"/>
  <c r="Q81" i="24" s="1"/>
  <c r="R81" i="21"/>
  <c r="R81" i="24" s="1"/>
  <c r="S81" i="21"/>
  <c r="T81" i="21"/>
  <c r="U81" i="21"/>
  <c r="V81" i="21"/>
  <c r="W81" i="21"/>
  <c r="X81" i="21"/>
  <c r="Y81" i="21"/>
  <c r="Y81" i="24" s="1"/>
  <c r="Z81" i="21"/>
  <c r="Z81" i="24" s="1"/>
  <c r="AA81" i="21"/>
  <c r="AB81" i="2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AJ82" i="21"/>
  <c r="AJ91" i="21" s="1"/>
  <c r="E86" i="21"/>
  <c r="G86" i="33" s="1"/>
  <c r="I86" i="33" s="1"/>
  <c r="F86" i="21"/>
  <c r="G86" i="21"/>
  <c r="G86" i="24" s="1"/>
  <c r="E87" i="21"/>
  <c r="F87" i="21"/>
  <c r="G87" i="21"/>
  <c r="G87" i="24" s="1"/>
  <c r="E87" i="24" s="1"/>
  <c r="G87" i="36" s="1"/>
  <c r="I87" i="36" s="1"/>
  <c r="E88" i="21"/>
  <c r="G88" i="33" s="1"/>
  <c r="F88" i="21"/>
  <c r="D88" i="21" s="1"/>
  <c r="F88" i="33" s="1"/>
  <c r="G88" i="21"/>
  <c r="G88" i="24" s="1"/>
  <c r="E88" i="24" s="1"/>
  <c r="G88" i="36" s="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A5" i="33"/>
  <c r="E11" i="33"/>
  <c r="D12" i="33"/>
  <c r="F12" i="33"/>
  <c r="H12" i="33"/>
  <c r="D13" i="33"/>
  <c r="G13" i="33"/>
  <c r="I13" i="33" s="1"/>
  <c r="D14" i="33"/>
  <c r="E14" i="33"/>
  <c r="E15" i="33"/>
  <c r="F15" i="33"/>
  <c r="G15" i="33"/>
  <c r="I15" i="33" s="1"/>
  <c r="E19" i="33"/>
  <c r="D20" i="33"/>
  <c r="E21" i="33"/>
  <c r="D22" i="33"/>
  <c r="E22" i="33"/>
  <c r="I22" i="33" s="1"/>
  <c r="E23" i="33"/>
  <c r="F23" i="33"/>
  <c r="D27" i="33"/>
  <c r="D28" i="33"/>
  <c r="D29" i="33" s="1"/>
  <c r="E28" i="33"/>
  <c r="D32" i="33"/>
  <c r="E32" i="33"/>
  <c r="E33" i="33"/>
  <c r="D34" i="33"/>
  <c r="D35" i="33"/>
  <c r="E39" i="33"/>
  <c r="F39" i="33"/>
  <c r="H39" i="33" s="1"/>
  <c r="D40" i="33"/>
  <c r="E40" i="33"/>
  <c r="E41" i="33"/>
  <c r="E42" i="33" s="1"/>
  <c r="E43" i="33" s="1"/>
  <c r="D45" i="33"/>
  <c r="D47" i="33"/>
  <c r="E47" i="33"/>
  <c r="F47" i="33"/>
  <c r="H47" i="33" s="1"/>
  <c r="D49" i="33"/>
  <c r="E49" i="33"/>
  <c r="E51" i="33"/>
  <c r="D54" i="33"/>
  <c r="D55" i="33"/>
  <c r="E55" i="33"/>
  <c r="D56" i="33"/>
  <c r="D59" i="33"/>
  <c r="E59" i="33"/>
  <c r="E60" i="33"/>
  <c r="E61" i="33" s="1"/>
  <c r="D64" i="33"/>
  <c r="D65" i="33"/>
  <c r="E65" i="33"/>
  <c r="D66" i="33"/>
  <c r="D70" i="33"/>
  <c r="E70" i="33"/>
  <c r="E71" i="33"/>
  <c r="D73" i="33"/>
  <c r="D74" i="33"/>
  <c r="E74" i="33"/>
  <c r="D75" i="33"/>
  <c r="E75" i="33"/>
  <c r="E76" i="33"/>
  <c r="D77" i="33"/>
  <c r="D78" i="33"/>
  <c r="E78" i="33"/>
  <c r="D79" i="33"/>
  <c r="E79" i="33"/>
  <c r="E80" i="33"/>
  <c r="D81" i="33"/>
  <c r="E86" i="33"/>
  <c r="E87" i="33"/>
  <c r="G87" i="33"/>
  <c r="I87" i="33"/>
  <c r="G89" i="33"/>
  <c r="A4" i="11"/>
  <c r="A5" i="11"/>
  <c r="F11" i="11"/>
  <c r="G11" i="11"/>
  <c r="H11" i="11"/>
  <c r="I11" i="11"/>
  <c r="L11" i="11"/>
  <c r="M11" i="11"/>
  <c r="H12" i="11"/>
  <c r="I12" i="11"/>
  <c r="G12" i="11" s="1"/>
  <c r="M12" i="11"/>
  <c r="F13" i="11"/>
  <c r="G13" i="11"/>
  <c r="H13" i="11"/>
  <c r="I13" i="11"/>
  <c r="L13" i="11"/>
  <c r="M13" i="11"/>
  <c r="H14" i="11"/>
  <c r="I14" i="11"/>
  <c r="F15" i="11"/>
  <c r="H15" i="11"/>
  <c r="I15" i="11"/>
  <c r="G15" i="11" s="1"/>
  <c r="L15" i="11"/>
  <c r="H16" i="11"/>
  <c r="J16" i="11"/>
  <c r="K16" i="11"/>
  <c r="K82" i="11" s="1"/>
  <c r="H18" i="11"/>
  <c r="I18" i="11"/>
  <c r="F19" i="11"/>
  <c r="G19" i="11"/>
  <c r="H19" i="11"/>
  <c r="I19" i="11"/>
  <c r="I19" i="12" s="1"/>
  <c r="L19" i="11"/>
  <c r="M19" i="11"/>
  <c r="H20" i="11"/>
  <c r="I20" i="11"/>
  <c r="G20" i="11" s="1"/>
  <c r="M20" i="11"/>
  <c r="F21" i="11"/>
  <c r="G21" i="11"/>
  <c r="H21" i="11"/>
  <c r="I21" i="11"/>
  <c r="L21" i="11"/>
  <c r="M21" i="11"/>
  <c r="H22" i="11"/>
  <c r="I22" i="11"/>
  <c r="F23" i="11"/>
  <c r="H23" i="11"/>
  <c r="I23" i="11"/>
  <c r="G23" i="11" s="1"/>
  <c r="L23" i="11"/>
  <c r="H24" i="11"/>
  <c r="I24" i="11"/>
  <c r="J24" i="11"/>
  <c r="K24" i="11"/>
  <c r="H27" i="11"/>
  <c r="I27" i="11"/>
  <c r="G27" i="11" s="1"/>
  <c r="M27" i="11"/>
  <c r="F28" i="11"/>
  <c r="G28" i="11"/>
  <c r="H28" i="11"/>
  <c r="I28" i="11"/>
  <c r="L28" i="11"/>
  <c r="M28" i="11"/>
  <c r="G29" i="11"/>
  <c r="H29" i="11"/>
  <c r="I29" i="11"/>
  <c r="J29" i="11"/>
  <c r="K29" i="11"/>
  <c r="G32" i="11"/>
  <c r="H32" i="11"/>
  <c r="I32" i="11"/>
  <c r="M32" i="11"/>
  <c r="F33" i="11"/>
  <c r="G33" i="11"/>
  <c r="H33" i="11"/>
  <c r="I33" i="11"/>
  <c r="L33" i="11"/>
  <c r="D33" i="35" s="1"/>
  <c r="M33" i="11"/>
  <c r="H34" i="11"/>
  <c r="F34" i="11" s="1"/>
  <c r="I34" i="11"/>
  <c r="M34" i="11" s="1"/>
  <c r="E34" i="35" s="1"/>
  <c r="L34" i="11"/>
  <c r="F35" i="11"/>
  <c r="G35" i="11"/>
  <c r="H35" i="11"/>
  <c r="I35" i="11"/>
  <c r="L35" i="11"/>
  <c r="M35" i="11"/>
  <c r="I36" i="11"/>
  <c r="J36" i="11"/>
  <c r="K36" i="11"/>
  <c r="L37" i="11"/>
  <c r="M37" i="11"/>
  <c r="H38" i="11"/>
  <c r="I38" i="11"/>
  <c r="G39" i="11"/>
  <c r="H39" i="11"/>
  <c r="F39" i="11" s="1"/>
  <c r="I39" i="11"/>
  <c r="L39" i="11"/>
  <c r="M39" i="11"/>
  <c r="F40" i="11"/>
  <c r="H40" i="11"/>
  <c r="I40" i="11"/>
  <c r="L40" i="11"/>
  <c r="F41" i="11"/>
  <c r="G41" i="11"/>
  <c r="H41" i="11"/>
  <c r="L41" i="11" s="1"/>
  <c r="I41" i="11"/>
  <c r="M41" i="11"/>
  <c r="E41" i="35" s="1"/>
  <c r="F42" i="11"/>
  <c r="H42" i="11"/>
  <c r="H43" i="11" s="1"/>
  <c r="J42" i="11"/>
  <c r="J43" i="11" s="1"/>
  <c r="J82" i="11" s="1"/>
  <c r="K42" i="11"/>
  <c r="F43" i="11"/>
  <c r="K43" i="11"/>
  <c r="G45" i="11"/>
  <c r="H45" i="11"/>
  <c r="I45" i="11"/>
  <c r="M45" i="11"/>
  <c r="G47" i="11"/>
  <c r="H47" i="11"/>
  <c r="F47" i="11" s="1"/>
  <c r="I47" i="11"/>
  <c r="L47" i="11"/>
  <c r="D47" i="35" s="1"/>
  <c r="M47" i="11"/>
  <c r="E47" i="35" s="1"/>
  <c r="F49" i="11"/>
  <c r="H49" i="11"/>
  <c r="I49" i="11"/>
  <c r="G49" i="11" s="1"/>
  <c r="L49" i="11"/>
  <c r="F51" i="11"/>
  <c r="G51" i="11"/>
  <c r="H51" i="11"/>
  <c r="L51" i="11" s="1"/>
  <c r="I51" i="11"/>
  <c r="M51" i="11"/>
  <c r="F54" i="11"/>
  <c r="H54" i="11"/>
  <c r="I54" i="11"/>
  <c r="L54" i="11"/>
  <c r="H55" i="11"/>
  <c r="F55" i="11" s="1"/>
  <c r="I55" i="11"/>
  <c r="G55" i="11" s="1"/>
  <c r="F56" i="11"/>
  <c r="J56" i="11"/>
  <c r="K56" i="11"/>
  <c r="F59" i="11"/>
  <c r="G59" i="11"/>
  <c r="H59" i="11"/>
  <c r="I59" i="11"/>
  <c r="L59" i="11"/>
  <c r="L61" i="11" s="1"/>
  <c r="M59" i="11"/>
  <c r="F60" i="11"/>
  <c r="F61" i="11" s="1"/>
  <c r="H60" i="11"/>
  <c r="L60" i="11" s="1"/>
  <c r="I60" i="11"/>
  <c r="M60" i="11" s="1"/>
  <c r="H61" i="11"/>
  <c r="J61" i="11"/>
  <c r="K61" i="11"/>
  <c r="F64" i="11"/>
  <c r="H64" i="11"/>
  <c r="I64" i="11"/>
  <c r="M64" i="11" s="1"/>
  <c r="L64" i="11"/>
  <c r="H65" i="11"/>
  <c r="I65" i="11"/>
  <c r="J66" i="11"/>
  <c r="K66" i="11"/>
  <c r="F70" i="11"/>
  <c r="F72" i="11" s="1"/>
  <c r="G70" i="11"/>
  <c r="H70" i="11"/>
  <c r="I70" i="11"/>
  <c r="L70" i="11"/>
  <c r="M70" i="11"/>
  <c r="F71" i="11"/>
  <c r="H71" i="11"/>
  <c r="L71" i="11" s="1"/>
  <c r="I71" i="11"/>
  <c r="G71" i="11" s="1"/>
  <c r="M71" i="11"/>
  <c r="H72" i="11"/>
  <c r="I72" i="11"/>
  <c r="J72" i="11"/>
  <c r="K72" i="11"/>
  <c r="F73" i="11"/>
  <c r="H73" i="11"/>
  <c r="H73" i="12" s="1"/>
  <c r="I73" i="11"/>
  <c r="L73" i="11"/>
  <c r="D73" i="35" s="1"/>
  <c r="H74" i="11"/>
  <c r="F74" i="11" s="1"/>
  <c r="I74" i="11"/>
  <c r="G74" i="11" s="1"/>
  <c r="F75" i="11"/>
  <c r="G75" i="11"/>
  <c r="H75" i="11"/>
  <c r="I75" i="11"/>
  <c r="L75" i="11"/>
  <c r="M75" i="11"/>
  <c r="H76" i="11"/>
  <c r="I76" i="11"/>
  <c r="G77" i="11"/>
  <c r="H77" i="11"/>
  <c r="F77" i="11" s="1"/>
  <c r="I77" i="11"/>
  <c r="M77" i="11"/>
  <c r="E77" i="35" s="1"/>
  <c r="G78" i="11"/>
  <c r="H78" i="11"/>
  <c r="F78" i="11" s="1"/>
  <c r="I78" i="11"/>
  <c r="L78" i="11"/>
  <c r="M78" i="11"/>
  <c r="F79" i="11"/>
  <c r="H79" i="11"/>
  <c r="I79" i="11"/>
  <c r="L79" i="11"/>
  <c r="F80" i="11"/>
  <c r="G80" i="11"/>
  <c r="H80" i="11"/>
  <c r="L80" i="11" s="1"/>
  <c r="I80" i="11"/>
  <c r="M80" i="11"/>
  <c r="E80" i="35" s="1"/>
  <c r="F81" i="11"/>
  <c r="H81" i="11"/>
  <c r="I81" i="11"/>
  <c r="M81" i="11" s="1"/>
  <c r="E81" i="35" s="1"/>
  <c r="L81" i="11"/>
  <c r="D82" i="11"/>
  <c r="E82" i="11"/>
  <c r="E84" i="12" s="1"/>
  <c r="A5" i="23"/>
  <c r="P8" i="23"/>
  <c r="R8" i="23"/>
  <c r="T8" i="23"/>
  <c r="V8" i="23"/>
  <c r="X8" i="23"/>
  <c r="Z8" i="23"/>
  <c r="AB8" i="23"/>
  <c r="AD8" i="23"/>
  <c r="AF8" i="23"/>
  <c r="AH8" i="23"/>
  <c r="AJ8" i="23"/>
  <c r="AL8" i="23"/>
  <c r="AN8" i="23"/>
  <c r="F11" i="23"/>
  <c r="G11" i="23"/>
  <c r="H11" i="23"/>
  <c r="H16" i="23" s="1"/>
  <c r="I11" i="23"/>
  <c r="J11" i="23"/>
  <c r="J11" i="24" s="1"/>
  <c r="K11" i="23"/>
  <c r="K11" i="24" s="1"/>
  <c r="L11" i="23"/>
  <c r="L11" i="24" s="1"/>
  <c r="M11" i="23"/>
  <c r="M11" i="24" s="1"/>
  <c r="N11" i="23"/>
  <c r="O11" i="23"/>
  <c r="P11" i="23"/>
  <c r="P16" i="23" s="1"/>
  <c r="Q11" i="23"/>
  <c r="R11" i="23"/>
  <c r="R16" i="23" s="1"/>
  <c r="S11" i="23"/>
  <c r="T11" i="23"/>
  <c r="U11" i="23"/>
  <c r="V11" i="23"/>
  <c r="W11" i="23"/>
  <c r="W16" i="23" s="1"/>
  <c r="X11" i="23"/>
  <c r="X16" i="23" s="1"/>
  <c r="Y11" i="23"/>
  <c r="Z11" i="23"/>
  <c r="AA11" i="23"/>
  <c r="AB11" i="23"/>
  <c r="AC11" i="23"/>
  <c r="AD11" i="23"/>
  <c r="AE11" i="23"/>
  <c r="AE16" i="23" s="1"/>
  <c r="AF11" i="23"/>
  <c r="AF16" i="23" s="1"/>
  <c r="AG11" i="23"/>
  <c r="AH11" i="23"/>
  <c r="AI11" i="23"/>
  <c r="AJ11" i="23"/>
  <c r="AK11" i="23"/>
  <c r="AL11" i="23"/>
  <c r="AM11" i="23"/>
  <c r="AM16" i="23" s="1"/>
  <c r="AN11" i="23"/>
  <c r="AN16" i="23" s="1"/>
  <c r="AO11" i="23"/>
  <c r="F12" i="23"/>
  <c r="G12" i="23"/>
  <c r="H12" i="23"/>
  <c r="I12" i="23"/>
  <c r="J12" i="23"/>
  <c r="K12" i="23"/>
  <c r="K12" i="24" s="1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Z16" i="23" s="1"/>
  <c r="AA12" i="23"/>
  <c r="AB12" i="23"/>
  <c r="AB16" i="23" s="1"/>
  <c r="AC12" i="23"/>
  <c r="AD12" i="23"/>
  <c r="AE12" i="23"/>
  <c r="AF12" i="23"/>
  <c r="AG12" i="23"/>
  <c r="AH12" i="23"/>
  <c r="AH16" i="23" s="1"/>
  <c r="AI12" i="23"/>
  <c r="AJ12" i="23"/>
  <c r="AJ16" i="23" s="1"/>
  <c r="AK12" i="23"/>
  <c r="AL12" i="23"/>
  <c r="AM12" i="23"/>
  <c r="AN12" i="23"/>
  <c r="AO12" i="23"/>
  <c r="F13" i="23"/>
  <c r="G13" i="23"/>
  <c r="E13" i="23" s="1"/>
  <c r="G13" i="35" s="1"/>
  <c r="I13" i="35" s="1"/>
  <c r="H13" i="23"/>
  <c r="I13" i="23"/>
  <c r="J13" i="23"/>
  <c r="K13" i="23"/>
  <c r="L13" i="23"/>
  <c r="D13" i="23" s="1"/>
  <c r="F13" i="35" s="1"/>
  <c r="H13" i="35" s="1"/>
  <c r="M13" i="23"/>
  <c r="N13" i="23"/>
  <c r="O13" i="23"/>
  <c r="P13" i="23"/>
  <c r="P13" i="24" s="1"/>
  <c r="Q13" i="23"/>
  <c r="R13" i="23"/>
  <c r="S13" i="23"/>
  <c r="T13" i="23"/>
  <c r="T16" i="23" s="1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I16" i="23" s="1"/>
  <c r="AJ13" i="23"/>
  <c r="AK13" i="23"/>
  <c r="AL13" i="23"/>
  <c r="AM13" i="23"/>
  <c r="AN13" i="23"/>
  <c r="AO13" i="23"/>
  <c r="F14" i="23"/>
  <c r="G14" i="23"/>
  <c r="H14" i="23"/>
  <c r="I14" i="23"/>
  <c r="J14" i="23"/>
  <c r="K14" i="23"/>
  <c r="L14" i="23"/>
  <c r="M14" i="23"/>
  <c r="E14" i="23" s="1"/>
  <c r="G14" i="35" s="1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F15" i="23"/>
  <c r="G15" i="23"/>
  <c r="H15" i="23"/>
  <c r="I15" i="23"/>
  <c r="E15" i="23" s="1"/>
  <c r="G15" i="35" s="1"/>
  <c r="J15" i="23"/>
  <c r="K15" i="23"/>
  <c r="K15" i="24" s="1"/>
  <c r="L15" i="23"/>
  <c r="M15" i="23"/>
  <c r="M15" i="24" s="1"/>
  <c r="N15" i="23"/>
  <c r="O15" i="23"/>
  <c r="O15" i="24" s="1"/>
  <c r="P15" i="23"/>
  <c r="P15" i="24" s="1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K16" i="23"/>
  <c r="L16" i="23"/>
  <c r="U16" i="23"/>
  <c r="U82" i="23" s="1"/>
  <c r="S641" i="44" s="1"/>
  <c r="AC16" i="23"/>
  <c r="F19" i="23"/>
  <c r="G19" i="23"/>
  <c r="H19" i="23"/>
  <c r="I19" i="23"/>
  <c r="J19" i="23"/>
  <c r="J24" i="23" s="1"/>
  <c r="K19" i="23"/>
  <c r="L19" i="23"/>
  <c r="L19" i="24" s="1"/>
  <c r="M19" i="23"/>
  <c r="M19" i="24" s="1"/>
  <c r="N19" i="23"/>
  <c r="N19" i="24" s="1"/>
  <c r="O19" i="23"/>
  <c r="O19" i="24" s="1"/>
  <c r="P19" i="23"/>
  <c r="Q19" i="23"/>
  <c r="Q24" i="23" s="1"/>
  <c r="R19" i="23"/>
  <c r="R24" i="23" s="1"/>
  <c r="S19" i="23"/>
  <c r="T19" i="23"/>
  <c r="U19" i="23"/>
  <c r="U24" i="23" s="1"/>
  <c r="V19" i="23"/>
  <c r="W19" i="23"/>
  <c r="X19" i="23"/>
  <c r="Y19" i="23"/>
  <c r="Y24" i="23" s="1"/>
  <c r="Z19" i="23"/>
  <c r="Z24" i="23" s="1"/>
  <c r="AA19" i="23"/>
  <c r="AB19" i="23"/>
  <c r="AC19" i="23"/>
  <c r="AC24" i="23" s="1"/>
  <c r="AD19" i="23"/>
  <c r="AD24" i="23" s="1"/>
  <c r="AE19" i="23"/>
  <c r="AF19" i="23"/>
  <c r="AG19" i="23"/>
  <c r="AG24" i="23" s="1"/>
  <c r="AH19" i="23"/>
  <c r="AH24" i="23" s="1"/>
  <c r="AI19" i="23"/>
  <c r="AJ19" i="23"/>
  <c r="AK19" i="23"/>
  <c r="AL19" i="23"/>
  <c r="AL24" i="23" s="1"/>
  <c r="AM19" i="23"/>
  <c r="AN19" i="23"/>
  <c r="AO19" i="23"/>
  <c r="AO24" i="23" s="1"/>
  <c r="F20" i="23"/>
  <c r="G20" i="23"/>
  <c r="H20" i="23"/>
  <c r="I20" i="23"/>
  <c r="J20" i="23"/>
  <c r="K20" i="23"/>
  <c r="L20" i="23"/>
  <c r="L24" i="23" s="1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B24" i="23" s="1"/>
  <c r="AC20" i="23"/>
  <c r="AD20" i="23"/>
  <c r="AE20" i="23"/>
  <c r="AF20" i="23"/>
  <c r="AG20" i="23"/>
  <c r="AH20" i="23"/>
  <c r="AI20" i="23"/>
  <c r="AJ20" i="23"/>
  <c r="AJ24" i="23" s="1"/>
  <c r="AK20" i="23"/>
  <c r="AL20" i="23"/>
  <c r="AM20" i="23"/>
  <c r="AN20" i="23"/>
  <c r="AO20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U21" i="24" s="1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F22" i="23"/>
  <c r="G22" i="23"/>
  <c r="H22" i="23"/>
  <c r="I22" i="23"/>
  <c r="E22" i="23" s="1"/>
  <c r="G22" i="35" s="1"/>
  <c r="J22" i="23"/>
  <c r="K22" i="23"/>
  <c r="L22" i="23"/>
  <c r="M22" i="23"/>
  <c r="N22" i="23"/>
  <c r="O22" i="23"/>
  <c r="P22" i="23"/>
  <c r="Q22" i="23"/>
  <c r="R22" i="23"/>
  <c r="S22" i="23"/>
  <c r="S22" i="24" s="1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N24" i="23" s="1"/>
  <c r="AO22" i="23"/>
  <c r="F23" i="23"/>
  <c r="D23" i="23" s="1"/>
  <c r="F23" i="35" s="1"/>
  <c r="G23" i="23"/>
  <c r="E23" i="23" s="1"/>
  <c r="G23" i="35" s="1"/>
  <c r="H23" i="23"/>
  <c r="I23" i="23"/>
  <c r="J23" i="23"/>
  <c r="J23" i="24" s="1"/>
  <c r="K23" i="23"/>
  <c r="K23" i="24" s="1"/>
  <c r="L23" i="23"/>
  <c r="L23" i="24" s="1"/>
  <c r="M23" i="23"/>
  <c r="M23" i="24" s="1"/>
  <c r="N23" i="23"/>
  <c r="N23" i="24" s="1"/>
  <c r="O23" i="23"/>
  <c r="O23" i="24" s="1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M24" i="23"/>
  <c r="N24" i="23"/>
  <c r="V24" i="23"/>
  <c r="W24" i="23"/>
  <c r="AE24" i="23"/>
  <c r="AF24" i="23"/>
  <c r="AK24" i="23"/>
  <c r="F27" i="23"/>
  <c r="G27" i="23"/>
  <c r="E27" i="23" s="1"/>
  <c r="H27" i="23"/>
  <c r="H29" i="23" s="1"/>
  <c r="I27" i="23"/>
  <c r="J27" i="23"/>
  <c r="J27" i="24" s="1"/>
  <c r="K27" i="23"/>
  <c r="L27" i="23"/>
  <c r="M27" i="23"/>
  <c r="N27" i="23"/>
  <c r="N29" i="23" s="1"/>
  <c r="O27" i="23"/>
  <c r="O29" i="23" s="1"/>
  <c r="P27" i="23"/>
  <c r="P29" i="23" s="1"/>
  <c r="Q27" i="23"/>
  <c r="R27" i="23"/>
  <c r="S27" i="23"/>
  <c r="S29" i="23" s="1"/>
  <c r="T27" i="23"/>
  <c r="U27" i="23"/>
  <c r="V27" i="23"/>
  <c r="W27" i="23"/>
  <c r="W29" i="23" s="1"/>
  <c r="X27" i="23"/>
  <c r="X29" i="23" s="1"/>
  <c r="Y27" i="23"/>
  <c r="Z27" i="23"/>
  <c r="AA27" i="23"/>
  <c r="AB27" i="23"/>
  <c r="AC27" i="23"/>
  <c r="AD27" i="23"/>
  <c r="AE27" i="23"/>
  <c r="AF27" i="23"/>
  <c r="AF29" i="23" s="1"/>
  <c r="AG27" i="23"/>
  <c r="AH27" i="23"/>
  <c r="AI27" i="23"/>
  <c r="AJ27" i="23"/>
  <c r="AK27" i="23"/>
  <c r="AL27" i="23"/>
  <c r="AM27" i="23"/>
  <c r="AN27" i="23"/>
  <c r="AN29" i="23" s="1"/>
  <c r="AO27" i="23"/>
  <c r="F28" i="23"/>
  <c r="G28" i="23"/>
  <c r="H28" i="23"/>
  <c r="D28" i="23" s="1"/>
  <c r="F28" i="35" s="1"/>
  <c r="H28" i="35" s="1"/>
  <c r="I28" i="23"/>
  <c r="J28" i="23"/>
  <c r="J29" i="23" s="1"/>
  <c r="K28" i="23"/>
  <c r="K28" i="24" s="1"/>
  <c r="L28" i="23"/>
  <c r="M28" i="23"/>
  <c r="M29" i="23" s="1"/>
  <c r="N28" i="23"/>
  <c r="O28" i="23"/>
  <c r="P28" i="23"/>
  <c r="Q28" i="23"/>
  <c r="R28" i="23"/>
  <c r="S28" i="23"/>
  <c r="T28" i="23"/>
  <c r="T28" i="24" s="1"/>
  <c r="U28" i="23"/>
  <c r="U29" i="23" s="1"/>
  <c r="V28" i="23"/>
  <c r="W28" i="23"/>
  <c r="X28" i="23"/>
  <c r="Y28" i="23"/>
  <c r="Y29" i="23" s="1"/>
  <c r="Z28" i="23"/>
  <c r="AA28" i="23"/>
  <c r="AB28" i="23"/>
  <c r="AB29" i="23" s="1"/>
  <c r="AC28" i="23"/>
  <c r="AC29" i="23" s="1"/>
  <c r="AD28" i="23"/>
  <c r="AE28" i="23"/>
  <c r="AF28" i="23"/>
  <c r="AG28" i="23"/>
  <c r="AG29" i="23" s="1"/>
  <c r="AH28" i="23"/>
  <c r="AH29" i="23" s="1"/>
  <c r="AI28" i="23"/>
  <c r="AJ28" i="23"/>
  <c r="AK28" i="23"/>
  <c r="AK29" i="23" s="1"/>
  <c r="AL28" i="23"/>
  <c r="AM28" i="23"/>
  <c r="AN28" i="23"/>
  <c r="AO28" i="23"/>
  <c r="F29" i="23"/>
  <c r="G29" i="23"/>
  <c r="I29" i="23"/>
  <c r="L29" i="23"/>
  <c r="Q29" i="23"/>
  <c r="R29" i="23"/>
  <c r="T29" i="23"/>
  <c r="V29" i="23"/>
  <c r="Z29" i="23"/>
  <c r="AA29" i="23"/>
  <c r="AD29" i="23"/>
  <c r="AE29" i="23"/>
  <c r="AI29" i="23"/>
  <c r="AJ29" i="23"/>
  <c r="AL29" i="23"/>
  <c r="AM29" i="23"/>
  <c r="AO29" i="23"/>
  <c r="F32" i="23"/>
  <c r="G32" i="23"/>
  <c r="H32" i="23"/>
  <c r="I32" i="23"/>
  <c r="J32" i="23"/>
  <c r="J32" i="24" s="1"/>
  <c r="K32" i="23"/>
  <c r="K32" i="24" s="1"/>
  <c r="L32" i="23"/>
  <c r="L32" i="24" s="1"/>
  <c r="M32" i="23"/>
  <c r="M32" i="24" s="1"/>
  <c r="N32" i="23"/>
  <c r="O32" i="23"/>
  <c r="P32" i="23"/>
  <c r="Q32" i="23"/>
  <c r="R32" i="23"/>
  <c r="S32" i="23"/>
  <c r="S32" i="24" s="1"/>
  <c r="T32" i="23"/>
  <c r="U32" i="23"/>
  <c r="V32" i="23"/>
  <c r="W32" i="23"/>
  <c r="W36" i="23" s="1"/>
  <c r="X32" i="23"/>
  <c r="Y32" i="23"/>
  <c r="Z32" i="23"/>
  <c r="AA32" i="23"/>
  <c r="AB32" i="23"/>
  <c r="AC32" i="23"/>
  <c r="AD32" i="23"/>
  <c r="AE32" i="23"/>
  <c r="AE36" i="23" s="1"/>
  <c r="AF32" i="23"/>
  <c r="AG32" i="23"/>
  <c r="AH32" i="23"/>
  <c r="AI32" i="23"/>
  <c r="AJ32" i="23"/>
  <c r="AK32" i="23"/>
  <c r="AL32" i="23"/>
  <c r="AM32" i="23"/>
  <c r="AM36" i="23" s="1"/>
  <c r="AN32" i="23"/>
  <c r="AO32" i="23"/>
  <c r="F33" i="23"/>
  <c r="G33" i="23"/>
  <c r="H33" i="23"/>
  <c r="I33" i="23"/>
  <c r="J33" i="23"/>
  <c r="K33" i="23"/>
  <c r="K33" i="24" s="1"/>
  <c r="L33" i="23"/>
  <c r="L33" i="24" s="1"/>
  <c r="M33" i="23"/>
  <c r="M33" i="24" s="1"/>
  <c r="N33" i="23"/>
  <c r="N33" i="24" s="1"/>
  <c r="O33" i="23"/>
  <c r="O33" i="24" s="1"/>
  <c r="P33" i="23"/>
  <c r="Q33" i="23"/>
  <c r="R33" i="23"/>
  <c r="R36" i="23" s="1"/>
  <c r="S33" i="23"/>
  <c r="T33" i="23"/>
  <c r="U33" i="23"/>
  <c r="V33" i="23"/>
  <c r="W33" i="23"/>
  <c r="X33" i="23"/>
  <c r="Y33" i="23"/>
  <c r="Z33" i="23"/>
  <c r="Z36" i="23" s="1"/>
  <c r="AA33" i="23"/>
  <c r="AB33" i="23"/>
  <c r="AC33" i="23"/>
  <c r="AD33" i="23"/>
  <c r="AE33" i="23"/>
  <c r="AF33" i="23"/>
  <c r="AG33" i="23"/>
  <c r="AG36" i="23" s="1"/>
  <c r="AH33" i="23"/>
  <c r="AH36" i="23" s="1"/>
  <c r="AI33" i="23"/>
  <c r="AJ33" i="23"/>
  <c r="AK33" i="23"/>
  <c r="AL33" i="23"/>
  <c r="AM33" i="23"/>
  <c r="AN33" i="23"/>
  <c r="AO33" i="23"/>
  <c r="AO36" i="23" s="1"/>
  <c r="F34" i="23"/>
  <c r="G34" i="23"/>
  <c r="E34" i="23" s="1"/>
  <c r="G34" i="35" s="1"/>
  <c r="I34" i="35" s="1"/>
  <c r="H34" i="23"/>
  <c r="I34" i="23"/>
  <c r="J34" i="23"/>
  <c r="J34" i="24" s="1"/>
  <c r="K34" i="23"/>
  <c r="K34" i="24" s="1"/>
  <c r="L34" i="23"/>
  <c r="D34" i="23" s="1"/>
  <c r="F34" i="35" s="1"/>
  <c r="H34" i="35" s="1"/>
  <c r="M34" i="23"/>
  <c r="M34" i="24" s="1"/>
  <c r="N34" i="23"/>
  <c r="N34" i="24" s="1"/>
  <c r="O34" i="23"/>
  <c r="O34" i="24" s="1"/>
  <c r="P34" i="23"/>
  <c r="Q34" i="23"/>
  <c r="R34" i="23"/>
  <c r="S34" i="23"/>
  <c r="T34" i="23"/>
  <c r="T36" i="23" s="1"/>
  <c r="U34" i="23"/>
  <c r="V34" i="23"/>
  <c r="W34" i="23"/>
  <c r="X34" i="23"/>
  <c r="X36" i="23" s="1"/>
  <c r="Y34" i="23"/>
  <c r="Z34" i="23"/>
  <c r="AA34" i="23"/>
  <c r="AA36" i="23" s="1"/>
  <c r="AB34" i="23"/>
  <c r="AB36" i="23" s="1"/>
  <c r="AC34" i="23"/>
  <c r="AD34" i="23"/>
  <c r="AE34" i="23"/>
  <c r="AF34" i="23"/>
  <c r="AF36" i="23" s="1"/>
  <c r="AG34" i="23"/>
  <c r="AH34" i="23"/>
  <c r="AI34" i="23"/>
  <c r="AI36" i="23" s="1"/>
  <c r="AJ34" i="23"/>
  <c r="AK34" i="23"/>
  <c r="AL34" i="23"/>
  <c r="AM34" i="23"/>
  <c r="AN34" i="23"/>
  <c r="AO34" i="23"/>
  <c r="F35" i="23"/>
  <c r="G35" i="23"/>
  <c r="H35" i="23"/>
  <c r="I35" i="23"/>
  <c r="J35" i="23"/>
  <c r="J35" i="24" s="1"/>
  <c r="K35" i="23"/>
  <c r="L35" i="23"/>
  <c r="L35" i="24" s="1"/>
  <c r="M35" i="23"/>
  <c r="N35" i="23"/>
  <c r="O35" i="23"/>
  <c r="O35" i="24" s="1"/>
  <c r="P35" i="23"/>
  <c r="Q35" i="23"/>
  <c r="Q35" i="24" s="1"/>
  <c r="R35" i="23"/>
  <c r="S35" i="23"/>
  <c r="T35" i="23"/>
  <c r="U35" i="23"/>
  <c r="U36" i="23" s="1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G36" i="23"/>
  <c r="H36" i="23"/>
  <c r="P36" i="23"/>
  <c r="Q36" i="23"/>
  <c r="Y36" i="23"/>
  <c r="AJ36" i="23"/>
  <c r="AN36" i="23"/>
  <c r="F39" i="23"/>
  <c r="G39" i="23"/>
  <c r="H39" i="23"/>
  <c r="I39" i="23"/>
  <c r="J39" i="23"/>
  <c r="J39" i="24" s="1"/>
  <c r="K39" i="23"/>
  <c r="K39" i="24" s="1"/>
  <c r="L39" i="23"/>
  <c r="L39" i="24" s="1"/>
  <c r="M39" i="23"/>
  <c r="M39" i="24" s="1"/>
  <c r="N39" i="23"/>
  <c r="O39" i="23"/>
  <c r="O39" i="24" s="1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F40" i="23"/>
  <c r="G40" i="23"/>
  <c r="G42" i="23" s="1"/>
  <c r="G43" i="23" s="1"/>
  <c r="H40" i="23"/>
  <c r="I40" i="23"/>
  <c r="J40" i="23"/>
  <c r="K40" i="23"/>
  <c r="K40" i="24" s="1"/>
  <c r="L40" i="23"/>
  <c r="L42" i="23" s="1"/>
  <c r="L43" i="23" s="1"/>
  <c r="M40" i="23"/>
  <c r="N40" i="23"/>
  <c r="O40" i="23"/>
  <c r="O40" i="24" s="1"/>
  <c r="P40" i="23"/>
  <c r="P42" i="23" s="1"/>
  <c r="P43" i="23" s="1"/>
  <c r="Q40" i="23"/>
  <c r="Q42" i="23" s="1"/>
  <c r="Q43" i="23" s="1"/>
  <c r="R40" i="23"/>
  <c r="S40" i="23"/>
  <c r="T40" i="23"/>
  <c r="T42" i="23" s="1"/>
  <c r="T43" i="23" s="1"/>
  <c r="U40" i="23"/>
  <c r="U42" i="23" s="1"/>
  <c r="V40" i="23"/>
  <c r="W40" i="23"/>
  <c r="X40" i="23"/>
  <c r="X42" i="23" s="1"/>
  <c r="X43" i="23" s="1"/>
  <c r="Y40" i="23"/>
  <c r="Y42" i="23" s="1"/>
  <c r="Y43" i="23" s="1"/>
  <c r="Z40" i="23"/>
  <c r="AA40" i="23"/>
  <c r="AB40" i="23"/>
  <c r="AC40" i="23"/>
  <c r="AC42" i="23" s="1"/>
  <c r="AC43" i="23" s="1"/>
  <c r="AD40" i="23"/>
  <c r="AE40" i="23"/>
  <c r="AF40" i="23"/>
  <c r="AF42" i="23" s="1"/>
  <c r="AF43" i="23" s="1"/>
  <c r="AG40" i="23"/>
  <c r="AG42" i="23" s="1"/>
  <c r="AG43" i="23" s="1"/>
  <c r="AH40" i="23"/>
  <c r="AI40" i="23"/>
  <c r="AJ40" i="23"/>
  <c r="AK40" i="23"/>
  <c r="AL40" i="23"/>
  <c r="AM40" i="23"/>
  <c r="AN40" i="23"/>
  <c r="AO40" i="23"/>
  <c r="AO42" i="23" s="1"/>
  <c r="AO43" i="23" s="1"/>
  <c r="F41" i="23"/>
  <c r="G41" i="23"/>
  <c r="H41" i="23"/>
  <c r="I41" i="23"/>
  <c r="J41" i="23"/>
  <c r="K41" i="23"/>
  <c r="K42" i="23" s="1"/>
  <c r="L41" i="23"/>
  <c r="M41" i="23"/>
  <c r="N41" i="23"/>
  <c r="O41" i="23"/>
  <c r="O42" i="23" s="1"/>
  <c r="O43" i="23" s="1"/>
  <c r="P41" i="23"/>
  <c r="Q41" i="23"/>
  <c r="R41" i="23"/>
  <c r="S41" i="23"/>
  <c r="S42" i="23" s="1"/>
  <c r="S43" i="23" s="1"/>
  <c r="T41" i="23"/>
  <c r="U41" i="23"/>
  <c r="V41" i="23"/>
  <c r="W41" i="23"/>
  <c r="X41" i="23"/>
  <c r="Y41" i="23"/>
  <c r="Z41" i="23"/>
  <c r="AA41" i="23"/>
  <c r="AA42" i="23" s="1"/>
  <c r="AA43" i="23" s="1"/>
  <c r="AB41" i="23"/>
  <c r="AC41" i="23"/>
  <c r="AD41" i="23"/>
  <c r="AD42" i="23" s="1"/>
  <c r="AE41" i="23"/>
  <c r="AF41" i="23"/>
  <c r="AG41" i="23"/>
  <c r="AH41" i="23"/>
  <c r="AI41" i="23"/>
  <c r="AI42" i="23" s="1"/>
  <c r="AI43" i="23" s="1"/>
  <c r="AJ41" i="23"/>
  <c r="AK41" i="23"/>
  <c r="AL41" i="23"/>
  <c r="AL42" i="23" s="1"/>
  <c r="AL43" i="23" s="1"/>
  <c r="AM41" i="23"/>
  <c r="AM42" i="23" s="1"/>
  <c r="AN41" i="23"/>
  <c r="AO41" i="23"/>
  <c r="M42" i="23"/>
  <c r="M43" i="23" s="1"/>
  <c r="N42" i="23"/>
  <c r="N43" i="23" s="1"/>
  <c r="V42" i="23"/>
  <c r="W42" i="23"/>
  <c r="W43" i="23" s="1"/>
  <c r="AB42" i="23"/>
  <c r="AB43" i="23" s="1"/>
  <c r="AE42" i="23"/>
  <c r="AJ42" i="23"/>
  <c r="AJ43" i="23" s="1"/>
  <c r="AK42" i="23"/>
  <c r="AK43" i="23" s="1"/>
  <c r="AN42" i="23"/>
  <c r="AN43" i="23" s="1"/>
  <c r="K43" i="23"/>
  <c r="U43" i="23"/>
  <c r="V43" i="23"/>
  <c r="AD43" i="23"/>
  <c r="AE43" i="23"/>
  <c r="AM43" i="23"/>
  <c r="F45" i="23"/>
  <c r="G45" i="23"/>
  <c r="H45" i="23"/>
  <c r="D45" i="23" s="1"/>
  <c r="F45" i="35" s="1"/>
  <c r="I45" i="23"/>
  <c r="E45" i="23" s="1"/>
  <c r="G45" i="35" s="1"/>
  <c r="I45" i="35" s="1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F47" i="23"/>
  <c r="G47" i="23"/>
  <c r="E47" i="23" s="1"/>
  <c r="G47" i="35" s="1"/>
  <c r="H47" i="23"/>
  <c r="I47" i="23"/>
  <c r="J47" i="23"/>
  <c r="K47" i="23"/>
  <c r="L47" i="23"/>
  <c r="D47" i="23" s="1"/>
  <c r="F47" i="35" s="1"/>
  <c r="H47" i="35" s="1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F49" i="23"/>
  <c r="G49" i="23"/>
  <c r="H49" i="23"/>
  <c r="I49" i="23"/>
  <c r="J49" i="23"/>
  <c r="J49" i="24" s="1"/>
  <c r="K49" i="23"/>
  <c r="K49" i="24" s="1"/>
  <c r="L49" i="23"/>
  <c r="L49" i="24" s="1"/>
  <c r="M49" i="23"/>
  <c r="M49" i="24" s="1"/>
  <c r="N49" i="23"/>
  <c r="N49" i="24" s="1"/>
  <c r="O49" i="23"/>
  <c r="O49" i="24" s="1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F51" i="23"/>
  <c r="G51" i="23"/>
  <c r="H51" i="23"/>
  <c r="I51" i="23"/>
  <c r="E51" i="23" s="1"/>
  <c r="G51" i="35" s="1"/>
  <c r="J51" i="23"/>
  <c r="J51" i="24" s="1"/>
  <c r="K51" i="23"/>
  <c r="K51" i="24" s="1"/>
  <c r="L51" i="23"/>
  <c r="L51" i="24" s="1"/>
  <c r="M51" i="23"/>
  <c r="M51" i="24" s="1"/>
  <c r="N51" i="23"/>
  <c r="N51" i="24" s="1"/>
  <c r="O51" i="23"/>
  <c r="O51" i="24" s="1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F54" i="23"/>
  <c r="G54" i="23"/>
  <c r="E54" i="23" s="1"/>
  <c r="H54" i="23"/>
  <c r="I54" i="23"/>
  <c r="I56" i="23" s="1"/>
  <c r="J54" i="23"/>
  <c r="K54" i="23"/>
  <c r="L54" i="23"/>
  <c r="L54" i="24" s="1"/>
  <c r="M54" i="23"/>
  <c r="M54" i="24" s="1"/>
  <c r="N54" i="23"/>
  <c r="N54" i="24" s="1"/>
  <c r="O54" i="23"/>
  <c r="O54" i="24" s="1"/>
  <c r="O56" i="24" s="1"/>
  <c r="P54" i="23"/>
  <c r="Q54" i="23"/>
  <c r="Q56" i="23" s="1"/>
  <c r="R54" i="23"/>
  <c r="R56" i="23" s="1"/>
  <c r="S54" i="23"/>
  <c r="S56" i="23" s="1"/>
  <c r="T54" i="23"/>
  <c r="U54" i="23"/>
  <c r="V54" i="23"/>
  <c r="W54" i="23"/>
  <c r="W56" i="23" s="1"/>
  <c r="X54" i="23"/>
  <c r="Y54" i="23"/>
  <c r="Z54" i="23"/>
  <c r="Z56" i="23" s="1"/>
  <c r="AA54" i="23"/>
  <c r="AA56" i="23" s="1"/>
  <c r="AB54" i="23"/>
  <c r="AC54" i="23"/>
  <c r="AD54" i="23"/>
  <c r="AE54" i="23"/>
  <c r="AE56" i="23" s="1"/>
  <c r="AF54" i="23"/>
  <c r="AG54" i="23"/>
  <c r="AH54" i="23"/>
  <c r="AH56" i="23" s="1"/>
  <c r="AI54" i="23"/>
  <c r="AJ54" i="23"/>
  <c r="AK54" i="23"/>
  <c r="AL54" i="23"/>
  <c r="AM54" i="23"/>
  <c r="AN54" i="23"/>
  <c r="AO54" i="23"/>
  <c r="F55" i="23"/>
  <c r="G55" i="23"/>
  <c r="H55" i="23"/>
  <c r="I55" i="23"/>
  <c r="J55" i="23"/>
  <c r="K55" i="23"/>
  <c r="K55" i="24" s="1"/>
  <c r="L55" i="23"/>
  <c r="L56" i="23" s="1"/>
  <c r="M55" i="23"/>
  <c r="N55" i="23"/>
  <c r="O55" i="23"/>
  <c r="O55" i="24" s="1"/>
  <c r="P55" i="23"/>
  <c r="Q55" i="23"/>
  <c r="R55" i="23"/>
  <c r="S55" i="23"/>
  <c r="T55" i="23"/>
  <c r="T56" i="23" s="1"/>
  <c r="U55" i="23"/>
  <c r="U56" i="23" s="1"/>
  <c r="V55" i="23"/>
  <c r="V56" i="23" s="1"/>
  <c r="W55" i="23"/>
  <c r="X55" i="23"/>
  <c r="Y55" i="23"/>
  <c r="Z55" i="23"/>
  <c r="AA55" i="23"/>
  <c r="AB55" i="23"/>
  <c r="AC55" i="23"/>
  <c r="AC56" i="23" s="1"/>
  <c r="AD55" i="23"/>
  <c r="AE55" i="23"/>
  <c r="AF55" i="23"/>
  <c r="AG55" i="23"/>
  <c r="AH55" i="23"/>
  <c r="AI55" i="23"/>
  <c r="AJ55" i="23"/>
  <c r="AJ56" i="23" s="1"/>
  <c r="AK55" i="23"/>
  <c r="AK56" i="23" s="1"/>
  <c r="AL55" i="23"/>
  <c r="AM55" i="23"/>
  <c r="AN55" i="23"/>
  <c r="AO55" i="23"/>
  <c r="AO56" i="23" s="1"/>
  <c r="F56" i="23"/>
  <c r="G56" i="23"/>
  <c r="H56" i="23"/>
  <c r="N56" i="23"/>
  <c r="O56" i="23"/>
  <c r="P56" i="23"/>
  <c r="X56" i="23"/>
  <c r="Y56" i="23"/>
  <c r="AD56" i="23"/>
  <c r="AF56" i="23"/>
  <c r="AG56" i="23"/>
  <c r="AI56" i="23"/>
  <c r="AL56" i="23"/>
  <c r="AM56" i="23"/>
  <c r="AN56" i="23"/>
  <c r="F59" i="23"/>
  <c r="G59" i="23"/>
  <c r="G61" i="23" s="1"/>
  <c r="H59" i="23"/>
  <c r="I59" i="23"/>
  <c r="I61" i="23" s="1"/>
  <c r="J59" i="23"/>
  <c r="K59" i="23"/>
  <c r="L59" i="23"/>
  <c r="M59" i="23"/>
  <c r="M61" i="23" s="1"/>
  <c r="N59" i="23"/>
  <c r="N61" i="23" s="1"/>
  <c r="O59" i="23"/>
  <c r="P59" i="23"/>
  <c r="Q59" i="23"/>
  <c r="Q61" i="23" s="1"/>
  <c r="R59" i="23"/>
  <c r="R61" i="23" s="1"/>
  <c r="S59" i="23"/>
  <c r="T59" i="23"/>
  <c r="U59" i="23"/>
  <c r="U61" i="23" s="1"/>
  <c r="V59" i="23"/>
  <c r="V61" i="23" s="1"/>
  <c r="W59" i="23"/>
  <c r="X59" i="23"/>
  <c r="Y59" i="23"/>
  <c r="Z59" i="23"/>
  <c r="Z61" i="23" s="1"/>
  <c r="AA59" i="23"/>
  <c r="AB59" i="23"/>
  <c r="AC59" i="23"/>
  <c r="AD59" i="23"/>
  <c r="AD61" i="23" s="1"/>
  <c r="AE59" i="23"/>
  <c r="AE61" i="23" s="1"/>
  <c r="AF59" i="23"/>
  <c r="AG59" i="23"/>
  <c r="AH59" i="23"/>
  <c r="AI59" i="23"/>
  <c r="AJ59" i="23"/>
  <c r="AK59" i="23"/>
  <c r="AL59" i="23"/>
  <c r="AM59" i="23"/>
  <c r="AN59" i="23"/>
  <c r="AO59" i="23"/>
  <c r="AO61" i="23" s="1"/>
  <c r="F60" i="23"/>
  <c r="G60" i="23"/>
  <c r="H60" i="23"/>
  <c r="D60" i="23" s="1"/>
  <c r="F60" i="35" s="1"/>
  <c r="H60" i="35" s="1"/>
  <c r="I60" i="23"/>
  <c r="J60" i="23"/>
  <c r="K60" i="23"/>
  <c r="L60" i="23"/>
  <c r="L61" i="23" s="1"/>
  <c r="M60" i="23"/>
  <c r="N60" i="23"/>
  <c r="O60" i="23"/>
  <c r="O61" i="23" s="1"/>
  <c r="P60" i="23"/>
  <c r="Q60" i="23"/>
  <c r="R60" i="23"/>
  <c r="S60" i="23"/>
  <c r="T60" i="23"/>
  <c r="U60" i="23"/>
  <c r="V60" i="23"/>
  <c r="W60" i="23"/>
  <c r="W61" i="23" s="1"/>
  <c r="X60" i="23"/>
  <c r="Y60" i="23"/>
  <c r="Z60" i="23"/>
  <c r="AA60" i="23"/>
  <c r="AA61" i="23" s="1"/>
  <c r="AB60" i="23"/>
  <c r="AC60" i="23"/>
  <c r="AD60" i="23"/>
  <c r="AE60" i="23"/>
  <c r="AF60" i="23"/>
  <c r="AG60" i="23"/>
  <c r="AH60" i="23"/>
  <c r="AI60" i="23"/>
  <c r="AI61" i="23" s="1"/>
  <c r="AJ60" i="23"/>
  <c r="AJ61" i="23" s="1"/>
  <c r="AK60" i="23"/>
  <c r="AL60" i="23"/>
  <c r="AM60" i="23"/>
  <c r="AM61" i="23" s="1"/>
  <c r="AN60" i="23"/>
  <c r="AO60" i="23"/>
  <c r="J61" i="23"/>
  <c r="K61" i="23"/>
  <c r="S61" i="23"/>
  <c r="T61" i="23"/>
  <c r="Y61" i="23"/>
  <c r="AB61" i="23"/>
  <c r="AC61" i="23"/>
  <c r="AG61" i="23"/>
  <c r="AH61" i="23"/>
  <c r="AK61" i="23"/>
  <c r="AL61" i="23"/>
  <c r="F64" i="23"/>
  <c r="G64" i="23"/>
  <c r="G66" i="23" s="1"/>
  <c r="H64" i="23"/>
  <c r="I64" i="23"/>
  <c r="J64" i="23"/>
  <c r="K64" i="23"/>
  <c r="L64" i="23"/>
  <c r="M64" i="23"/>
  <c r="N64" i="23"/>
  <c r="O64" i="23"/>
  <c r="O66" i="23" s="1"/>
  <c r="P64" i="23"/>
  <c r="P66" i="23" s="1"/>
  <c r="Q64" i="23"/>
  <c r="Q66" i="23" s="1"/>
  <c r="R64" i="23"/>
  <c r="S64" i="23"/>
  <c r="T64" i="23"/>
  <c r="U64" i="23"/>
  <c r="V64" i="23"/>
  <c r="W64" i="23"/>
  <c r="W66" i="23" s="1"/>
  <c r="X64" i="23"/>
  <c r="X66" i="23" s="1"/>
  <c r="Y64" i="23"/>
  <c r="Y66" i="23" s="1"/>
  <c r="Z64" i="23"/>
  <c r="AA64" i="23"/>
  <c r="AB64" i="23"/>
  <c r="AC64" i="23"/>
  <c r="AD64" i="23"/>
  <c r="AE64" i="23"/>
  <c r="AE66" i="23" s="1"/>
  <c r="AF64" i="23"/>
  <c r="AF66" i="23" s="1"/>
  <c r="AG64" i="23"/>
  <c r="AG66" i="23" s="1"/>
  <c r="AH64" i="23"/>
  <c r="AI64" i="23"/>
  <c r="AJ64" i="23"/>
  <c r="AK64" i="23"/>
  <c r="AL64" i="23"/>
  <c r="AM64" i="23"/>
  <c r="AM66" i="23" s="1"/>
  <c r="AN64" i="23"/>
  <c r="AN66" i="23" s="1"/>
  <c r="AO64" i="23"/>
  <c r="AO66" i="23" s="1"/>
  <c r="F65" i="23"/>
  <c r="D65" i="23" s="1"/>
  <c r="F65" i="35" s="1"/>
  <c r="G65" i="23"/>
  <c r="E65" i="23" s="1"/>
  <c r="G65" i="35" s="1"/>
  <c r="H65" i="23"/>
  <c r="I65" i="23"/>
  <c r="J65" i="23"/>
  <c r="J66" i="23" s="1"/>
  <c r="K65" i="23"/>
  <c r="K66" i="23" s="1"/>
  <c r="L65" i="23"/>
  <c r="M65" i="23"/>
  <c r="N65" i="23"/>
  <c r="N66" i="23" s="1"/>
  <c r="O65" i="23"/>
  <c r="P65" i="23"/>
  <c r="Q65" i="23"/>
  <c r="R65" i="23"/>
  <c r="R66" i="23" s="1"/>
  <c r="S65" i="23"/>
  <c r="S66" i="23" s="1"/>
  <c r="T65" i="23"/>
  <c r="U65" i="23"/>
  <c r="V65" i="23"/>
  <c r="V66" i="23" s="1"/>
  <c r="W65" i="23"/>
  <c r="X65" i="23"/>
  <c r="Y65" i="23"/>
  <c r="Z65" i="23"/>
  <c r="Z66" i="23" s="1"/>
  <c r="AA65" i="23"/>
  <c r="AA66" i="23" s="1"/>
  <c r="AB65" i="23"/>
  <c r="AC65" i="23"/>
  <c r="AD65" i="23"/>
  <c r="AD66" i="23" s="1"/>
  <c r="AE65" i="23"/>
  <c r="AF65" i="23"/>
  <c r="AG65" i="23"/>
  <c r="AH65" i="23"/>
  <c r="AH66" i="23" s="1"/>
  <c r="AI65" i="23"/>
  <c r="AI66" i="23" s="1"/>
  <c r="AJ65" i="23"/>
  <c r="AK65" i="23"/>
  <c r="AL65" i="23"/>
  <c r="AL66" i="23" s="1"/>
  <c r="AM65" i="23"/>
  <c r="AN65" i="23"/>
  <c r="AO65" i="23"/>
  <c r="L66" i="23"/>
  <c r="M66" i="23"/>
  <c r="T66" i="23"/>
  <c r="U66" i="23"/>
  <c r="AB66" i="23"/>
  <c r="AC66" i="23"/>
  <c r="AJ66" i="23"/>
  <c r="AK66" i="23"/>
  <c r="F70" i="23"/>
  <c r="G70" i="23"/>
  <c r="H70" i="23"/>
  <c r="I70" i="23"/>
  <c r="J70" i="23"/>
  <c r="K70" i="23"/>
  <c r="L70" i="23"/>
  <c r="M70" i="23"/>
  <c r="M72" i="23" s="1"/>
  <c r="N70" i="23"/>
  <c r="N72" i="23" s="1"/>
  <c r="O70" i="23"/>
  <c r="O72" i="23" s="1"/>
  <c r="P70" i="23"/>
  <c r="Q70" i="23"/>
  <c r="R70" i="23"/>
  <c r="S70" i="23"/>
  <c r="T70" i="23"/>
  <c r="U70" i="23"/>
  <c r="U72" i="23" s="1"/>
  <c r="V70" i="23"/>
  <c r="V72" i="23" s="1"/>
  <c r="W70" i="23"/>
  <c r="W72" i="23" s="1"/>
  <c r="X70" i="23"/>
  <c r="Y70" i="23"/>
  <c r="Z70" i="23"/>
  <c r="AA70" i="23"/>
  <c r="AB70" i="23"/>
  <c r="AC70" i="23"/>
  <c r="AC72" i="23" s="1"/>
  <c r="AD70" i="23"/>
  <c r="AD72" i="23" s="1"/>
  <c r="AE70" i="23"/>
  <c r="AE72" i="23" s="1"/>
  <c r="AF70" i="23"/>
  <c r="AG70" i="23"/>
  <c r="AH70" i="23"/>
  <c r="AI70" i="23"/>
  <c r="AJ70" i="23"/>
  <c r="AK70" i="23"/>
  <c r="AK72" i="23" s="1"/>
  <c r="AL70" i="23"/>
  <c r="AL72" i="23" s="1"/>
  <c r="AM70" i="23"/>
  <c r="AM72" i="23" s="1"/>
  <c r="AN70" i="23"/>
  <c r="AO70" i="23"/>
  <c r="F71" i="23"/>
  <c r="G71" i="23"/>
  <c r="H71" i="23"/>
  <c r="I71" i="23"/>
  <c r="J71" i="23"/>
  <c r="K71" i="23"/>
  <c r="L71" i="23"/>
  <c r="L72" i="23" s="1"/>
  <c r="M71" i="23"/>
  <c r="N71" i="23"/>
  <c r="N71" i="24" s="1"/>
  <c r="O71" i="23"/>
  <c r="O71" i="24" s="1"/>
  <c r="P71" i="23"/>
  <c r="P72" i="23" s="1"/>
  <c r="Q71" i="23"/>
  <c r="Q72" i="23" s="1"/>
  <c r="R71" i="23"/>
  <c r="S71" i="23"/>
  <c r="T71" i="23"/>
  <c r="T72" i="23" s="1"/>
  <c r="U71" i="23"/>
  <c r="V71" i="23"/>
  <c r="W71" i="23"/>
  <c r="X71" i="23"/>
  <c r="X72" i="23" s="1"/>
  <c r="Y71" i="23"/>
  <c r="Y72" i="23" s="1"/>
  <c r="Z71" i="23"/>
  <c r="AA71" i="23"/>
  <c r="AB71" i="23"/>
  <c r="AB72" i="23" s="1"/>
  <c r="AC71" i="23"/>
  <c r="AD71" i="23"/>
  <c r="AE71" i="23"/>
  <c r="AF71" i="23"/>
  <c r="AF72" i="23" s="1"/>
  <c r="AG71" i="23"/>
  <c r="AG72" i="23" s="1"/>
  <c r="AH71" i="23"/>
  <c r="AI71" i="23"/>
  <c r="AJ71" i="23"/>
  <c r="AJ72" i="23" s="1"/>
  <c r="AK71" i="23"/>
  <c r="AL71" i="23"/>
  <c r="AM71" i="23"/>
  <c r="AN71" i="23"/>
  <c r="AN72" i="23" s="1"/>
  <c r="AO71" i="23"/>
  <c r="AO72" i="23" s="1"/>
  <c r="J72" i="23"/>
  <c r="K72" i="23"/>
  <c r="R72" i="23"/>
  <c r="S72" i="23"/>
  <c r="Z72" i="23"/>
  <c r="AA72" i="23"/>
  <c r="AH72" i="23"/>
  <c r="AI72" i="23"/>
  <c r="F73" i="23"/>
  <c r="G73" i="23"/>
  <c r="H73" i="23"/>
  <c r="I73" i="23"/>
  <c r="J73" i="23"/>
  <c r="K73" i="23"/>
  <c r="L73" i="23"/>
  <c r="D73" i="23" s="1"/>
  <c r="F73" i="35" s="1"/>
  <c r="H73" i="35" s="1"/>
  <c r="M73" i="23"/>
  <c r="E73" i="23" s="1"/>
  <c r="G73" i="35" s="1"/>
  <c r="N73" i="23"/>
  <c r="O73" i="23"/>
  <c r="P73" i="23"/>
  <c r="Q73" i="23"/>
  <c r="R73" i="23"/>
  <c r="S73" i="23"/>
  <c r="T73" i="23"/>
  <c r="U73" i="23"/>
  <c r="U73" i="24" s="1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F74" i="23"/>
  <c r="G74" i="23"/>
  <c r="H74" i="23"/>
  <c r="I74" i="23"/>
  <c r="J74" i="23"/>
  <c r="K74" i="23"/>
  <c r="K74" i="24" s="1"/>
  <c r="L74" i="23"/>
  <c r="M74" i="23"/>
  <c r="M74" i="24" s="1"/>
  <c r="N74" i="23"/>
  <c r="O74" i="23"/>
  <c r="P74" i="23"/>
  <c r="Q74" i="23"/>
  <c r="R74" i="23"/>
  <c r="S74" i="23"/>
  <c r="T74" i="23"/>
  <c r="U74" i="23"/>
  <c r="V74" i="23"/>
  <c r="W74" i="23"/>
  <c r="X74" i="23"/>
  <c r="Y74" i="23"/>
  <c r="Y74" i="24" s="1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F75" i="23"/>
  <c r="G75" i="23"/>
  <c r="H75" i="23"/>
  <c r="D75" i="23" s="1"/>
  <c r="I75" i="23"/>
  <c r="E75" i="23" s="1"/>
  <c r="G75" i="35" s="1"/>
  <c r="I75" i="35" s="1"/>
  <c r="J75" i="23"/>
  <c r="K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D75" i="24" s="1"/>
  <c r="AE75" i="23"/>
  <c r="AE75" i="24" s="1"/>
  <c r="AF75" i="23"/>
  <c r="AG75" i="23"/>
  <c r="AH75" i="23"/>
  <c r="AI75" i="23"/>
  <c r="AJ75" i="23"/>
  <c r="AK75" i="23"/>
  <c r="AL75" i="23"/>
  <c r="AM75" i="23"/>
  <c r="AN75" i="23"/>
  <c r="AO75" i="23"/>
  <c r="F76" i="23"/>
  <c r="G76" i="23"/>
  <c r="E76" i="23" s="1"/>
  <c r="G76" i="35" s="1"/>
  <c r="H76" i="23"/>
  <c r="I76" i="23"/>
  <c r="J76" i="23"/>
  <c r="K76" i="23"/>
  <c r="L76" i="23"/>
  <c r="M76" i="23"/>
  <c r="N76" i="23"/>
  <c r="O76" i="23"/>
  <c r="P76" i="23"/>
  <c r="Q76" i="23"/>
  <c r="R76" i="23"/>
  <c r="R76" i="24" s="1"/>
  <c r="S76" i="23"/>
  <c r="S76" i="24" s="1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F77" i="23"/>
  <c r="G77" i="23"/>
  <c r="H77" i="23"/>
  <c r="I77" i="23"/>
  <c r="J77" i="23"/>
  <c r="J77" i="24" s="1"/>
  <c r="K77" i="23"/>
  <c r="L77" i="23"/>
  <c r="D77" i="23" s="1"/>
  <c r="F77" i="35" s="1"/>
  <c r="M77" i="23"/>
  <c r="E77" i="23" s="1"/>
  <c r="G77" i="35" s="1"/>
  <c r="I77" i="35" s="1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F78" i="23"/>
  <c r="G78" i="23"/>
  <c r="H78" i="23"/>
  <c r="I78" i="23"/>
  <c r="J78" i="23"/>
  <c r="K78" i="23"/>
  <c r="L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F79" i="23"/>
  <c r="G79" i="23"/>
  <c r="H79" i="23"/>
  <c r="D79" i="23" s="1"/>
  <c r="I79" i="23"/>
  <c r="E79" i="23" s="1"/>
  <c r="J79" i="23"/>
  <c r="K79" i="23"/>
  <c r="L79" i="23"/>
  <c r="M79" i="23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D79" i="24" s="1"/>
  <c r="AE79" i="23"/>
  <c r="AF79" i="23"/>
  <c r="AG79" i="23"/>
  <c r="AH79" i="23"/>
  <c r="AI79" i="23"/>
  <c r="AJ79" i="23"/>
  <c r="AK79" i="23"/>
  <c r="AL79" i="23"/>
  <c r="AM79" i="23"/>
  <c r="AN79" i="23"/>
  <c r="AO79" i="23"/>
  <c r="F80" i="23"/>
  <c r="G80" i="23"/>
  <c r="H80" i="23"/>
  <c r="I80" i="23"/>
  <c r="J80" i="23"/>
  <c r="K80" i="23"/>
  <c r="L80" i="23"/>
  <c r="M80" i="23"/>
  <c r="N80" i="23"/>
  <c r="O80" i="23"/>
  <c r="P80" i="23"/>
  <c r="P80" i="24" s="1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F81" i="23"/>
  <c r="G81" i="23"/>
  <c r="H81" i="23"/>
  <c r="J81" i="23"/>
  <c r="J81" i="24" s="1"/>
  <c r="L81" i="23"/>
  <c r="M81" i="23"/>
  <c r="N81" i="23"/>
  <c r="D81" i="23" s="1"/>
  <c r="F81" i="35" s="1"/>
  <c r="H81" i="35" s="1"/>
  <c r="O81" i="23"/>
  <c r="E81" i="23" s="1"/>
  <c r="G81" i="35" s="1"/>
  <c r="I81" i="35" s="1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A4" i="35"/>
  <c r="A5" i="35"/>
  <c r="D11" i="35"/>
  <c r="E11" i="35"/>
  <c r="D13" i="35"/>
  <c r="E13" i="35"/>
  <c r="D15" i="35"/>
  <c r="D19" i="35"/>
  <c r="E19" i="35"/>
  <c r="D21" i="35"/>
  <c r="E21" i="35"/>
  <c r="D23" i="35"/>
  <c r="D28" i="35"/>
  <c r="E28" i="35"/>
  <c r="E32" i="35"/>
  <c r="D34" i="35"/>
  <c r="D35" i="35"/>
  <c r="E35" i="35"/>
  <c r="D39" i="35"/>
  <c r="E39" i="35"/>
  <c r="D40" i="35"/>
  <c r="D41" i="35"/>
  <c r="D42" i="35" s="1"/>
  <c r="D43" i="35" s="1"/>
  <c r="E45" i="35"/>
  <c r="D49" i="35"/>
  <c r="D51" i="35"/>
  <c r="E51" i="35"/>
  <c r="I51" i="35"/>
  <c r="D59" i="35"/>
  <c r="E59" i="35"/>
  <c r="D60" i="35"/>
  <c r="D61" i="35"/>
  <c r="D64" i="35"/>
  <c r="D70" i="35"/>
  <c r="D72" i="35" s="1"/>
  <c r="D71" i="35"/>
  <c r="E71" i="35"/>
  <c r="D75" i="35"/>
  <c r="E75" i="35"/>
  <c r="F75" i="35"/>
  <c r="H75" i="35" s="1"/>
  <c r="D78" i="35"/>
  <c r="E78" i="35"/>
  <c r="D79" i="35"/>
  <c r="F79" i="35"/>
  <c r="H79" i="35" s="1"/>
  <c r="G79" i="35"/>
  <c r="D80" i="35"/>
  <c r="D81" i="35"/>
  <c r="A4" i="58"/>
  <c r="A5" i="58"/>
  <c r="F11" i="58"/>
  <c r="G11" i="58"/>
  <c r="H11" i="58"/>
  <c r="I11" i="58"/>
  <c r="L11" i="58"/>
  <c r="M11" i="58"/>
  <c r="H12" i="58"/>
  <c r="I12" i="58"/>
  <c r="F13" i="58"/>
  <c r="G13" i="58"/>
  <c r="H13" i="58"/>
  <c r="I13" i="58"/>
  <c r="L13" i="58"/>
  <c r="D13" i="60" s="1"/>
  <c r="M13" i="58"/>
  <c r="E13" i="60" s="1"/>
  <c r="H14" i="58"/>
  <c r="L14" i="58" s="1"/>
  <c r="D14" i="60" s="1"/>
  <c r="I14" i="58"/>
  <c r="G14" i="58" s="1"/>
  <c r="F15" i="58"/>
  <c r="G15" i="58"/>
  <c r="H15" i="58"/>
  <c r="I15" i="58"/>
  <c r="L15" i="58"/>
  <c r="M15" i="58"/>
  <c r="H16" i="58"/>
  <c r="I16" i="58"/>
  <c r="J16" i="58"/>
  <c r="K16" i="58"/>
  <c r="H18" i="58"/>
  <c r="I18" i="58"/>
  <c r="F19" i="58"/>
  <c r="G19" i="58"/>
  <c r="H19" i="58"/>
  <c r="I19" i="58"/>
  <c r="L19" i="58"/>
  <c r="M19" i="58"/>
  <c r="H20" i="58"/>
  <c r="I20" i="58"/>
  <c r="F21" i="58"/>
  <c r="G21" i="58"/>
  <c r="H21" i="58"/>
  <c r="I21" i="58"/>
  <c r="L21" i="58"/>
  <c r="D21" i="60" s="1"/>
  <c r="H21" i="60" s="1"/>
  <c r="M21" i="58"/>
  <c r="E21" i="60" s="1"/>
  <c r="H22" i="58"/>
  <c r="L22" i="58" s="1"/>
  <c r="D22" i="60" s="1"/>
  <c r="I22" i="58"/>
  <c r="G22" i="58" s="1"/>
  <c r="F23" i="58"/>
  <c r="G23" i="58"/>
  <c r="H23" i="58"/>
  <c r="I23" i="58"/>
  <c r="L23" i="58"/>
  <c r="M23" i="58"/>
  <c r="H24" i="58"/>
  <c r="I24" i="58"/>
  <c r="J24" i="58"/>
  <c r="K24" i="58"/>
  <c r="H27" i="58"/>
  <c r="I27" i="58"/>
  <c r="F28" i="58"/>
  <c r="G28" i="58"/>
  <c r="H28" i="58"/>
  <c r="I28" i="58"/>
  <c r="L28" i="58"/>
  <c r="D28" i="60" s="1"/>
  <c r="M28" i="58"/>
  <c r="J29" i="58"/>
  <c r="K29" i="58"/>
  <c r="H32" i="58"/>
  <c r="L32" i="58" s="1"/>
  <c r="D32" i="60" s="1"/>
  <c r="I32" i="58"/>
  <c r="G32" i="58" s="1"/>
  <c r="F33" i="58"/>
  <c r="G33" i="58"/>
  <c r="H33" i="58"/>
  <c r="I33" i="58"/>
  <c r="L33" i="58"/>
  <c r="M33" i="58"/>
  <c r="H34" i="58"/>
  <c r="I34" i="58"/>
  <c r="F35" i="58"/>
  <c r="G35" i="58"/>
  <c r="H35" i="58"/>
  <c r="I35" i="58"/>
  <c r="L35" i="58"/>
  <c r="D35" i="60" s="1"/>
  <c r="M35" i="58"/>
  <c r="E35" i="60" s="1"/>
  <c r="J36" i="58"/>
  <c r="K36" i="58"/>
  <c r="L37" i="58"/>
  <c r="M37" i="58"/>
  <c r="H38" i="58"/>
  <c r="I38" i="58"/>
  <c r="H39" i="58"/>
  <c r="I39" i="58"/>
  <c r="F40" i="58"/>
  <c r="G40" i="58"/>
  <c r="H40" i="58"/>
  <c r="I40" i="58"/>
  <c r="I42" i="58" s="1"/>
  <c r="I43" i="58" s="1"/>
  <c r="L40" i="58"/>
  <c r="M40" i="58"/>
  <c r="H41" i="58"/>
  <c r="L41" i="58" s="1"/>
  <c r="D41" i="60" s="1"/>
  <c r="I41" i="58"/>
  <c r="G41" i="58" s="1"/>
  <c r="G42" i="58" s="1"/>
  <c r="J42" i="58"/>
  <c r="K42" i="58"/>
  <c r="J43" i="58"/>
  <c r="K43" i="58"/>
  <c r="F45" i="58"/>
  <c r="G45" i="58"/>
  <c r="H45" i="58"/>
  <c r="I45" i="58"/>
  <c r="L45" i="58"/>
  <c r="M45" i="58"/>
  <c r="H47" i="58"/>
  <c r="I47" i="58"/>
  <c r="F49" i="58"/>
  <c r="G49" i="58"/>
  <c r="H49" i="58"/>
  <c r="I49" i="58"/>
  <c r="L49" i="58"/>
  <c r="D49" i="60" s="1"/>
  <c r="M49" i="58"/>
  <c r="E49" i="60" s="1"/>
  <c r="H51" i="58"/>
  <c r="L51" i="58" s="1"/>
  <c r="I51" i="58"/>
  <c r="G51" i="58" s="1"/>
  <c r="F54" i="58"/>
  <c r="G54" i="58"/>
  <c r="H54" i="58"/>
  <c r="I54" i="58"/>
  <c r="L54" i="58"/>
  <c r="M54" i="58"/>
  <c r="H55" i="58"/>
  <c r="I55" i="58"/>
  <c r="J56" i="58"/>
  <c r="K56" i="58"/>
  <c r="F59" i="58"/>
  <c r="G59" i="58"/>
  <c r="H59" i="58"/>
  <c r="I59" i="58"/>
  <c r="I61" i="58" s="1"/>
  <c r="L59" i="58"/>
  <c r="M59" i="58"/>
  <c r="H60" i="58"/>
  <c r="L60" i="58" s="1"/>
  <c r="D60" i="60" s="1"/>
  <c r="I60" i="58"/>
  <c r="G60" i="58" s="1"/>
  <c r="G61" i="58"/>
  <c r="J61" i="58"/>
  <c r="K61" i="58"/>
  <c r="F64" i="58"/>
  <c r="G64" i="58"/>
  <c r="H64" i="58"/>
  <c r="I64" i="58"/>
  <c r="L64" i="58"/>
  <c r="M64" i="58"/>
  <c r="H65" i="58"/>
  <c r="I65" i="58"/>
  <c r="J66" i="58"/>
  <c r="K66" i="58"/>
  <c r="F70" i="58"/>
  <c r="G70" i="58"/>
  <c r="H70" i="58"/>
  <c r="I70" i="58"/>
  <c r="I72" i="58" s="1"/>
  <c r="L70" i="58"/>
  <c r="M70" i="58"/>
  <c r="H71" i="58"/>
  <c r="L71" i="58" s="1"/>
  <c r="D71" i="60" s="1"/>
  <c r="I71" i="58"/>
  <c r="G71" i="58" s="1"/>
  <c r="G72" i="58" s="1"/>
  <c r="J72" i="58"/>
  <c r="K72" i="58"/>
  <c r="F73" i="58"/>
  <c r="G73" i="58"/>
  <c r="H73" i="58"/>
  <c r="I73" i="58"/>
  <c r="L73" i="58"/>
  <c r="M73" i="58"/>
  <c r="H74" i="58"/>
  <c r="I74" i="58"/>
  <c r="F75" i="58"/>
  <c r="G75" i="58"/>
  <c r="H75" i="58"/>
  <c r="I75" i="58"/>
  <c r="L75" i="58"/>
  <c r="D75" i="60" s="1"/>
  <c r="M75" i="58"/>
  <c r="E75" i="60" s="1"/>
  <c r="H76" i="58"/>
  <c r="L76" i="58" s="1"/>
  <c r="I76" i="58"/>
  <c r="G76" i="58" s="1"/>
  <c r="F77" i="58"/>
  <c r="G77" i="58"/>
  <c r="H77" i="58"/>
  <c r="I77" i="58"/>
  <c r="L77" i="58"/>
  <c r="M77" i="58"/>
  <c r="H78" i="58"/>
  <c r="I78" i="58"/>
  <c r="F79" i="58"/>
  <c r="G79" i="58"/>
  <c r="H79" i="58"/>
  <c r="I79" i="58"/>
  <c r="L79" i="58"/>
  <c r="D79" i="60" s="1"/>
  <c r="M79" i="58"/>
  <c r="E79" i="60" s="1"/>
  <c r="H80" i="58"/>
  <c r="L80" i="58" s="1"/>
  <c r="I80" i="58"/>
  <c r="G80" i="58" s="1"/>
  <c r="F81" i="58"/>
  <c r="G81" i="58"/>
  <c r="H81" i="58"/>
  <c r="I81" i="58"/>
  <c r="L81" i="58"/>
  <c r="M81" i="58"/>
  <c r="D82" i="58"/>
  <c r="E82" i="58"/>
  <c r="J82" i="58"/>
  <c r="A5" i="59"/>
  <c r="P8" i="59"/>
  <c r="R8" i="59"/>
  <c r="T8" i="59"/>
  <c r="V8" i="59"/>
  <c r="X8" i="59"/>
  <c r="Z8" i="59"/>
  <c r="AB8" i="59"/>
  <c r="AD8" i="59"/>
  <c r="AF8" i="59"/>
  <c r="AH8" i="59"/>
  <c r="AJ8" i="59"/>
  <c r="AL8" i="59"/>
  <c r="AN8" i="59"/>
  <c r="F11" i="59"/>
  <c r="G11" i="59"/>
  <c r="H11" i="59"/>
  <c r="I11" i="59"/>
  <c r="R11" i="59"/>
  <c r="R16" i="59" s="1"/>
  <c r="S11" i="59"/>
  <c r="T11" i="59"/>
  <c r="U11" i="59"/>
  <c r="V11" i="59"/>
  <c r="W11" i="59"/>
  <c r="X11" i="59"/>
  <c r="Y11" i="59"/>
  <c r="Z11" i="59"/>
  <c r="Z16" i="59" s="1"/>
  <c r="AA11" i="59"/>
  <c r="AB11" i="59"/>
  <c r="AC11" i="59"/>
  <c r="AD11" i="59"/>
  <c r="AE11" i="59"/>
  <c r="AF11" i="59"/>
  <c r="AG11" i="59"/>
  <c r="AH11" i="59"/>
  <c r="AH16" i="59" s="1"/>
  <c r="AI11" i="59"/>
  <c r="AJ11" i="59"/>
  <c r="AK11" i="59"/>
  <c r="AL11" i="59"/>
  <c r="AM11" i="59"/>
  <c r="AN11" i="59"/>
  <c r="AO11" i="59"/>
  <c r="D12" i="59"/>
  <c r="E12" i="59"/>
  <c r="F12" i="59"/>
  <c r="G12" i="59"/>
  <c r="R12" i="59"/>
  <c r="S12" i="59"/>
  <c r="T12" i="59"/>
  <c r="U12" i="59"/>
  <c r="V12" i="59"/>
  <c r="W12" i="59"/>
  <c r="X12" i="59"/>
  <c r="Y12" i="59"/>
  <c r="Z12" i="59"/>
  <c r="AA12" i="59"/>
  <c r="AB12" i="59"/>
  <c r="AC12" i="59"/>
  <c r="AD12" i="59"/>
  <c r="AE12" i="59"/>
  <c r="AF12" i="59"/>
  <c r="AG12" i="59"/>
  <c r="AH12" i="59"/>
  <c r="AI12" i="59"/>
  <c r="AJ12" i="59"/>
  <c r="AK12" i="59"/>
  <c r="AL12" i="59"/>
  <c r="AM12" i="59"/>
  <c r="AN12" i="59"/>
  <c r="AO12" i="59"/>
  <c r="D13" i="59"/>
  <c r="F13" i="60" s="1"/>
  <c r="E13" i="59"/>
  <c r="F13" i="59"/>
  <c r="G13" i="59"/>
  <c r="R13" i="59"/>
  <c r="S13" i="59"/>
  <c r="T13" i="59"/>
  <c r="U13" i="59"/>
  <c r="V13" i="59"/>
  <c r="W13" i="59"/>
  <c r="X13" i="59"/>
  <c r="Y13" i="59"/>
  <c r="Z13" i="59"/>
  <c r="AA13" i="59"/>
  <c r="AB13" i="59"/>
  <c r="AC13" i="59"/>
  <c r="AD13" i="59"/>
  <c r="AE13" i="59"/>
  <c r="AF13" i="59"/>
  <c r="AG13" i="59"/>
  <c r="AH13" i="59"/>
  <c r="AI13" i="59"/>
  <c r="AJ13" i="59"/>
  <c r="AK13" i="59"/>
  <c r="AL13" i="59"/>
  <c r="AM13" i="59"/>
  <c r="AN13" i="59"/>
  <c r="AO13" i="59"/>
  <c r="D14" i="59"/>
  <c r="E14" i="59"/>
  <c r="F14" i="59"/>
  <c r="G14" i="59"/>
  <c r="R14" i="59"/>
  <c r="S14" i="59"/>
  <c r="T14" i="59"/>
  <c r="U14" i="59"/>
  <c r="V14" i="59"/>
  <c r="W14" i="59"/>
  <c r="X14" i="59"/>
  <c r="Y14" i="59"/>
  <c r="Z14" i="59"/>
  <c r="AA14" i="59"/>
  <c r="AB14" i="59"/>
  <c r="AC14" i="59"/>
  <c r="AD14" i="59"/>
  <c r="AE14" i="59"/>
  <c r="AF14" i="59"/>
  <c r="AG14" i="59"/>
  <c r="AH14" i="59"/>
  <c r="AI14" i="59"/>
  <c r="AJ14" i="59"/>
  <c r="AK14" i="59"/>
  <c r="AL14" i="59"/>
  <c r="AM14" i="59"/>
  <c r="AN14" i="59"/>
  <c r="AO14" i="59"/>
  <c r="D15" i="59"/>
  <c r="F15" i="60" s="1"/>
  <c r="E15" i="59"/>
  <c r="G15" i="60" s="1"/>
  <c r="I15" i="60" s="1"/>
  <c r="F15" i="59"/>
  <c r="G15" i="59"/>
  <c r="R15" i="59"/>
  <c r="S15" i="59"/>
  <c r="T15" i="59"/>
  <c r="U15" i="59"/>
  <c r="V15" i="59"/>
  <c r="W15" i="59"/>
  <c r="X15" i="59"/>
  <c r="Y15" i="59"/>
  <c r="Z15" i="59"/>
  <c r="AA15" i="59"/>
  <c r="AB15" i="59"/>
  <c r="AC15" i="59"/>
  <c r="AD15" i="59"/>
  <c r="AE15" i="59"/>
  <c r="AF15" i="59"/>
  <c r="AG15" i="59"/>
  <c r="AH15" i="59"/>
  <c r="AI15" i="59"/>
  <c r="AJ15" i="59"/>
  <c r="AK15" i="59"/>
  <c r="AL15" i="59"/>
  <c r="AM15" i="59"/>
  <c r="AN15" i="59"/>
  <c r="AO15" i="59"/>
  <c r="H16" i="59"/>
  <c r="I16" i="59"/>
  <c r="J16" i="59"/>
  <c r="K16" i="59"/>
  <c r="L16" i="59"/>
  <c r="M16" i="59"/>
  <c r="N16" i="59"/>
  <c r="O16" i="59"/>
  <c r="P16" i="59"/>
  <c r="Q16" i="59"/>
  <c r="T16" i="59"/>
  <c r="U16" i="59"/>
  <c r="X16" i="59"/>
  <c r="Y16" i="59"/>
  <c r="AB16" i="59"/>
  <c r="AC16" i="59"/>
  <c r="AF16" i="59"/>
  <c r="AG16" i="59"/>
  <c r="AJ16" i="59"/>
  <c r="AK16" i="59"/>
  <c r="AN16" i="59"/>
  <c r="AO16" i="59"/>
  <c r="F19" i="59"/>
  <c r="D19" i="59" s="1"/>
  <c r="F19" i="60" s="1"/>
  <c r="G19" i="59"/>
  <c r="E19" i="59" s="1"/>
  <c r="H19" i="59"/>
  <c r="I19" i="59"/>
  <c r="R19" i="59"/>
  <c r="S19" i="59"/>
  <c r="T19" i="59"/>
  <c r="U19" i="59"/>
  <c r="V19" i="59"/>
  <c r="W19" i="59"/>
  <c r="X19" i="59"/>
  <c r="Y19" i="59"/>
  <c r="Z19" i="59"/>
  <c r="AA19" i="59"/>
  <c r="AB19" i="59"/>
  <c r="AC19" i="59"/>
  <c r="AD19" i="59"/>
  <c r="AE19" i="59"/>
  <c r="AF19" i="59"/>
  <c r="AG19" i="59"/>
  <c r="AH19" i="59"/>
  <c r="AI19" i="59"/>
  <c r="AJ19" i="59"/>
  <c r="AK19" i="59"/>
  <c r="AL19" i="59"/>
  <c r="AM19" i="59"/>
  <c r="AN19" i="59"/>
  <c r="AO19" i="59"/>
  <c r="D20" i="59"/>
  <c r="F20" i="60" s="1"/>
  <c r="E20" i="59"/>
  <c r="G20" i="60" s="1"/>
  <c r="F20" i="59"/>
  <c r="G20" i="59"/>
  <c r="R20" i="59"/>
  <c r="S20" i="59"/>
  <c r="T20" i="59"/>
  <c r="U20" i="59"/>
  <c r="V20" i="59"/>
  <c r="W20" i="59"/>
  <c r="X20" i="59"/>
  <c r="Y20" i="59"/>
  <c r="Z20" i="59"/>
  <c r="AA20" i="59"/>
  <c r="AB20" i="59"/>
  <c r="AC20" i="59"/>
  <c r="AD20" i="59"/>
  <c r="AE20" i="59"/>
  <c r="AF20" i="59"/>
  <c r="AG20" i="59"/>
  <c r="AH20" i="59"/>
  <c r="AI20" i="59"/>
  <c r="AJ20" i="59"/>
  <c r="AK20" i="59"/>
  <c r="AL20" i="59"/>
  <c r="AM20" i="59"/>
  <c r="AN20" i="59"/>
  <c r="AO20" i="59"/>
  <c r="D21" i="59"/>
  <c r="E21" i="59"/>
  <c r="F21" i="59"/>
  <c r="G21" i="59"/>
  <c r="R21" i="59"/>
  <c r="S21" i="59"/>
  <c r="T21" i="59"/>
  <c r="U21" i="59"/>
  <c r="V21" i="59"/>
  <c r="W21" i="59"/>
  <c r="X21" i="59"/>
  <c r="Y21" i="59"/>
  <c r="Z21" i="59"/>
  <c r="AA21" i="59"/>
  <c r="AB21" i="59"/>
  <c r="AC21" i="59"/>
  <c r="AD21" i="59"/>
  <c r="AE21" i="59"/>
  <c r="AF21" i="59"/>
  <c r="AG21" i="59"/>
  <c r="AH21" i="59"/>
  <c r="AI21" i="59"/>
  <c r="AJ21" i="59"/>
  <c r="AK21" i="59"/>
  <c r="AL21" i="59"/>
  <c r="AM21" i="59"/>
  <c r="AN21" i="59"/>
  <c r="AO21" i="59"/>
  <c r="D22" i="59"/>
  <c r="F22" i="60" s="1"/>
  <c r="H22" i="60" s="1"/>
  <c r="E22" i="59"/>
  <c r="G22" i="60" s="1"/>
  <c r="F22" i="59"/>
  <c r="G22" i="59"/>
  <c r="R22" i="59"/>
  <c r="S22" i="59"/>
  <c r="T22" i="59"/>
  <c r="U22" i="59"/>
  <c r="V22" i="59"/>
  <c r="W22" i="59"/>
  <c r="X22" i="59"/>
  <c r="Y22" i="59"/>
  <c r="Z22" i="59"/>
  <c r="AA22" i="59"/>
  <c r="AB22" i="59"/>
  <c r="AC22" i="59"/>
  <c r="AD22" i="59"/>
  <c r="AE22" i="59"/>
  <c r="AF22" i="59"/>
  <c r="AG22" i="59"/>
  <c r="AH22" i="59"/>
  <c r="AI22" i="59"/>
  <c r="AJ22" i="59"/>
  <c r="AK22" i="59"/>
  <c r="AL22" i="59"/>
  <c r="AM22" i="59"/>
  <c r="AN22" i="59"/>
  <c r="AO22" i="59"/>
  <c r="D23" i="59"/>
  <c r="E23" i="59"/>
  <c r="F23" i="59"/>
  <c r="G23" i="59"/>
  <c r="R23" i="59"/>
  <c r="S23" i="59"/>
  <c r="T23" i="59"/>
  <c r="U23" i="59"/>
  <c r="V23" i="59"/>
  <c r="W23" i="59"/>
  <c r="X23" i="59"/>
  <c r="Y23" i="59"/>
  <c r="Z23" i="59"/>
  <c r="AA23" i="59"/>
  <c r="AB23" i="59"/>
  <c r="AC23" i="59"/>
  <c r="AD23" i="59"/>
  <c r="AE23" i="59"/>
  <c r="AF23" i="59"/>
  <c r="AG23" i="59"/>
  <c r="AH23" i="59"/>
  <c r="AI23" i="59"/>
  <c r="AJ23" i="59"/>
  <c r="AK23" i="59"/>
  <c r="AL23" i="59"/>
  <c r="AM23" i="59"/>
  <c r="AN23" i="59"/>
  <c r="AO23" i="59"/>
  <c r="D24" i="59"/>
  <c r="E24" i="59"/>
  <c r="H24" i="59"/>
  <c r="I24" i="59"/>
  <c r="J24" i="59"/>
  <c r="K24" i="59"/>
  <c r="L24" i="59"/>
  <c r="M24" i="59"/>
  <c r="N24" i="59"/>
  <c r="O24" i="59"/>
  <c r="P24" i="59"/>
  <c r="Q24" i="59"/>
  <c r="T24" i="59"/>
  <c r="U24" i="59"/>
  <c r="X24" i="59"/>
  <c r="Y24" i="59"/>
  <c r="AB24" i="59"/>
  <c r="AC24" i="59"/>
  <c r="AF24" i="59"/>
  <c r="AG24" i="59"/>
  <c r="AJ24" i="59"/>
  <c r="AK24" i="59"/>
  <c r="AN24" i="59"/>
  <c r="AO24" i="59"/>
  <c r="F27" i="59"/>
  <c r="G27" i="59"/>
  <c r="R27" i="59"/>
  <c r="S27" i="59"/>
  <c r="T27" i="59"/>
  <c r="T29" i="59" s="1"/>
  <c r="U27" i="59"/>
  <c r="U29" i="59" s="1"/>
  <c r="V27" i="59"/>
  <c r="W27" i="59"/>
  <c r="X27" i="59"/>
  <c r="X29" i="59" s="1"/>
  <c r="Y27" i="59"/>
  <c r="Y29" i="59" s="1"/>
  <c r="Z27" i="59"/>
  <c r="AA27" i="59"/>
  <c r="AB27" i="59"/>
  <c r="AB29" i="59" s="1"/>
  <c r="AC27" i="59"/>
  <c r="AC29" i="59" s="1"/>
  <c r="AD27" i="59"/>
  <c r="AE27" i="59"/>
  <c r="AF27" i="59"/>
  <c r="AF29" i="59" s="1"/>
  <c r="AG27" i="59"/>
  <c r="AG29" i="59" s="1"/>
  <c r="AH27" i="59"/>
  <c r="AI27" i="59"/>
  <c r="AJ27" i="59"/>
  <c r="AJ29" i="59" s="1"/>
  <c r="AK27" i="59"/>
  <c r="AK29" i="59" s="1"/>
  <c r="AL27" i="59"/>
  <c r="AM27" i="59"/>
  <c r="AN27" i="59"/>
  <c r="AN29" i="59" s="1"/>
  <c r="AO27" i="59"/>
  <c r="AO29" i="59" s="1"/>
  <c r="F28" i="59"/>
  <c r="D28" i="59" s="1"/>
  <c r="G28" i="59"/>
  <c r="E28" i="59" s="1"/>
  <c r="G28" i="60" s="1"/>
  <c r="R28" i="59"/>
  <c r="S28" i="59"/>
  <c r="T28" i="59"/>
  <c r="U28" i="59"/>
  <c r="V28" i="59"/>
  <c r="W28" i="59"/>
  <c r="X28" i="59"/>
  <c r="Y28" i="59"/>
  <c r="Z28" i="59"/>
  <c r="AA28" i="59"/>
  <c r="AB28" i="59"/>
  <c r="AC28" i="59"/>
  <c r="AD28" i="59"/>
  <c r="AE28" i="59"/>
  <c r="AF28" i="59"/>
  <c r="AG28" i="59"/>
  <c r="AH28" i="59"/>
  <c r="AI28" i="59"/>
  <c r="AJ28" i="59"/>
  <c r="AK28" i="59"/>
  <c r="AL28" i="59"/>
  <c r="AM28" i="59"/>
  <c r="AN28" i="59"/>
  <c r="AO28" i="59"/>
  <c r="H29" i="59"/>
  <c r="I29" i="59"/>
  <c r="J29" i="59"/>
  <c r="K29" i="59"/>
  <c r="L29" i="59"/>
  <c r="M29" i="59"/>
  <c r="N29" i="59"/>
  <c r="N82" i="59" s="1"/>
  <c r="L654" i="44" s="1"/>
  <c r="O29" i="59"/>
  <c r="P29" i="59"/>
  <c r="Q29" i="59"/>
  <c r="R29" i="59"/>
  <c r="S29" i="59"/>
  <c r="V29" i="59"/>
  <c r="W29" i="59"/>
  <c r="Z29" i="59"/>
  <c r="AA29" i="59"/>
  <c r="AD29" i="59"/>
  <c r="AE29" i="59"/>
  <c r="AH29" i="59"/>
  <c r="AI29" i="59"/>
  <c r="AL29" i="59"/>
  <c r="AM29" i="59"/>
  <c r="D32" i="59"/>
  <c r="E32" i="59"/>
  <c r="F32" i="59"/>
  <c r="G32" i="59"/>
  <c r="R32" i="59"/>
  <c r="S32" i="59"/>
  <c r="T32" i="59"/>
  <c r="U32" i="59"/>
  <c r="V32" i="59"/>
  <c r="W32" i="59"/>
  <c r="X32" i="59"/>
  <c r="Y32" i="59"/>
  <c r="Z32" i="59"/>
  <c r="AA32" i="59"/>
  <c r="AB32" i="59"/>
  <c r="AC32" i="59"/>
  <c r="AD32" i="59"/>
  <c r="AE32" i="59"/>
  <c r="AF32" i="59"/>
  <c r="AG32" i="59"/>
  <c r="AH32" i="59"/>
  <c r="AI32" i="59"/>
  <c r="AJ32" i="59"/>
  <c r="AK32" i="59"/>
  <c r="AL32" i="59"/>
  <c r="AM32" i="59"/>
  <c r="AN32" i="59"/>
  <c r="AO32" i="59"/>
  <c r="D33" i="59"/>
  <c r="E33" i="59"/>
  <c r="F33" i="59"/>
  <c r="G33" i="59"/>
  <c r="R33" i="59"/>
  <c r="S33" i="59"/>
  <c r="T33" i="59"/>
  <c r="U33" i="59"/>
  <c r="V33" i="59"/>
  <c r="W33" i="59"/>
  <c r="X33" i="59"/>
  <c r="Y33" i="59"/>
  <c r="Z33" i="59"/>
  <c r="AA33" i="59"/>
  <c r="AB33" i="59"/>
  <c r="AC33" i="59"/>
  <c r="AD33" i="59"/>
  <c r="AE33" i="59"/>
  <c r="AF33" i="59"/>
  <c r="AG33" i="59"/>
  <c r="AH33" i="59"/>
  <c r="AI33" i="59"/>
  <c r="AJ33" i="59"/>
  <c r="AK33" i="59"/>
  <c r="AL33" i="59"/>
  <c r="AM33" i="59"/>
  <c r="AN33" i="59"/>
  <c r="AO33" i="59"/>
  <c r="D34" i="59"/>
  <c r="E34" i="59"/>
  <c r="F34" i="59"/>
  <c r="G34" i="59"/>
  <c r="R34" i="59"/>
  <c r="S34" i="59"/>
  <c r="T34" i="59"/>
  <c r="U34" i="59"/>
  <c r="V34" i="59"/>
  <c r="W34" i="59"/>
  <c r="X34" i="59"/>
  <c r="Y34" i="59"/>
  <c r="Z34" i="59"/>
  <c r="AA34" i="59"/>
  <c r="AB34" i="59"/>
  <c r="AC34" i="59"/>
  <c r="AD34" i="59"/>
  <c r="AE34" i="59"/>
  <c r="AF34" i="59"/>
  <c r="AG34" i="59"/>
  <c r="AH34" i="59"/>
  <c r="AI34" i="59"/>
  <c r="AJ34" i="59"/>
  <c r="AK34" i="59"/>
  <c r="AL34" i="59"/>
  <c r="AM34" i="59"/>
  <c r="AN34" i="59"/>
  <c r="AO34" i="59"/>
  <c r="D35" i="59"/>
  <c r="F35" i="60" s="1"/>
  <c r="E35" i="59"/>
  <c r="G35" i="60" s="1"/>
  <c r="I35" i="60" s="1"/>
  <c r="F35" i="59"/>
  <c r="G35" i="59"/>
  <c r="R35" i="59"/>
  <c r="S35" i="59"/>
  <c r="T35" i="59"/>
  <c r="U35" i="59"/>
  <c r="V35" i="59"/>
  <c r="W35" i="59"/>
  <c r="X35" i="59"/>
  <c r="Y35" i="59"/>
  <c r="Z35" i="59"/>
  <c r="AA35" i="59"/>
  <c r="AB35" i="59"/>
  <c r="AC35" i="59"/>
  <c r="AD35" i="59"/>
  <c r="AE35" i="59"/>
  <c r="AF35" i="59"/>
  <c r="AG35" i="59"/>
  <c r="AH35" i="59"/>
  <c r="AI35" i="59"/>
  <c r="AJ35" i="59"/>
  <c r="AK35" i="59"/>
  <c r="AL35" i="59"/>
  <c r="AM35" i="59"/>
  <c r="AN35" i="59"/>
  <c r="AO35" i="59"/>
  <c r="F36" i="59"/>
  <c r="G36" i="59"/>
  <c r="H36" i="59"/>
  <c r="I36" i="59"/>
  <c r="J36" i="59"/>
  <c r="K36" i="59"/>
  <c r="L36" i="59"/>
  <c r="M36" i="59"/>
  <c r="N36" i="59"/>
  <c r="O36" i="59"/>
  <c r="P36" i="59"/>
  <c r="Q36" i="59"/>
  <c r="T36" i="59"/>
  <c r="U36" i="59"/>
  <c r="X36" i="59"/>
  <c r="Y36" i="59"/>
  <c r="AB36" i="59"/>
  <c r="AC36" i="59"/>
  <c r="AF36" i="59"/>
  <c r="AG36" i="59"/>
  <c r="AJ36" i="59"/>
  <c r="AK36" i="59"/>
  <c r="AN36" i="59"/>
  <c r="AO36" i="59"/>
  <c r="F39" i="59"/>
  <c r="D39" i="59" s="1"/>
  <c r="F39" i="60" s="1"/>
  <c r="G39" i="59"/>
  <c r="E39" i="59" s="1"/>
  <c r="G39" i="60" s="1"/>
  <c r="R39" i="59"/>
  <c r="S39" i="59"/>
  <c r="T39" i="59"/>
  <c r="U39" i="59"/>
  <c r="V39" i="59"/>
  <c r="W39" i="59"/>
  <c r="X39" i="59"/>
  <c r="Y39" i="59"/>
  <c r="Z39" i="59"/>
  <c r="AA39" i="59"/>
  <c r="AB39" i="59"/>
  <c r="AC39" i="59"/>
  <c r="AD39" i="59"/>
  <c r="AE39" i="59"/>
  <c r="AF39" i="59"/>
  <c r="AG39" i="59"/>
  <c r="AH39" i="59"/>
  <c r="AI39" i="59"/>
  <c r="AJ39" i="59"/>
  <c r="AK39" i="59"/>
  <c r="AL39" i="59"/>
  <c r="AM39" i="59"/>
  <c r="AN39" i="59"/>
  <c r="AO39" i="59"/>
  <c r="F40" i="59"/>
  <c r="D40" i="59" s="1"/>
  <c r="G40" i="59"/>
  <c r="E40" i="59" s="1"/>
  <c r="R40" i="59"/>
  <c r="S40" i="59"/>
  <c r="T40" i="59"/>
  <c r="U40" i="59"/>
  <c r="V40" i="59"/>
  <c r="W40" i="59"/>
  <c r="X40" i="59"/>
  <c r="X42" i="59" s="1"/>
  <c r="Y40" i="59"/>
  <c r="Y42" i="59" s="1"/>
  <c r="Z40" i="59"/>
  <c r="AA40" i="59"/>
  <c r="AB40" i="59"/>
  <c r="AC40" i="59"/>
  <c r="AD40" i="59"/>
  <c r="AE40" i="59"/>
  <c r="AF40" i="59"/>
  <c r="AF42" i="59" s="1"/>
  <c r="AF43" i="59" s="1"/>
  <c r="AG40" i="59"/>
  <c r="AG42" i="59" s="1"/>
  <c r="AH40" i="59"/>
  <c r="AI40" i="59"/>
  <c r="AJ40" i="59"/>
  <c r="AK40" i="59"/>
  <c r="AL40" i="59"/>
  <c r="AM40" i="59"/>
  <c r="AN40" i="59"/>
  <c r="AN42" i="59" s="1"/>
  <c r="AO40" i="59"/>
  <c r="AO42" i="59" s="1"/>
  <c r="F41" i="59"/>
  <c r="D41" i="59" s="1"/>
  <c r="F41" i="60" s="1"/>
  <c r="H41" i="60" s="1"/>
  <c r="G41" i="59"/>
  <c r="E41" i="59" s="1"/>
  <c r="R41" i="59"/>
  <c r="S41" i="59"/>
  <c r="T41" i="59"/>
  <c r="U41" i="59"/>
  <c r="V41" i="59"/>
  <c r="W41" i="59"/>
  <c r="X41" i="59"/>
  <c r="Y41" i="59"/>
  <c r="Z41" i="59"/>
  <c r="AA41" i="59"/>
  <c r="AB41" i="59"/>
  <c r="AC41" i="59"/>
  <c r="AD41" i="59"/>
  <c r="AE41" i="59"/>
  <c r="AF41" i="59"/>
  <c r="AG41" i="59"/>
  <c r="AH41" i="59"/>
  <c r="AI41" i="59"/>
  <c r="AJ41" i="59"/>
  <c r="AK41" i="59"/>
  <c r="AL41" i="59"/>
  <c r="AM41" i="59"/>
  <c r="AN41" i="59"/>
  <c r="AO41" i="59"/>
  <c r="G42" i="59"/>
  <c r="G43" i="59" s="1"/>
  <c r="H42" i="59"/>
  <c r="I42" i="59"/>
  <c r="J42" i="59"/>
  <c r="J43" i="59" s="1"/>
  <c r="J82" i="59" s="1"/>
  <c r="H654" i="44" s="1"/>
  <c r="K42" i="59"/>
  <c r="K43" i="59" s="1"/>
  <c r="L42" i="59"/>
  <c r="M42" i="59"/>
  <c r="N42" i="59"/>
  <c r="N43" i="59" s="1"/>
  <c r="O42" i="59"/>
  <c r="O43" i="59" s="1"/>
  <c r="P42" i="59"/>
  <c r="Q42" i="59"/>
  <c r="R42" i="59"/>
  <c r="R43" i="59" s="1"/>
  <c r="S42" i="59"/>
  <c r="S43" i="59" s="1"/>
  <c r="V42" i="59"/>
  <c r="V43" i="59" s="1"/>
  <c r="W42" i="59"/>
  <c r="W43" i="59" s="1"/>
  <c r="Z42" i="59"/>
  <c r="Z43" i="59" s="1"/>
  <c r="AA42" i="59"/>
  <c r="AA43" i="59" s="1"/>
  <c r="AD42" i="59"/>
  <c r="AD43" i="59" s="1"/>
  <c r="AE42" i="59"/>
  <c r="AE43" i="59" s="1"/>
  <c r="AH42" i="59"/>
  <c r="AH43" i="59" s="1"/>
  <c r="AI42" i="59"/>
  <c r="AI43" i="59" s="1"/>
  <c r="AL42" i="59"/>
  <c r="AL43" i="59" s="1"/>
  <c r="AM42" i="59"/>
  <c r="AM43" i="59" s="1"/>
  <c r="H43" i="59"/>
  <c r="I43" i="59"/>
  <c r="L43" i="59"/>
  <c r="M43" i="59"/>
  <c r="P43" i="59"/>
  <c r="Q43" i="59"/>
  <c r="X43" i="59"/>
  <c r="Y43" i="59"/>
  <c r="AG43" i="59"/>
  <c r="AN43" i="59"/>
  <c r="AO43" i="59"/>
  <c r="F45" i="59"/>
  <c r="D45" i="59" s="1"/>
  <c r="G45" i="59"/>
  <c r="E45" i="59" s="1"/>
  <c r="G45" i="60" s="1"/>
  <c r="R45" i="59"/>
  <c r="S45" i="59"/>
  <c r="T45" i="59"/>
  <c r="U45" i="59"/>
  <c r="V45" i="59"/>
  <c r="W45" i="59"/>
  <c r="X45" i="59"/>
  <c r="Y45" i="59"/>
  <c r="Z45" i="59"/>
  <c r="AA45" i="59"/>
  <c r="AB45" i="59"/>
  <c r="AC45" i="59"/>
  <c r="AD45" i="59"/>
  <c r="AE45" i="59"/>
  <c r="AF45" i="59"/>
  <c r="AG45" i="59"/>
  <c r="AH45" i="59"/>
  <c r="AI45" i="59"/>
  <c r="AJ45" i="59"/>
  <c r="AK45" i="59"/>
  <c r="AL45" i="59"/>
  <c r="AM45" i="59"/>
  <c r="AN45" i="59"/>
  <c r="AO45" i="59"/>
  <c r="F47" i="59"/>
  <c r="D47" i="59" s="1"/>
  <c r="F47" i="60" s="1"/>
  <c r="G47" i="59"/>
  <c r="E47" i="59" s="1"/>
  <c r="G47" i="60" s="1"/>
  <c r="R47" i="59"/>
  <c r="S47" i="59"/>
  <c r="T47" i="59"/>
  <c r="U47" i="59"/>
  <c r="V47" i="59"/>
  <c r="W47" i="59"/>
  <c r="X47" i="59"/>
  <c r="Y47" i="59"/>
  <c r="Z47" i="59"/>
  <c r="AA47" i="59"/>
  <c r="AB47" i="59"/>
  <c r="AC47" i="59"/>
  <c r="AD47" i="59"/>
  <c r="AE47" i="59"/>
  <c r="AF47" i="59"/>
  <c r="AG47" i="59"/>
  <c r="AH47" i="59"/>
  <c r="AI47" i="59"/>
  <c r="AJ47" i="59"/>
  <c r="AK47" i="59"/>
  <c r="AL47" i="59"/>
  <c r="AM47" i="59"/>
  <c r="AN47" i="59"/>
  <c r="AO47" i="59"/>
  <c r="F49" i="59"/>
  <c r="D49" i="59" s="1"/>
  <c r="F49" i="60" s="1"/>
  <c r="G49" i="59"/>
  <c r="E49" i="59" s="1"/>
  <c r="G49" i="60" s="1"/>
  <c r="I49" i="60" s="1"/>
  <c r="R49" i="59"/>
  <c r="S49" i="59"/>
  <c r="T49" i="59"/>
  <c r="U49" i="59"/>
  <c r="V49" i="59"/>
  <c r="W49" i="59"/>
  <c r="X49" i="59"/>
  <c r="Y49" i="59"/>
  <c r="Z49" i="59"/>
  <c r="AA49" i="59"/>
  <c r="AB49" i="59"/>
  <c r="AC49" i="59"/>
  <c r="AD49" i="59"/>
  <c r="AE49" i="59"/>
  <c r="AF49" i="59"/>
  <c r="AG49" i="59"/>
  <c r="AH49" i="59"/>
  <c r="AI49" i="59"/>
  <c r="AJ49" i="59"/>
  <c r="AK49" i="59"/>
  <c r="AL49" i="59"/>
  <c r="AM49" i="59"/>
  <c r="AN49" i="59"/>
  <c r="AO49" i="59"/>
  <c r="F51" i="59"/>
  <c r="D51" i="59" s="1"/>
  <c r="F51" i="60" s="1"/>
  <c r="G51" i="59"/>
  <c r="E51" i="59" s="1"/>
  <c r="G51" i="60" s="1"/>
  <c r="R51" i="59"/>
  <c r="S51" i="59"/>
  <c r="T51" i="59"/>
  <c r="U51" i="59"/>
  <c r="V51" i="59"/>
  <c r="W51" i="59"/>
  <c r="X51" i="59"/>
  <c r="Y51" i="59"/>
  <c r="Z51" i="59"/>
  <c r="AA51" i="59"/>
  <c r="AB51" i="59"/>
  <c r="AC51" i="59"/>
  <c r="AD51" i="59"/>
  <c r="AE51" i="59"/>
  <c r="AF51" i="59"/>
  <c r="AG51" i="59"/>
  <c r="AH51" i="59"/>
  <c r="AI51" i="59"/>
  <c r="AJ51" i="59"/>
  <c r="AK51" i="59"/>
  <c r="AL51" i="59"/>
  <c r="AM51" i="59"/>
  <c r="AN51" i="59"/>
  <c r="AO51" i="59"/>
  <c r="F54" i="59"/>
  <c r="F56" i="59" s="1"/>
  <c r="G54" i="59"/>
  <c r="E54" i="59" s="1"/>
  <c r="H54" i="59"/>
  <c r="I54" i="59"/>
  <c r="I56" i="59" s="1"/>
  <c r="R54" i="59"/>
  <c r="R56" i="59" s="1"/>
  <c r="S54" i="59"/>
  <c r="S56" i="59" s="1"/>
  <c r="T54" i="59"/>
  <c r="U54" i="59"/>
  <c r="V54" i="59"/>
  <c r="W54" i="59"/>
  <c r="X54" i="59"/>
  <c r="Y54" i="59"/>
  <c r="Y56" i="59" s="1"/>
  <c r="Z54" i="59"/>
  <c r="Z56" i="59" s="1"/>
  <c r="AA54" i="59"/>
  <c r="AA56" i="59" s="1"/>
  <c r="AB54" i="59"/>
  <c r="AC54" i="59"/>
  <c r="AD54" i="59"/>
  <c r="AE54" i="59"/>
  <c r="AF54" i="59"/>
  <c r="AG54" i="59"/>
  <c r="AG56" i="59" s="1"/>
  <c r="AH54" i="59"/>
  <c r="AH56" i="59" s="1"/>
  <c r="AI54" i="59"/>
  <c r="AI56" i="59" s="1"/>
  <c r="AJ54" i="59"/>
  <c r="AK54" i="59"/>
  <c r="AL54" i="59"/>
  <c r="AM54" i="59"/>
  <c r="AN54" i="59"/>
  <c r="AO54" i="59"/>
  <c r="AO56" i="59" s="1"/>
  <c r="D55" i="59"/>
  <c r="F55" i="60" s="1"/>
  <c r="E55" i="59"/>
  <c r="F55" i="59"/>
  <c r="G55" i="59"/>
  <c r="I55" i="59"/>
  <c r="R55" i="59"/>
  <c r="S55" i="59"/>
  <c r="T55" i="59"/>
  <c r="U55" i="59"/>
  <c r="U56" i="59" s="1"/>
  <c r="V55" i="59"/>
  <c r="W55" i="59"/>
  <c r="X55" i="59"/>
  <c r="Y55" i="59"/>
  <c r="Z55" i="59"/>
  <c r="AA55" i="59"/>
  <c r="AB55" i="59"/>
  <c r="AC55" i="59"/>
  <c r="AC56" i="59" s="1"/>
  <c r="AD55" i="59"/>
  <c r="AE55" i="59"/>
  <c r="AF55" i="59"/>
  <c r="AG55" i="59"/>
  <c r="AH55" i="59"/>
  <c r="AI55" i="59"/>
  <c r="AJ55" i="59"/>
  <c r="AK55" i="59"/>
  <c r="AK56" i="59" s="1"/>
  <c r="AL55" i="59"/>
  <c r="AM55" i="59"/>
  <c r="AN55" i="59"/>
  <c r="AO55" i="59"/>
  <c r="G56" i="59"/>
  <c r="H56" i="59"/>
  <c r="J56" i="59"/>
  <c r="K56" i="59"/>
  <c r="L56" i="59"/>
  <c r="M56" i="59"/>
  <c r="N56" i="59"/>
  <c r="O56" i="59"/>
  <c r="P56" i="59"/>
  <c r="Q56" i="59"/>
  <c r="T56" i="59"/>
  <c r="W56" i="59"/>
  <c r="X56" i="59"/>
  <c r="AB56" i="59"/>
  <c r="AE56" i="59"/>
  <c r="AF56" i="59"/>
  <c r="AJ56" i="59"/>
  <c r="AM56" i="59"/>
  <c r="AN56" i="59"/>
  <c r="E59" i="59"/>
  <c r="F59" i="59"/>
  <c r="D59" i="59" s="1"/>
  <c r="G59" i="59"/>
  <c r="R59" i="59"/>
  <c r="S59" i="59"/>
  <c r="S61" i="59" s="1"/>
  <c r="T59" i="59"/>
  <c r="T61" i="59" s="1"/>
  <c r="U59" i="59"/>
  <c r="V59" i="59"/>
  <c r="W59" i="59"/>
  <c r="X59" i="59"/>
  <c r="Y59" i="59"/>
  <c r="Z59" i="59"/>
  <c r="AA59" i="59"/>
  <c r="AA61" i="59" s="1"/>
  <c r="AB59" i="59"/>
  <c r="AB61" i="59" s="1"/>
  <c r="AC59" i="59"/>
  <c r="AD59" i="59"/>
  <c r="AE59" i="59"/>
  <c r="AF59" i="59"/>
  <c r="AG59" i="59"/>
  <c r="AH59" i="59"/>
  <c r="AI59" i="59"/>
  <c r="AI61" i="59" s="1"/>
  <c r="AJ59" i="59"/>
  <c r="AJ61" i="59" s="1"/>
  <c r="AK59" i="59"/>
  <c r="AL59" i="59"/>
  <c r="AM59" i="59"/>
  <c r="AN59" i="59"/>
  <c r="AO59" i="59"/>
  <c r="E60" i="59"/>
  <c r="F60" i="59"/>
  <c r="G60" i="59"/>
  <c r="R60" i="59"/>
  <c r="S60" i="59"/>
  <c r="T60" i="59"/>
  <c r="U60" i="59"/>
  <c r="V60" i="59"/>
  <c r="W60" i="59"/>
  <c r="X60" i="59"/>
  <c r="Y60" i="59"/>
  <c r="Z60" i="59"/>
  <c r="AA60" i="59"/>
  <c r="AB60" i="59"/>
  <c r="AC60" i="59"/>
  <c r="AD60" i="59"/>
  <c r="AE60" i="59"/>
  <c r="AF60" i="59"/>
  <c r="AG60" i="59"/>
  <c r="AH60" i="59"/>
  <c r="AI60" i="59"/>
  <c r="AJ60" i="59"/>
  <c r="AK60" i="59"/>
  <c r="AL60" i="59"/>
  <c r="AM60" i="59"/>
  <c r="AN60" i="59"/>
  <c r="AO60" i="59"/>
  <c r="G61" i="59"/>
  <c r="H61" i="59"/>
  <c r="I61" i="59"/>
  <c r="J61" i="59"/>
  <c r="K61" i="59"/>
  <c r="L61" i="59"/>
  <c r="M61" i="59"/>
  <c r="N61" i="59"/>
  <c r="O61" i="59"/>
  <c r="P61" i="59"/>
  <c r="Q61" i="59"/>
  <c r="R61" i="59"/>
  <c r="U61" i="59"/>
  <c r="V61" i="59"/>
  <c r="Y61" i="59"/>
  <c r="Z61" i="59"/>
  <c r="AC61" i="59"/>
  <c r="AD61" i="59"/>
  <c r="AG61" i="59"/>
  <c r="AH61" i="59"/>
  <c r="AK61" i="59"/>
  <c r="AL61" i="59"/>
  <c r="AO61" i="59"/>
  <c r="D64" i="59"/>
  <c r="F64" i="60" s="1"/>
  <c r="H64" i="60" s="1"/>
  <c r="F64" i="59"/>
  <c r="G64" i="59"/>
  <c r="E64" i="59" s="1"/>
  <c r="R64" i="59"/>
  <c r="S64" i="59"/>
  <c r="T64" i="59"/>
  <c r="U64" i="59"/>
  <c r="U66" i="59" s="1"/>
  <c r="V64" i="59"/>
  <c r="V66" i="59" s="1"/>
  <c r="W64" i="59"/>
  <c r="X64" i="59"/>
  <c r="Y64" i="59"/>
  <c r="Y66" i="59" s="1"/>
  <c r="Z64" i="59"/>
  <c r="AA64" i="59"/>
  <c r="AB64" i="59"/>
  <c r="AC64" i="59"/>
  <c r="AC66" i="59" s="1"/>
  <c r="AD64" i="59"/>
  <c r="AD66" i="59" s="1"/>
  <c r="AE64" i="59"/>
  <c r="AF64" i="59"/>
  <c r="AG64" i="59"/>
  <c r="AG66" i="59" s="1"/>
  <c r="AH64" i="59"/>
  <c r="AI64" i="59"/>
  <c r="AJ64" i="59"/>
  <c r="AK64" i="59"/>
  <c r="AK66" i="59" s="1"/>
  <c r="AL64" i="59"/>
  <c r="AL66" i="59" s="1"/>
  <c r="AM64" i="59"/>
  <c r="AN64" i="59"/>
  <c r="AO64" i="59"/>
  <c r="AO66" i="59" s="1"/>
  <c r="D65" i="59"/>
  <c r="F65" i="59"/>
  <c r="F66" i="59" s="1"/>
  <c r="G65" i="59"/>
  <c r="R65" i="59"/>
  <c r="S65" i="59"/>
  <c r="T65" i="59"/>
  <c r="U65" i="59"/>
  <c r="V65" i="59"/>
  <c r="W65" i="59"/>
  <c r="X65" i="59"/>
  <c r="Y65" i="59"/>
  <c r="Z65" i="59"/>
  <c r="AA65" i="59"/>
  <c r="AB65" i="59"/>
  <c r="AC65" i="59"/>
  <c r="AD65" i="59"/>
  <c r="AE65" i="59"/>
  <c r="AF65" i="59"/>
  <c r="AG65" i="59"/>
  <c r="AH65" i="59"/>
  <c r="AI65" i="59"/>
  <c r="AJ65" i="59"/>
  <c r="AK65" i="59"/>
  <c r="AL65" i="59"/>
  <c r="AM65" i="59"/>
  <c r="AN65" i="59"/>
  <c r="AO65" i="59"/>
  <c r="D66" i="59"/>
  <c r="H66" i="59"/>
  <c r="I66" i="59"/>
  <c r="J66" i="59"/>
  <c r="K66" i="59"/>
  <c r="K82" i="59" s="1"/>
  <c r="I654" i="44" s="1"/>
  <c r="L66" i="59"/>
  <c r="M66" i="59"/>
  <c r="N66" i="59"/>
  <c r="O66" i="59"/>
  <c r="P66" i="59"/>
  <c r="Q66" i="59"/>
  <c r="S66" i="59"/>
  <c r="T66" i="59"/>
  <c r="W66" i="59"/>
  <c r="X66" i="59"/>
  <c r="AA66" i="59"/>
  <c r="AB66" i="59"/>
  <c r="AE66" i="59"/>
  <c r="AF66" i="59"/>
  <c r="AI66" i="59"/>
  <c r="AJ66" i="59"/>
  <c r="AM66" i="59"/>
  <c r="AN66" i="59"/>
  <c r="E70" i="59"/>
  <c r="E72" i="59" s="1"/>
  <c r="F70" i="59"/>
  <c r="D70" i="59" s="1"/>
  <c r="G70" i="59"/>
  <c r="R70" i="59"/>
  <c r="S70" i="59"/>
  <c r="S72" i="59" s="1"/>
  <c r="T70" i="59"/>
  <c r="T72" i="59" s="1"/>
  <c r="U70" i="59"/>
  <c r="V70" i="59"/>
  <c r="W70" i="59"/>
  <c r="W72" i="59" s="1"/>
  <c r="X70" i="59"/>
  <c r="X72" i="59" s="1"/>
  <c r="Y70" i="59"/>
  <c r="Z70" i="59"/>
  <c r="AA70" i="59"/>
  <c r="AA72" i="59" s="1"/>
  <c r="AB70" i="59"/>
  <c r="AB72" i="59" s="1"/>
  <c r="AC70" i="59"/>
  <c r="AD70" i="59"/>
  <c r="AE70" i="59"/>
  <c r="AE72" i="59" s="1"/>
  <c r="AF70" i="59"/>
  <c r="AF72" i="59" s="1"/>
  <c r="AG70" i="59"/>
  <c r="AH70" i="59"/>
  <c r="AI70" i="59"/>
  <c r="AI72" i="59" s="1"/>
  <c r="AJ70" i="59"/>
  <c r="AJ72" i="59" s="1"/>
  <c r="AK70" i="59"/>
  <c r="AL70" i="59"/>
  <c r="AM70" i="59"/>
  <c r="AM72" i="59" s="1"/>
  <c r="AN70" i="59"/>
  <c r="AN72" i="59" s="1"/>
  <c r="AO70" i="59"/>
  <c r="E71" i="59"/>
  <c r="F71" i="59"/>
  <c r="D71" i="59" s="1"/>
  <c r="F71" i="60" s="1"/>
  <c r="H71" i="60" s="1"/>
  <c r="G71" i="59"/>
  <c r="R71" i="59"/>
  <c r="S71" i="59"/>
  <c r="T71" i="59"/>
  <c r="U71" i="59"/>
  <c r="V71" i="59"/>
  <c r="W71" i="59"/>
  <c r="X71" i="59"/>
  <c r="Y71" i="59"/>
  <c r="Z71" i="59"/>
  <c r="AA71" i="59"/>
  <c r="AB71" i="59"/>
  <c r="AC71" i="59"/>
  <c r="AD71" i="59"/>
  <c r="AE71" i="59"/>
  <c r="AF71" i="59"/>
  <c r="AG71" i="59"/>
  <c r="AH71" i="59"/>
  <c r="AI71" i="59"/>
  <c r="AJ71" i="59"/>
  <c r="AK71" i="59"/>
  <c r="AL71" i="59"/>
  <c r="AM71" i="59"/>
  <c r="AN71" i="59"/>
  <c r="AO71" i="59"/>
  <c r="G72" i="59"/>
  <c r="H72" i="59"/>
  <c r="I72" i="59"/>
  <c r="J72" i="59"/>
  <c r="K72" i="59"/>
  <c r="L72" i="59"/>
  <c r="M72" i="59"/>
  <c r="N72" i="59"/>
  <c r="O72" i="59"/>
  <c r="P72" i="59"/>
  <c r="Q72" i="59"/>
  <c r="R72" i="59"/>
  <c r="U72" i="59"/>
  <c r="V72" i="59"/>
  <c r="Y72" i="59"/>
  <c r="Z72" i="59"/>
  <c r="AC72" i="59"/>
  <c r="AD72" i="59"/>
  <c r="AG72" i="59"/>
  <c r="AH72" i="59"/>
  <c r="AK72" i="59"/>
  <c r="AL72" i="59"/>
  <c r="AO72" i="59"/>
  <c r="D73" i="59"/>
  <c r="F73" i="59"/>
  <c r="G73" i="59"/>
  <c r="E73" i="59" s="1"/>
  <c r="G73" i="60" s="1"/>
  <c r="R73" i="59"/>
  <c r="S73" i="59"/>
  <c r="T73" i="59"/>
  <c r="U73" i="59"/>
  <c r="V73" i="59"/>
  <c r="W73" i="59"/>
  <c r="X73" i="59"/>
  <c r="Y73" i="59"/>
  <c r="Z73" i="59"/>
  <c r="AA73" i="59"/>
  <c r="AB73" i="59"/>
  <c r="AC73" i="59"/>
  <c r="AD73" i="59"/>
  <c r="AE73" i="59"/>
  <c r="AF73" i="59"/>
  <c r="AG73" i="59"/>
  <c r="AH73" i="59"/>
  <c r="AI73" i="59"/>
  <c r="AJ73" i="59"/>
  <c r="AK73" i="59"/>
  <c r="AL73" i="59"/>
  <c r="AM73" i="59"/>
  <c r="AN73" i="59"/>
  <c r="AO73" i="59"/>
  <c r="D74" i="59"/>
  <c r="F74" i="60" s="1"/>
  <c r="F74" i="59"/>
  <c r="G74" i="59"/>
  <c r="E74" i="59" s="1"/>
  <c r="R74" i="59"/>
  <c r="S74" i="59"/>
  <c r="T74" i="59"/>
  <c r="U74" i="59"/>
  <c r="V74" i="59"/>
  <c r="W74" i="59"/>
  <c r="X74" i="59"/>
  <c r="Y74" i="59"/>
  <c r="Z74" i="59"/>
  <c r="AA74" i="59"/>
  <c r="AB74" i="59"/>
  <c r="AC74" i="59"/>
  <c r="AD74" i="59"/>
  <c r="AE74" i="59"/>
  <c r="AF74" i="59"/>
  <c r="AG74" i="59"/>
  <c r="AH74" i="59"/>
  <c r="AI74" i="59"/>
  <c r="AJ74" i="59"/>
  <c r="AK74" i="59"/>
  <c r="AL74" i="59"/>
  <c r="AM74" i="59"/>
  <c r="AN74" i="59"/>
  <c r="AO74" i="59"/>
  <c r="D75" i="59"/>
  <c r="F75" i="59"/>
  <c r="G75" i="59"/>
  <c r="E75" i="59" s="1"/>
  <c r="G75" i="60" s="1"/>
  <c r="I75" i="60" s="1"/>
  <c r="R75" i="59"/>
  <c r="S75" i="59"/>
  <c r="T75" i="59"/>
  <c r="U75" i="59"/>
  <c r="V75" i="59"/>
  <c r="W75" i="59"/>
  <c r="X75" i="59"/>
  <c r="Y75" i="59"/>
  <c r="Z75" i="59"/>
  <c r="AA75" i="59"/>
  <c r="AB75" i="59"/>
  <c r="AC75" i="59"/>
  <c r="AD75" i="59"/>
  <c r="AE75" i="59"/>
  <c r="AF75" i="59"/>
  <c r="AG75" i="59"/>
  <c r="AH75" i="59"/>
  <c r="AI75" i="59"/>
  <c r="AJ75" i="59"/>
  <c r="AK75" i="59"/>
  <c r="AL75" i="59"/>
  <c r="AM75" i="59"/>
  <c r="AN75" i="59"/>
  <c r="AO75" i="59"/>
  <c r="D76" i="59"/>
  <c r="F76" i="60" s="1"/>
  <c r="F76" i="59"/>
  <c r="G76" i="59"/>
  <c r="E76" i="59" s="1"/>
  <c r="G76" i="60" s="1"/>
  <c r="R76" i="59"/>
  <c r="S76" i="59"/>
  <c r="T76" i="59"/>
  <c r="U76" i="59"/>
  <c r="V76" i="59"/>
  <c r="W76" i="59"/>
  <c r="X76" i="59"/>
  <c r="Y76" i="59"/>
  <c r="Z76" i="59"/>
  <c r="AA76" i="59"/>
  <c r="AB76" i="59"/>
  <c r="AC76" i="59"/>
  <c r="AD76" i="59"/>
  <c r="AE76" i="59"/>
  <c r="AF76" i="59"/>
  <c r="AG76" i="59"/>
  <c r="AH76" i="59"/>
  <c r="AI76" i="59"/>
  <c r="AJ76" i="59"/>
  <c r="AK76" i="59"/>
  <c r="AL76" i="59"/>
  <c r="AM76" i="59"/>
  <c r="AN76" i="59"/>
  <c r="AO76" i="59"/>
  <c r="D77" i="59"/>
  <c r="F77" i="59"/>
  <c r="G77" i="59"/>
  <c r="E77" i="59" s="1"/>
  <c r="G77" i="60" s="1"/>
  <c r="I77" i="60" s="1"/>
  <c r="R77" i="59"/>
  <c r="S77" i="59"/>
  <c r="T77" i="59"/>
  <c r="U77" i="59"/>
  <c r="V77" i="59"/>
  <c r="W77" i="59"/>
  <c r="X77" i="59"/>
  <c r="Y77" i="59"/>
  <c r="Z77" i="59"/>
  <c r="AA77" i="59"/>
  <c r="AB77" i="59"/>
  <c r="AC77" i="59"/>
  <c r="AD77" i="59"/>
  <c r="AE77" i="59"/>
  <c r="AF77" i="59"/>
  <c r="AG77" i="59"/>
  <c r="AH77" i="59"/>
  <c r="AI77" i="59"/>
  <c r="AJ77" i="59"/>
  <c r="AK77" i="59"/>
  <c r="AL77" i="59"/>
  <c r="AM77" i="59"/>
  <c r="AN77" i="59"/>
  <c r="AO77" i="59"/>
  <c r="D78" i="59"/>
  <c r="F78" i="60" s="1"/>
  <c r="F78" i="59"/>
  <c r="G78" i="59"/>
  <c r="E78" i="59" s="1"/>
  <c r="G78" i="60" s="1"/>
  <c r="R78" i="59"/>
  <c r="S78" i="59"/>
  <c r="T78" i="59"/>
  <c r="U78" i="59"/>
  <c r="V78" i="59"/>
  <c r="W78" i="59"/>
  <c r="X78" i="59"/>
  <c r="Y78" i="59"/>
  <c r="Z78" i="59"/>
  <c r="AA78" i="59"/>
  <c r="AB78" i="59"/>
  <c r="AC78" i="59"/>
  <c r="AD78" i="59"/>
  <c r="AE78" i="59"/>
  <c r="AF78" i="59"/>
  <c r="AG78" i="59"/>
  <c r="AH78" i="59"/>
  <c r="AI78" i="59"/>
  <c r="AJ78" i="59"/>
  <c r="AK78" i="59"/>
  <c r="AL78" i="59"/>
  <c r="AM78" i="59"/>
  <c r="AN78" i="59"/>
  <c r="AO78" i="59"/>
  <c r="D79" i="59"/>
  <c r="F79" i="59"/>
  <c r="G79" i="59"/>
  <c r="E79" i="59" s="1"/>
  <c r="G79" i="60" s="1"/>
  <c r="I79" i="60" s="1"/>
  <c r="R79" i="59"/>
  <c r="S79" i="59"/>
  <c r="T79" i="59"/>
  <c r="U79" i="59"/>
  <c r="V79" i="59"/>
  <c r="W79" i="59"/>
  <c r="X79" i="59"/>
  <c r="Y79" i="59"/>
  <c r="Z79" i="59"/>
  <c r="AA79" i="59"/>
  <c r="AB79" i="59"/>
  <c r="AC79" i="59"/>
  <c r="AD79" i="59"/>
  <c r="AE79" i="59"/>
  <c r="AF79" i="59"/>
  <c r="AG79" i="59"/>
  <c r="AH79" i="59"/>
  <c r="AI79" i="59"/>
  <c r="AJ79" i="59"/>
  <c r="AK79" i="59"/>
  <c r="AL79" i="59"/>
  <c r="AM79" i="59"/>
  <c r="AN79" i="59"/>
  <c r="AO79" i="59"/>
  <c r="D80" i="59"/>
  <c r="F80" i="60" s="1"/>
  <c r="H80" i="60" s="1"/>
  <c r="F80" i="59"/>
  <c r="G80" i="59"/>
  <c r="E80" i="59" s="1"/>
  <c r="G80" i="60" s="1"/>
  <c r="R80" i="59"/>
  <c r="S80" i="59"/>
  <c r="T80" i="59"/>
  <c r="U80" i="59"/>
  <c r="V80" i="59"/>
  <c r="W80" i="59"/>
  <c r="X80" i="59"/>
  <c r="Y80" i="59"/>
  <c r="Z80" i="59"/>
  <c r="AA80" i="59"/>
  <c r="AB80" i="59"/>
  <c r="AC80" i="59"/>
  <c r="AD80" i="59"/>
  <c r="AE80" i="59"/>
  <c r="AF80" i="59"/>
  <c r="AG80" i="59"/>
  <c r="AH80" i="59"/>
  <c r="AI80" i="59"/>
  <c r="AJ80" i="59"/>
  <c r="AK80" i="59"/>
  <c r="AL80" i="59"/>
  <c r="AM80" i="59"/>
  <c r="AN80" i="59"/>
  <c r="AO80" i="59"/>
  <c r="D81" i="59"/>
  <c r="F81" i="59"/>
  <c r="G81" i="59"/>
  <c r="E81" i="59" s="1"/>
  <c r="G81" i="60" s="1"/>
  <c r="R81" i="59"/>
  <c r="S81" i="59"/>
  <c r="T81" i="59"/>
  <c r="U81" i="59"/>
  <c r="V81" i="59"/>
  <c r="W81" i="59"/>
  <c r="X81" i="59"/>
  <c r="Y81" i="59"/>
  <c r="Z81" i="59"/>
  <c r="AA81" i="59"/>
  <c r="AB81" i="59"/>
  <c r="AC81" i="59"/>
  <c r="AD81" i="59"/>
  <c r="AE81" i="59"/>
  <c r="AF81" i="59"/>
  <c r="AG81" i="59"/>
  <c r="AH81" i="59"/>
  <c r="AI81" i="59"/>
  <c r="AJ81" i="59"/>
  <c r="AK81" i="59"/>
  <c r="AL81" i="59"/>
  <c r="AM81" i="59"/>
  <c r="AN81" i="59"/>
  <c r="AO81" i="59"/>
  <c r="L82" i="59"/>
  <c r="J654" i="44" s="1"/>
  <c r="A5" i="60"/>
  <c r="D11" i="60"/>
  <c r="E11" i="60"/>
  <c r="F12" i="60"/>
  <c r="G12" i="60"/>
  <c r="G13" i="60"/>
  <c r="I13" i="60" s="1"/>
  <c r="H13" i="60"/>
  <c r="F14" i="60"/>
  <c r="H14" i="60" s="1"/>
  <c r="G14" i="60"/>
  <c r="D15" i="60"/>
  <c r="E15" i="60"/>
  <c r="D19" i="60"/>
  <c r="E19" i="60"/>
  <c r="G19" i="60"/>
  <c r="H19" i="60"/>
  <c r="F21" i="60"/>
  <c r="G21" i="60"/>
  <c r="I21" i="60" s="1"/>
  <c r="D23" i="60"/>
  <c r="E23" i="60"/>
  <c r="F23" i="60"/>
  <c r="G23" i="60"/>
  <c r="I23" i="60" s="1"/>
  <c r="H23" i="60"/>
  <c r="E28" i="60"/>
  <c r="F28" i="60"/>
  <c r="H28" i="60" s="1"/>
  <c r="F32" i="60"/>
  <c r="H32" i="60" s="1"/>
  <c r="G32" i="60"/>
  <c r="D33" i="60"/>
  <c r="E33" i="60"/>
  <c r="F34" i="60"/>
  <c r="G34" i="60"/>
  <c r="E40" i="60"/>
  <c r="F40" i="60"/>
  <c r="G41" i="60"/>
  <c r="D45" i="60"/>
  <c r="E45" i="60"/>
  <c r="F45" i="60"/>
  <c r="H45" i="60" s="1"/>
  <c r="D51" i="60"/>
  <c r="D54" i="60"/>
  <c r="E54" i="60"/>
  <c r="G55" i="60"/>
  <c r="D59" i="60"/>
  <c r="D61" i="60" s="1"/>
  <c r="G59" i="60"/>
  <c r="D64" i="60"/>
  <c r="E64" i="60"/>
  <c r="F65" i="60"/>
  <c r="F66" i="60"/>
  <c r="G70" i="60"/>
  <c r="G71" i="60"/>
  <c r="D73" i="60"/>
  <c r="E73" i="60"/>
  <c r="F73" i="60"/>
  <c r="H73" i="60" s="1"/>
  <c r="F75" i="60"/>
  <c r="H75" i="60" s="1"/>
  <c r="D76" i="60"/>
  <c r="D77" i="60"/>
  <c r="E77" i="60"/>
  <c r="F77" i="60"/>
  <c r="H77" i="60" s="1"/>
  <c r="F79" i="60"/>
  <c r="H79" i="60" s="1"/>
  <c r="D80" i="60"/>
  <c r="D81" i="60"/>
  <c r="E81" i="60"/>
  <c r="F81" i="60"/>
  <c r="H81" i="60" s="1"/>
  <c r="A5" i="62"/>
  <c r="F11" i="62"/>
  <c r="G11" i="62"/>
  <c r="L11" i="62"/>
  <c r="M11" i="62"/>
  <c r="N11" i="62"/>
  <c r="O11" i="62"/>
  <c r="P11" i="62"/>
  <c r="P16" i="62" s="1"/>
  <c r="P82" i="62" s="1"/>
  <c r="Q11" i="62"/>
  <c r="Q16" i="62" s="1"/>
  <c r="R11" i="62"/>
  <c r="S11" i="62"/>
  <c r="T11" i="62"/>
  <c r="T16" i="62" s="1"/>
  <c r="U11" i="62"/>
  <c r="U16" i="62" s="1"/>
  <c r="V11" i="62"/>
  <c r="W11" i="62"/>
  <c r="X11" i="62"/>
  <c r="X16" i="62" s="1"/>
  <c r="X82" i="62" s="1"/>
  <c r="Y11" i="62"/>
  <c r="Y16" i="62" s="1"/>
  <c r="Z11" i="62"/>
  <c r="AA11" i="62"/>
  <c r="AB11" i="62"/>
  <c r="AB16" i="62" s="1"/>
  <c r="AC11" i="62"/>
  <c r="AC16" i="62" s="1"/>
  <c r="AD11" i="62"/>
  <c r="AE11" i="62"/>
  <c r="AF11" i="62"/>
  <c r="AF16" i="62" s="1"/>
  <c r="AF82" i="62" s="1"/>
  <c r="AG11" i="62"/>
  <c r="AG16" i="62" s="1"/>
  <c r="AH11" i="62"/>
  <c r="AI11" i="62"/>
  <c r="AJ11" i="62"/>
  <c r="AJ16" i="62" s="1"/>
  <c r="AK11" i="62"/>
  <c r="AK16" i="62" s="1"/>
  <c r="AL11" i="62"/>
  <c r="AM11" i="62"/>
  <c r="AN11" i="62"/>
  <c r="AN16" i="62" s="1"/>
  <c r="AN82" i="62" s="1"/>
  <c r="AO11" i="62"/>
  <c r="AO16" i="62" s="1"/>
  <c r="F12" i="62"/>
  <c r="G12" i="62"/>
  <c r="L12" i="62"/>
  <c r="M12" i="62"/>
  <c r="N12" i="62"/>
  <c r="O12" i="62"/>
  <c r="P12" i="62"/>
  <c r="Q12" i="62"/>
  <c r="R12" i="62"/>
  <c r="R16" i="62" s="1"/>
  <c r="S12" i="62"/>
  <c r="S16" i="62" s="1"/>
  <c r="T12" i="62"/>
  <c r="U12" i="62"/>
  <c r="V12" i="62"/>
  <c r="W12" i="62"/>
  <c r="X12" i="62"/>
  <c r="Y12" i="62"/>
  <c r="Z12" i="62"/>
  <c r="Z16" i="62" s="1"/>
  <c r="AA12" i="62"/>
  <c r="AA16" i="62" s="1"/>
  <c r="AB12" i="62"/>
  <c r="AC12" i="62"/>
  <c r="AD12" i="62"/>
  <c r="AE12" i="62"/>
  <c r="AF12" i="62"/>
  <c r="AG12" i="62"/>
  <c r="AH12" i="62"/>
  <c r="AH16" i="62" s="1"/>
  <c r="AI12" i="62"/>
  <c r="AI16" i="62" s="1"/>
  <c r="AJ12" i="62"/>
  <c r="AK12" i="62"/>
  <c r="AL12" i="62"/>
  <c r="AM12" i="62"/>
  <c r="AN12" i="62"/>
  <c r="AO12" i="62"/>
  <c r="F13" i="62"/>
  <c r="G13" i="62"/>
  <c r="L13" i="62"/>
  <c r="M13" i="62"/>
  <c r="N13" i="62"/>
  <c r="O13" i="62"/>
  <c r="P13" i="62"/>
  <c r="D13" i="62" s="1"/>
  <c r="Q13" i="62"/>
  <c r="E13" i="62" s="1"/>
  <c r="G13" i="63" s="1"/>
  <c r="R13" i="62"/>
  <c r="S13" i="62"/>
  <c r="T13" i="62"/>
  <c r="U13" i="62"/>
  <c r="V13" i="62"/>
  <c r="W13" i="62"/>
  <c r="X13" i="62"/>
  <c r="Y13" i="62"/>
  <c r="Z13" i="62"/>
  <c r="AA13" i="62"/>
  <c r="AB13" i="62"/>
  <c r="AC13" i="62"/>
  <c r="AD13" i="62"/>
  <c r="AE13" i="62"/>
  <c r="AF13" i="62"/>
  <c r="AG13" i="62"/>
  <c r="AH13" i="62"/>
  <c r="AI13" i="62"/>
  <c r="AJ13" i="62"/>
  <c r="AK13" i="62"/>
  <c r="AL13" i="62"/>
  <c r="AM13" i="62"/>
  <c r="AN13" i="62"/>
  <c r="AO13" i="62"/>
  <c r="F14" i="62"/>
  <c r="G14" i="62"/>
  <c r="L14" i="62"/>
  <c r="M14" i="62"/>
  <c r="N14" i="62"/>
  <c r="N16" i="62" s="1"/>
  <c r="O14" i="62"/>
  <c r="O16" i="62" s="1"/>
  <c r="P14" i="62"/>
  <c r="Q14" i="62"/>
  <c r="R14" i="62"/>
  <c r="S14" i="62"/>
  <c r="T14" i="62"/>
  <c r="U14" i="62"/>
  <c r="V14" i="62"/>
  <c r="V16" i="62" s="1"/>
  <c r="W14" i="62"/>
  <c r="W16" i="62" s="1"/>
  <c r="X14" i="62"/>
  <c r="Y14" i="62"/>
  <c r="Z14" i="62"/>
  <c r="AA14" i="62"/>
  <c r="AB14" i="62"/>
  <c r="AC14" i="62"/>
  <c r="AD14" i="62"/>
  <c r="AD16" i="62" s="1"/>
  <c r="AE14" i="62"/>
  <c r="AE16" i="62" s="1"/>
  <c r="AF14" i="62"/>
  <c r="AG14" i="62"/>
  <c r="AH14" i="62"/>
  <c r="AI14" i="62"/>
  <c r="AJ14" i="62"/>
  <c r="AK14" i="62"/>
  <c r="AL14" i="62"/>
  <c r="AM14" i="62"/>
  <c r="AM16" i="62" s="1"/>
  <c r="AN14" i="62"/>
  <c r="AO14" i="62"/>
  <c r="F15" i="62"/>
  <c r="G15" i="62"/>
  <c r="L15" i="62"/>
  <c r="M15" i="62"/>
  <c r="N15" i="62"/>
  <c r="O15" i="62"/>
  <c r="P15" i="62"/>
  <c r="Q15" i="62"/>
  <c r="R15" i="62"/>
  <c r="S15" i="62"/>
  <c r="T15" i="62"/>
  <c r="U15" i="62"/>
  <c r="V15" i="62"/>
  <c r="W15" i="62"/>
  <c r="X15" i="62"/>
  <c r="Y15" i="62"/>
  <c r="Z15" i="62"/>
  <c r="AA15" i="62"/>
  <c r="AB15" i="62"/>
  <c r="AC15" i="62"/>
  <c r="AD15" i="62"/>
  <c r="AE15" i="62"/>
  <c r="AF15" i="62"/>
  <c r="AG15" i="62"/>
  <c r="AH15" i="62"/>
  <c r="AI15" i="62"/>
  <c r="AJ15" i="62"/>
  <c r="AK15" i="62"/>
  <c r="AL15" i="62"/>
  <c r="AM15" i="62"/>
  <c r="AN15" i="62"/>
  <c r="AO15" i="62"/>
  <c r="F16" i="62"/>
  <c r="G16" i="62"/>
  <c r="H16" i="62"/>
  <c r="I16" i="62"/>
  <c r="J16" i="62"/>
  <c r="K16" i="62"/>
  <c r="AL16" i="62"/>
  <c r="F19" i="62"/>
  <c r="G19" i="62"/>
  <c r="K19" i="62"/>
  <c r="L19" i="62"/>
  <c r="M19" i="62"/>
  <c r="N19" i="62"/>
  <c r="O19" i="62"/>
  <c r="O24" i="62" s="1"/>
  <c r="P19" i="62"/>
  <c r="P24" i="62" s="1"/>
  <c r="Q19" i="62"/>
  <c r="R19" i="62"/>
  <c r="S19" i="62"/>
  <c r="S24" i="62" s="1"/>
  <c r="T19" i="62"/>
  <c r="T24" i="62" s="1"/>
  <c r="U19" i="62"/>
  <c r="V19" i="62"/>
  <c r="W19" i="62"/>
  <c r="W24" i="62" s="1"/>
  <c r="X19" i="62"/>
  <c r="X24" i="62" s="1"/>
  <c r="Y19" i="62"/>
  <c r="Z19" i="62"/>
  <c r="AA19" i="62"/>
  <c r="AA24" i="62" s="1"/>
  <c r="AB19" i="62"/>
  <c r="AB24" i="62" s="1"/>
  <c r="AC19" i="62"/>
  <c r="AD19" i="62"/>
  <c r="AE19" i="62"/>
  <c r="AE24" i="62" s="1"/>
  <c r="AF19" i="62"/>
  <c r="AF24" i="62" s="1"/>
  <c r="AG19" i="62"/>
  <c r="AH19" i="62"/>
  <c r="AI19" i="62"/>
  <c r="AI24" i="62" s="1"/>
  <c r="AJ19" i="62"/>
  <c r="AJ24" i="62" s="1"/>
  <c r="AK19" i="62"/>
  <c r="AL19" i="62"/>
  <c r="AM19" i="62"/>
  <c r="AM24" i="62" s="1"/>
  <c r="AN19" i="62"/>
  <c r="AN24" i="62" s="1"/>
  <c r="AO19" i="62"/>
  <c r="F20" i="62"/>
  <c r="F24" i="62" s="1"/>
  <c r="G20" i="62"/>
  <c r="L20" i="62"/>
  <c r="M20" i="62"/>
  <c r="N20" i="62"/>
  <c r="O20" i="62"/>
  <c r="P20" i="62"/>
  <c r="Q20" i="62"/>
  <c r="Q24" i="62" s="1"/>
  <c r="R20" i="62"/>
  <c r="R24" i="62" s="1"/>
  <c r="S20" i="62"/>
  <c r="T20" i="62"/>
  <c r="U20" i="62"/>
  <c r="V20" i="62"/>
  <c r="W20" i="62"/>
  <c r="X20" i="62"/>
  <c r="Y20" i="62"/>
  <c r="Y24" i="62" s="1"/>
  <c r="Z20" i="62"/>
  <c r="Z24" i="62" s="1"/>
  <c r="AA20" i="62"/>
  <c r="AB20" i="62"/>
  <c r="AC20" i="62"/>
  <c r="AD20" i="62"/>
  <c r="AE20" i="62"/>
  <c r="AF20" i="62"/>
  <c r="AG20" i="62"/>
  <c r="AG24" i="62" s="1"/>
  <c r="AH20" i="62"/>
  <c r="AH24" i="62" s="1"/>
  <c r="AI20" i="62"/>
  <c r="AJ20" i="62"/>
  <c r="AK20" i="62"/>
  <c r="AL20" i="62"/>
  <c r="AM20" i="62"/>
  <c r="AN20" i="62"/>
  <c r="AO20" i="62"/>
  <c r="AO24" i="62" s="1"/>
  <c r="D21" i="62"/>
  <c r="F21" i="62"/>
  <c r="G21" i="62"/>
  <c r="E21" i="62" s="1"/>
  <c r="L21" i="62"/>
  <c r="M21" i="62"/>
  <c r="N21" i="62"/>
  <c r="O21" i="62"/>
  <c r="P21" i="62"/>
  <c r="Q21" i="62"/>
  <c r="R21" i="62"/>
  <c r="S21" i="62"/>
  <c r="T21" i="62"/>
  <c r="U21" i="62"/>
  <c r="V21" i="62"/>
  <c r="W21" i="62"/>
  <c r="X21" i="62"/>
  <c r="Y21" i="62"/>
  <c r="Z21" i="62"/>
  <c r="AA21" i="62"/>
  <c r="AB21" i="62"/>
  <c r="AC21" i="62"/>
  <c r="AD21" i="62"/>
  <c r="AE21" i="62"/>
  <c r="AF21" i="62"/>
  <c r="AG21" i="62"/>
  <c r="AH21" i="62"/>
  <c r="AI21" i="62"/>
  <c r="AJ21" i="62"/>
  <c r="AK21" i="62"/>
  <c r="AL21" i="62"/>
  <c r="AM21" i="62"/>
  <c r="AN21" i="62"/>
  <c r="AO21" i="62"/>
  <c r="F22" i="62"/>
  <c r="G22" i="62"/>
  <c r="L22" i="62"/>
  <c r="M22" i="62"/>
  <c r="N22" i="62"/>
  <c r="N24" i="62" s="1"/>
  <c r="O22" i="62"/>
  <c r="P22" i="62"/>
  <c r="Q22" i="62"/>
  <c r="R22" i="62"/>
  <c r="S22" i="62"/>
  <c r="T22" i="62"/>
  <c r="U22" i="62"/>
  <c r="U24" i="62" s="1"/>
  <c r="V22" i="62"/>
  <c r="V24" i="62" s="1"/>
  <c r="W22" i="62"/>
  <c r="X22" i="62"/>
  <c r="Y22" i="62"/>
  <c r="Z22" i="62"/>
  <c r="AA22" i="62"/>
  <c r="AB22" i="62"/>
  <c r="AC22" i="62"/>
  <c r="AC24" i="62" s="1"/>
  <c r="AD22" i="62"/>
  <c r="AD24" i="62" s="1"/>
  <c r="AE22" i="62"/>
  <c r="AF22" i="62"/>
  <c r="AG22" i="62"/>
  <c r="AH22" i="62"/>
  <c r="AI22" i="62"/>
  <c r="AJ22" i="62"/>
  <c r="AK22" i="62"/>
  <c r="AL22" i="62"/>
  <c r="AM22" i="62"/>
  <c r="AN22" i="62"/>
  <c r="AO22" i="62"/>
  <c r="F23" i="62"/>
  <c r="G23" i="62"/>
  <c r="L23" i="62"/>
  <c r="M23" i="62"/>
  <c r="N23" i="62"/>
  <c r="O23" i="62"/>
  <c r="P23" i="62"/>
  <c r="Q23" i="62"/>
  <c r="R23" i="62"/>
  <c r="S23" i="62"/>
  <c r="T23" i="62"/>
  <c r="U23" i="62"/>
  <c r="V23" i="62"/>
  <c r="W23" i="62"/>
  <c r="X23" i="62"/>
  <c r="Y23" i="62"/>
  <c r="Z23" i="62"/>
  <c r="AA23" i="62"/>
  <c r="AB23" i="62"/>
  <c r="AC23" i="62"/>
  <c r="AD23" i="62"/>
  <c r="AE23" i="62"/>
  <c r="AF23" i="62"/>
  <c r="AG23" i="62"/>
  <c r="AH23" i="62"/>
  <c r="AI23" i="62"/>
  <c r="AJ23" i="62"/>
  <c r="AK23" i="62"/>
  <c r="AL23" i="62"/>
  <c r="AM23" i="62"/>
  <c r="AN23" i="62"/>
  <c r="AO23" i="62"/>
  <c r="H24" i="62"/>
  <c r="I24" i="62"/>
  <c r="J24" i="62"/>
  <c r="AK24" i="62"/>
  <c r="AL24" i="62"/>
  <c r="F27" i="62"/>
  <c r="G27" i="62"/>
  <c r="L27" i="62"/>
  <c r="M27" i="62"/>
  <c r="N27" i="62"/>
  <c r="O27" i="62"/>
  <c r="P27" i="62"/>
  <c r="Q27" i="62"/>
  <c r="R27" i="62"/>
  <c r="S27" i="62"/>
  <c r="T27" i="62"/>
  <c r="U27" i="62"/>
  <c r="V27" i="62"/>
  <c r="W27" i="62"/>
  <c r="X27" i="62"/>
  <c r="Y27" i="62"/>
  <c r="Z27" i="62"/>
  <c r="AA27" i="62"/>
  <c r="AA29" i="62" s="1"/>
  <c r="AB27" i="62"/>
  <c r="AC27" i="62"/>
  <c r="AD27" i="62"/>
  <c r="AE27" i="62"/>
  <c r="AF27" i="62"/>
  <c r="AG27" i="62"/>
  <c r="AH27" i="62"/>
  <c r="AI27" i="62"/>
  <c r="AJ27" i="62"/>
  <c r="AK27" i="62"/>
  <c r="AL27" i="62"/>
  <c r="AM27" i="62"/>
  <c r="AN27" i="62"/>
  <c r="AO27" i="62"/>
  <c r="F28" i="62"/>
  <c r="G28" i="62"/>
  <c r="L28" i="62"/>
  <c r="M28" i="62"/>
  <c r="M29" i="62" s="1"/>
  <c r="N28" i="62"/>
  <c r="N29" i="62" s="1"/>
  <c r="O28" i="62"/>
  <c r="P28" i="62"/>
  <c r="Q28" i="62"/>
  <c r="Q29" i="62" s="1"/>
  <c r="R28" i="62"/>
  <c r="R29" i="62" s="1"/>
  <c r="S28" i="62"/>
  <c r="T28" i="62"/>
  <c r="U28" i="62"/>
  <c r="U29" i="62" s="1"/>
  <c r="V28" i="62"/>
  <c r="V29" i="62" s="1"/>
  <c r="W28" i="62"/>
  <c r="X28" i="62"/>
  <c r="Y28" i="62"/>
  <c r="Y29" i="62" s="1"/>
  <c r="Z28" i="62"/>
  <c r="Z29" i="62" s="1"/>
  <c r="AA28" i="62"/>
  <c r="AB28" i="62"/>
  <c r="AC28" i="62"/>
  <c r="AC29" i="62" s="1"/>
  <c r="AD28" i="62"/>
  <c r="AD29" i="62" s="1"/>
  <c r="AE28" i="62"/>
  <c r="AF28" i="62"/>
  <c r="AG28" i="62"/>
  <c r="AG29" i="62" s="1"/>
  <c r="AH28" i="62"/>
  <c r="AH29" i="62" s="1"/>
  <c r="AI28" i="62"/>
  <c r="AJ28" i="62"/>
  <c r="AK28" i="62"/>
  <c r="AK29" i="62" s="1"/>
  <c r="AL28" i="62"/>
  <c r="AL29" i="62" s="1"/>
  <c r="AM28" i="62"/>
  <c r="AN28" i="62"/>
  <c r="AO28" i="62"/>
  <c r="AO29" i="62" s="1"/>
  <c r="H29" i="62"/>
  <c r="I29" i="62"/>
  <c r="J29" i="62"/>
  <c r="K29" i="62"/>
  <c r="L29" i="62"/>
  <c r="O29" i="62"/>
  <c r="P29" i="62"/>
  <c r="S29" i="62"/>
  <c r="T29" i="62"/>
  <c r="W29" i="62"/>
  <c r="X29" i="62"/>
  <c r="AB29" i="62"/>
  <c r="AE29" i="62"/>
  <c r="AF29" i="62"/>
  <c r="AI29" i="62"/>
  <c r="AJ29" i="62"/>
  <c r="AM29" i="62"/>
  <c r="AN29" i="62"/>
  <c r="F32" i="62"/>
  <c r="G32" i="62"/>
  <c r="L32" i="62"/>
  <c r="M32" i="62"/>
  <c r="N32" i="62"/>
  <c r="O32" i="62"/>
  <c r="P32" i="62"/>
  <c r="P36" i="62" s="1"/>
  <c r="Q32" i="62"/>
  <c r="Q36" i="62" s="1"/>
  <c r="R32" i="62"/>
  <c r="R36" i="62" s="1"/>
  <c r="S32" i="62"/>
  <c r="T32" i="62"/>
  <c r="U32" i="62"/>
  <c r="V32" i="62"/>
  <c r="W32" i="62"/>
  <c r="X32" i="62"/>
  <c r="X36" i="62" s="1"/>
  <c r="Y32" i="62"/>
  <c r="Y36" i="62" s="1"/>
  <c r="Z32" i="62"/>
  <c r="Z36" i="62" s="1"/>
  <c r="AA32" i="62"/>
  <c r="AB32" i="62"/>
  <c r="AC32" i="62"/>
  <c r="AD32" i="62"/>
  <c r="AE32" i="62"/>
  <c r="AF32" i="62"/>
  <c r="AF36" i="62" s="1"/>
  <c r="AG32" i="62"/>
  <c r="AG36" i="62" s="1"/>
  <c r="AH32" i="62"/>
  <c r="AH36" i="62" s="1"/>
  <c r="AI32" i="62"/>
  <c r="AJ32" i="62"/>
  <c r="AK32" i="62"/>
  <c r="AL32" i="62"/>
  <c r="AM32" i="62"/>
  <c r="AN32" i="62"/>
  <c r="AN36" i="62" s="1"/>
  <c r="AO32" i="62"/>
  <c r="AO36" i="62" s="1"/>
  <c r="D33" i="62"/>
  <c r="F33" i="63" s="1"/>
  <c r="H33" i="63" s="1"/>
  <c r="F33" i="62"/>
  <c r="G33" i="62"/>
  <c r="L33" i="62"/>
  <c r="M33" i="62"/>
  <c r="N33" i="62"/>
  <c r="O33" i="62"/>
  <c r="O36" i="62" s="1"/>
  <c r="P33" i="62"/>
  <c r="Q33" i="62"/>
  <c r="R33" i="62"/>
  <c r="S33" i="62"/>
  <c r="T33" i="62"/>
  <c r="U33" i="62"/>
  <c r="V33" i="62"/>
  <c r="W33" i="62"/>
  <c r="W36" i="62" s="1"/>
  <c r="X33" i="62"/>
  <c r="Y33" i="62"/>
  <c r="Z33" i="62"/>
  <c r="AA33" i="62"/>
  <c r="AB33" i="62"/>
  <c r="AC33" i="62"/>
  <c r="AD33" i="62"/>
  <c r="AE33" i="62"/>
  <c r="AE36" i="62" s="1"/>
  <c r="AF33" i="62"/>
  <c r="AG33" i="62"/>
  <c r="AH33" i="62"/>
  <c r="AI33" i="62"/>
  <c r="AJ33" i="62"/>
  <c r="AK33" i="62"/>
  <c r="AL33" i="62"/>
  <c r="AM33" i="62"/>
  <c r="AM36" i="62" s="1"/>
  <c r="AN33" i="62"/>
  <c r="AO33" i="62"/>
  <c r="F34" i="62"/>
  <c r="D34" i="62" s="1"/>
  <c r="F34" i="63" s="1"/>
  <c r="G34" i="62"/>
  <c r="L34" i="62"/>
  <c r="M34" i="62"/>
  <c r="M36" i="62" s="1"/>
  <c r="N34" i="62"/>
  <c r="O34" i="62"/>
  <c r="P34" i="62"/>
  <c r="Q34" i="62"/>
  <c r="R34" i="62"/>
  <c r="S34" i="62"/>
  <c r="T34" i="62"/>
  <c r="U34" i="62"/>
  <c r="V34" i="62"/>
  <c r="V36" i="62" s="1"/>
  <c r="W34" i="62"/>
  <c r="X34" i="62"/>
  <c r="Y34" i="62"/>
  <c r="Z34" i="62"/>
  <c r="AA34" i="62"/>
  <c r="AB34" i="62"/>
  <c r="AC34" i="62"/>
  <c r="AC36" i="62" s="1"/>
  <c r="AD34" i="62"/>
  <c r="AE34" i="62"/>
  <c r="AF34" i="62"/>
  <c r="AG34" i="62"/>
  <c r="AH34" i="62"/>
  <c r="AI34" i="62"/>
  <c r="AJ34" i="62"/>
  <c r="AK34" i="62"/>
  <c r="AK36" i="62" s="1"/>
  <c r="AL34" i="62"/>
  <c r="AL36" i="62" s="1"/>
  <c r="AM34" i="62"/>
  <c r="AN34" i="62"/>
  <c r="AO34" i="62"/>
  <c r="F35" i="62"/>
  <c r="G35" i="62"/>
  <c r="L35" i="62"/>
  <c r="M35" i="62"/>
  <c r="N35" i="62"/>
  <c r="O35" i="62"/>
  <c r="P35" i="62"/>
  <c r="Q35" i="62"/>
  <c r="R35" i="62"/>
  <c r="S35" i="62"/>
  <c r="T35" i="62"/>
  <c r="U35" i="62"/>
  <c r="V35" i="62"/>
  <c r="W35" i="62"/>
  <c r="X35" i="62"/>
  <c r="Y35" i="62"/>
  <c r="Z35" i="62"/>
  <c r="AA35" i="62"/>
  <c r="AB35" i="62"/>
  <c r="AC35" i="62"/>
  <c r="AD35" i="62"/>
  <c r="AE35" i="62"/>
  <c r="AF35" i="62"/>
  <c r="AG35" i="62"/>
  <c r="AH35" i="62"/>
  <c r="AI35" i="62"/>
  <c r="AJ35" i="62"/>
  <c r="AK35" i="62"/>
  <c r="AL35" i="62"/>
  <c r="AM35" i="62"/>
  <c r="AN35" i="62"/>
  <c r="AO35" i="62"/>
  <c r="H36" i="62"/>
  <c r="I36" i="62"/>
  <c r="J36" i="62"/>
  <c r="K36" i="62"/>
  <c r="N36" i="62"/>
  <c r="U36" i="62"/>
  <c r="AD36" i="62"/>
  <c r="F39" i="62"/>
  <c r="G39" i="62"/>
  <c r="L39" i="62"/>
  <c r="M39" i="62"/>
  <c r="N39" i="62"/>
  <c r="O39" i="62"/>
  <c r="P39" i="62"/>
  <c r="Q39" i="62"/>
  <c r="R39" i="62"/>
  <c r="S39" i="62"/>
  <c r="S43" i="62" s="1"/>
  <c r="T39" i="62"/>
  <c r="T43" i="62" s="1"/>
  <c r="U39" i="62"/>
  <c r="V39" i="62"/>
  <c r="W39" i="62"/>
  <c r="X39" i="62"/>
  <c r="X43" i="62" s="1"/>
  <c r="Y39" i="62"/>
  <c r="Z39" i="62"/>
  <c r="AA39" i="62"/>
  <c r="AB39" i="62"/>
  <c r="AB43" i="62" s="1"/>
  <c r="AC39" i="62"/>
  <c r="AD39" i="62"/>
  <c r="AE39" i="62"/>
  <c r="AF39" i="62"/>
  <c r="AG39" i="62"/>
  <c r="AH39" i="62"/>
  <c r="AI39" i="62"/>
  <c r="AI43" i="62" s="1"/>
  <c r="AJ39" i="62"/>
  <c r="AJ43" i="62" s="1"/>
  <c r="AK39" i="62"/>
  <c r="AL39" i="62"/>
  <c r="AM39" i="62"/>
  <c r="AN39" i="62"/>
  <c r="AN43" i="62" s="1"/>
  <c r="AO39" i="62"/>
  <c r="F40" i="62"/>
  <c r="G40" i="62"/>
  <c r="L40" i="62"/>
  <c r="M40" i="62"/>
  <c r="N40" i="62"/>
  <c r="N42" i="62" s="1"/>
  <c r="N43" i="62" s="1"/>
  <c r="O40" i="62"/>
  <c r="P40" i="62"/>
  <c r="Q40" i="62"/>
  <c r="E40" i="62" s="1"/>
  <c r="R40" i="62"/>
  <c r="R42" i="62" s="1"/>
  <c r="R43" i="62" s="1"/>
  <c r="S40" i="62"/>
  <c r="T40" i="62"/>
  <c r="U40" i="62"/>
  <c r="V40" i="62"/>
  <c r="V42" i="62" s="1"/>
  <c r="V43" i="62" s="1"/>
  <c r="W40" i="62"/>
  <c r="X40" i="62"/>
  <c r="Y40" i="62"/>
  <c r="Z40" i="62"/>
  <c r="Z42" i="62" s="1"/>
  <c r="Z43" i="62" s="1"/>
  <c r="AA40" i="62"/>
  <c r="AB40" i="62"/>
  <c r="AC40" i="62"/>
  <c r="AD40" i="62"/>
  <c r="AD42" i="62" s="1"/>
  <c r="AD43" i="62" s="1"/>
  <c r="AE40" i="62"/>
  <c r="AF40" i="62"/>
  <c r="AG40" i="62"/>
  <c r="AH40" i="62"/>
  <c r="AH42" i="62" s="1"/>
  <c r="AH43" i="62" s="1"/>
  <c r="AI40" i="62"/>
  <c r="AJ40" i="62"/>
  <c r="AK40" i="62"/>
  <c r="AL40" i="62"/>
  <c r="AL42" i="62" s="1"/>
  <c r="AL43" i="62" s="1"/>
  <c r="AM40" i="62"/>
  <c r="AN40" i="62"/>
  <c r="AO40" i="62"/>
  <c r="D41" i="62"/>
  <c r="F41" i="63" s="1"/>
  <c r="H41" i="63" s="1"/>
  <c r="F41" i="62"/>
  <c r="G41" i="62"/>
  <c r="G42" i="62" s="1"/>
  <c r="L41" i="62"/>
  <c r="L42" i="62" s="1"/>
  <c r="M41" i="62"/>
  <c r="N41" i="62"/>
  <c r="O41" i="62"/>
  <c r="O42" i="62" s="1"/>
  <c r="O43" i="62" s="1"/>
  <c r="P41" i="62"/>
  <c r="P42" i="62" s="1"/>
  <c r="Q41" i="62"/>
  <c r="R41" i="62"/>
  <c r="S41" i="62"/>
  <c r="S42" i="62" s="1"/>
  <c r="T41" i="62"/>
  <c r="T42" i="62" s="1"/>
  <c r="U41" i="62"/>
  <c r="V41" i="62"/>
  <c r="W41" i="62"/>
  <c r="W42" i="62" s="1"/>
  <c r="X41" i="62"/>
  <c r="X42" i="62" s="1"/>
  <c r="Y41" i="62"/>
  <c r="Z41" i="62"/>
  <c r="AA41" i="62"/>
  <c r="AA42" i="62" s="1"/>
  <c r="AB41" i="62"/>
  <c r="AB42" i="62" s="1"/>
  <c r="AC41" i="62"/>
  <c r="AD41" i="62"/>
  <c r="AE41" i="62"/>
  <c r="AE42" i="62" s="1"/>
  <c r="AE43" i="62" s="1"/>
  <c r="AF41" i="62"/>
  <c r="AF42" i="62" s="1"/>
  <c r="AG41" i="62"/>
  <c r="AH41" i="62"/>
  <c r="AI41" i="62"/>
  <c r="AI42" i="62" s="1"/>
  <c r="AJ41" i="62"/>
  <c r="AJ42" i="62" s="1"/>
  <c r="AK41" i="62"/>
  <c r="AL41" i="62"/>
  <c r="AM41" i="62"/>
  <c r="AM42" i="62" s="1"/>
  <c r="AN41" i="62"/>
  <c r="AN42" i="62" s="1"/>
  <c r="AO41" i="62"/>
  <c r="H42" i="62"/>
  <c r="I42" i="62"/>
  <c r="I43" i="62" s="1"/>
  <c r="J42" i="62"/>
  <c r="J43" i="62" s="1"/>
  <c r="K42" i="62"/>
  <c r="M42" i="62"/>
  <c r="M43" i="62" s="1"/>
  <c r="Q42" i="62"/>
  <c r="Q43" i="62" s="1"/>
  <c r="U42" i="62"/>
  <c r="U43" i="62" s="1"/>
  <c r="Y42" i="62"/>
  <c r="Y43" i="62" s="1"/>
  <c r="AC42" i="62"/>
  <c r="AC43" i="62" s="1"/>
  <c r="AG42" i="62"/>
  <c r="AG43" i="62" s="1"/>
  <c r="AK42" i="62"/>
  <c r="AK43" i="62" s="1"/>
  <c r="AO42" i="62"/>
  <c r="AO43" i="62" s="1"/>
  <c r="H43" i="62"/>
  <c r="K43" i="62"/>
  <c r="L43" i="62"/>
  <c r="P43" i="62"/>
  <c r="W43" i="62"/>
  <c r="AA43" i="62"/>
  <c r="AF43" i="62"/>
  <c r="AM43" i="62"/>
  <c r="F45" i="62"/>
  <c r="G45" i="62"/>
  <c r="L45" i="62"/>
  <c r="M45" i="62"/>
  <c r="N45" i="62"/>
  <c r="O45" i="62"/>
  <c r="P45" i="62"/>
  <c r="Q45" i="62"/>
  <c r="E45" i="62" s="1"/>
  <c r="G45" i="63" s="1"/>
  <c r="I45" i="63" s="1"/>
  <c r="R45" i="62"/>
  <c r="S45" i="62"/>
  <c r="T45" i="62"/>
  <c r="U45" i="62"/>
  <c r="V45" i="62"/>
  <c r="W45" i="62"/>
  <c r="X45" i="62"/>
  <c r="Y45" i="62"/>
  <c r="Z45" i="62"/>
  <c r="AA45" i="62"/>
  <c r="AB45" i="62"/>
  <c r="AC45" i="62"/>
  <c r="AD45" i="62"/>
  <c r="AE45" i="62"/>
  <c r="AF45" i="62"/>
  <c r="AG45" i="62"/>
  <c r="AH45" i="62"/>
  <c r="AI45" i="62"/>
  <c r="AJ45" i="62"/>
  <c r="AK45" i="62"/>
  <c r="AL45" i="62"/>
  <c r="AM45" i="62"/>
  <c r="AN45" i="62"/>
  <c r="AO45" i="62"/>
  <c r="D47" i="62"/>
  <c r="F47" i="62"/>
  <c r="G47" i="62"/>
  <c r="L47" i="62"/>
  <c r="M47" i="62"/>
  <c r="N47" i="62"/>
  <c r="O47" i="62"/>
  <c r="P47" i="62"/>
  <c r="Q47" i="62"/>
  <c r="R47" i="62"/>
  <c r="S47" i="62"/>
  <c r="T47" i="62"/>
  <c r="U47" i="62"/>
  <c r="V47" i="62"/>
  <c r="W47" i="62"/>
  <c r="X47" i="62"/>
  <c r="Y47" i="62"/>
  <c r="Z47" i="62"/>
  <c r="AA47" i="62"/>
  <c r="AB47" i="62"/>
  <c r="AC47" i="62"/>
  <c r="AD47" i="62"/>
  <c r="AE47" i="62"/>
  <c r="AF47" i="62"/>
  <c r="AG47" i="62"/>
  <c r="AH47" i="62"/>
  <c r="AI47" i="62"/>
  <c r="AJ47" i="62"/>
  <c r="AK47" i="62"/>
  <c r="AL47" i="62"/>
  <c r="AM47" i="62"/>
  <c r="AN47" i="62"/>
  <c r="AO47" i="62"/>
  <c r="F49" i="62"/>
  <c r="D49" i="62" s="1"/>
  <c r="G49" i="62"/>
  <c r="L49" i="62"/>
  <c r="M49" i="62"/>
  <c r="E49" i="62" s="1"/>
  <c r="N49" i="62"/>
  <c r="P49" i="62"/>
  <c r="Q49" i="62"/>
  <c r="R49" i="62"/>
  <c r="S49" i="62"/>
  <c r="T49" i="62"/>
  <c r="U49" i="62"/>
  <c r="V49" i="62"/>
  <c r="W49" i="62"/>
  <c r="X49" i="62"/>
  <c r="Y49" i="62"/>
  <c r="Z49" i="62"/>
  <c r="AA49" i="62"/>
  <c r="AB49" i="62"/>
  <c r="AC49" i="62"/>
  <c r="AD49" i="62"/>
  <c r="AE49" i="62"/>
  <c r="AF49" i="62"/>
  <c r="AG49" i="62"/>
  <c r="AH49" i="62"/>
  <c r="AI49" i="62"/>
  <c r="AJ49" i="62"/>
  <c r="AK49" i="62"/>
  <c r="AL49" i="62"/>
  <c r="AM49" i="62"/>
  <c r="AN49" i="62"/>
  <c r="AO49" i="62"/>
  <c r="F51" i="62"/>
  <c r="G51" i="62"/>
  <c r="L51" i="62"/>
  <c r="D51" i="62" s="1"/>
  <c r="F51" i="63" s="1"/>
  <c r="M51" i="62"/>
  <c r="N51" i="62"/>
  <c r="O51" i="62"/>
  <c r="P51" i="62"/>
  <c r="Q51" i="62"/>
  <c r="E51" i="62" s="1"/>
  <c r="G51" i="63" s="1"/>
  <c r="R51" i="62"/>
  <c r="S51" i="62"/>
  <c r="T51" i="62"/>
  <c r="U51" i="62"/>
  <c r="V51" i="62"/>
  <c r="W51" i="62"/>
  <c r="X51" i="62"/>
  <c r="Y51" i="62"/>
  <c r="Z51" i="62"/>
  <c r="AA51" i="62"/>
  <c r="AB51" i="62"/>
  <c r="AC51" i="62"/>
  <c r="AD51" i="62"/>
  <c r="AE51" i="62"/>
  <c r="AF51" i="62"/>
  <c r="AG51" i="62"/>
  <c r="AH51" i="62"/>
  <c r="AI51" i="62"/>
  <c r="AJ51" i="62"/>
  <c r="AK51" i="62"/>
  <c r="AL51" i="62"/>
  <c r="AM51" i="62"/>
  <c r="AN51" i="62"/>
  <c r="AO51" i="62"/>
  <c r="F54" i="62"/>
  <c r="F56" i="62" s="1"/>
  <c r="G54" i="62"/>
  <c r="L54" i="62"/>
  <c r="M54" i="62"/>
  <c r="N54" i="62"/>
  <c r="N56" i="62" s="1"/>
  <c r="O54" i="62"/>
  <c r="P54" i="62"/>
  <c r="Q54" i="62"/>
  <c r="E54" i="62" s="1"/>
  <c r="R54" i="62"/>
  <c r="S54" i="62"/>
  <c r="T54" i="62"/>
  <c r="U54" i="62"/>
  <c r="V54" i="62"/>
  <c r="V56" i="62" s="1"/>
  <c r="W54" i="62"/>
  <c r="X54" i="62"/>
  <c r="Y54" i="62"/>
  <c r="Z54" i="62"/>
  <c r="AA54" i="62"/>
  <c r="AB54" i="62"/>
  <c r="AC54" i="62"/>
  <c r="AD54" i="62"/>
  <c r="AD56" i="62" s="1"/>
  <c r="AE54" i="62"/>
  <c r="AF54" i="62"/>
  <c r="AG54" i="62"/>
  <c r="AH54" i="62"/>
  <c r="AH56" i="62" s="1"/>
  <c r="AI54" i="62"/>
  <c r="AJ54" i="62"/>
  <c r="AK54" i="62"/>
  <c r="AL54" i="62"/>
  <c r="AL56" i="62" s="1"/>
  <c r="AM54" i="62"/>
  <c r="AN54" i="62"/>
  <c r="AO54" i="62"/>
  <c r="AO56" i="62" s="1"/>
  <c r="F55" i="62"/>
  <c r="G55" i="62"/>
  <c r="L55" i="62"/>
  <c r="M55" i="62"/>
  <c r="M56" i="62" s="1"/>
  <c r="N55" i="62"/>
  <c r="O55" i="62"/>
  <c r="E55" i="62" s="1"/>
  <c r="G55" i="63" s="1"/>
  <c r="P55" i="62"/>
  <c r="P56" i="62" s="1"/>
  <c r="Q55" i="62"/>
  <c r="R55" i="62"/>
  <c r="S55" i="62"/>
  <c r="T55" i="62"/>
  <c r="T56" i="62" s="1"/>
  <c r="U55" i="62"/>
  <c r="U56" i="62" s="1"/>
  <c r="V55" i="62"/>
  <c r="W55" i="62"/>
  <c r="X55" i="62"/>
  <c r="X56" i="62" s="1"/>
  <c r="Y55" i="62"/>
  <c r="Z55" i="62"/>
  <c r="AA55" i="62"/>
  <c r="AB55" i="62"/>
  <c r="AB56" i="62" s="1"/>
  <c r="AC55" i="62"/>
  <c r="AC56" i="62" s="1"/>
  <c r="AD55" i="62"/>
  <c r="AE55" i="62"/>
  <c r="AF55" i="62"/>
  <c r="AF56" i="62" s="1"/>
  <c r="AG55" i="62"/>
  <c r="AH55" i="62"/>
  <c r="AI55" i="62"/>
  <c r="AJ55" i="62"/>
  <c r="AJ56" i="62" s="1"/>
  <c r="AK55" i="62"/>
  <c r="AK56" i="62" s="1"/>
  <c r="AL55" i="62"/>
  <c r="AM55" i="62"/>
  <c r="AN55" i="62"/>
  <c r="AN56" i="62" s="1"/>
  <c r="AO55" i="62"/>
  <c r="G56" i="62"/>
  <c r="H56" i="62"/>
  <c r="I56" i="62"/>
  <c r="J56" i="62"/>
  <c r="K56" i="62"/>
  <c r="R56" i="62"/>
  <c r="S56" i="62"/>
  <c r="W56" i="62"/>
  <c r="Y56" i="62"/>
  <c r="Z56" i="62"/>
  <c r="AA56" i="62"/>
  <c r="AE56" i="62"/>
  <c r="AG56" i="62"/>
  <c r="AI56" i="62"/>
  <c r="AM56" i="62"/>
  <c r="F59" i="62"/>
  <c r="G59" i="62"/>
  <c r="L59" i="62"/>
  <c r="D59" i="62" s="1"/>
  <c r="F59" i="63" s="1"/>
  <c r="M59" i="62"/>
  <c r="M61" i="62" s="1"/>
  <c r="N59" i="62"/>
  <c r="O59" i="62"/>
  <c r="P59" i="62"/>
  <c r="Q59" i="62"/>
  <c r="Q61" i="62" s="1"/>
  <c r="R59" i="62"/>
  <c r="S59" i="62"/>
  <c r="T59" i="62"/>
  <c r="U59" i="62"/>
  <c r="V59" i="62"/>
  <c r="W59" i="62"/>
  <c r="X59" i="62"/>
  <c r="Y59" i="62"/>
  <c r="Y61" i="62" s="1"/>
  <c r="Z59" i="62"/>
  <c r="AA59" i="62"/>
  <c r="AB59" i="62"/>
  <c r="AB61" i="62" s="1"/>
  <c r="AC59" i="62"/>
  <c r="AD59" i="62"/>
  <c r="AE59" i="62"/>
  <c r="AE61" i="62" s="1"/>
  <c r="AF59" i="62"/>
  <c r="AG59" i="62"/>
  <c r="AG61" i="62" s="1"/>
  <c r="AH59" i="62"/>
  <c r="AI59" i="62"/>
  <c r="AJ59" i="62"/>
  <c r="AJ61" i="62" s="1"/>
  <c r="AK59" i="62"/>
  <c r="AK61" i="62" s="1"/>
  <c r="AL59" i="62"/>
  <c r="AM59" i="62"/>
  <c r="AN59" i="62"/>
  <c r="AN61" i="62" s="1"/>
  <c r="AO59" i="62"/>
  <c r="AO61" i="62" s="1"/>
  <c r="F60" i="62"/>
  <c r="G60" i="62"/>
  <c r="L60" i="62"/>
  <c r="M60" i="62"/>
  <c r="N60" i="62"/>
  <c r="O60" i="62"/>
  <c r="P60" i="62"/>
  <c r="Q60" i="62"/>
  <c r="R60" i="62"/>
  <c r="R61" i="62" s="1"/>
  <c r="S60" i="62"/>
  <c r="S61" i="62" s="1"/>
  <c r="T60" i="62"/>
  <c r="U60" i="62"/>
  <c r="V60" i="62"/>
  <c r="V61" i="62" s="1"/>
  <c r="W60" i="62"/>
  <c r="X60" i="62"/>
  <c r="Y60" i="62"/>
  <c r="Z60" i="62"/>
  <c r="Z61" i="62" s="1"/>
  <c r="AA60" i="62"/>
  <c r="AA61" i="62" s="1"/>
  <c r="AB60" i="62"/>
  <c r="AC60" i="62"/>
  <c r="AD60" i="62"/>
  <c r="AE60" i="62"/>
  <c r="AF60" i="62"/>
  <c r="AG60" i="62"/>
  <c r="AH60" i="62"/>
  <c r="AH61" i="62" s="1"/>
  <c r="AI60" i="62"/>
  <c r="AI61" i="62" s="1"/>
  <c r="AJ60" i="62"/>
  <c r="AK60" i="62"/>
  <c r="AL60" i="62"/>
  <c r="AM60" i="62"/>
  <c r="AN60" i="62"/>
  <c r="AO60" i="62"/>
  <c r="G61" i="62"/>
  <c r="H61" i="62"/>
  <c r="I61" i="62"/>
  <c r="J61" i="62"/>
  <c r="K61" i="62"/>
  <c r="L61" i="62"/>
  <c r="N61" i="62"/>
  <c r="O61" i="62"/>
  <c r="P61" i="62"/>
  <c r="T61" i="62"/>
  <c r="U61" i="62"/>
  <c r="W61" i="62"/>
  <c r="X61" i="62"/>
  <c r="AC61" i="62"/>
  <c r="AD61" i="62"/>
  <c r="AF61" i="62"/>
  <c r="AL61" i="62"/>
  <c r="AM61" i="62"/>
  <c r="F64" i="62"/>
  <c r="G64" i="62"/>
  <c r="L64" i="62"/>
  <c r="M64" i="62"/>
  <c r="M66" i="62" s="1"/>
  <c r="N64" i="62"/>
  <c r="O64" i="62"/>
  <c r="P64" i="62"/>
  <c r="Q64" i="62"/>
  <c r="R64" i="62"/>
  <c r="S64" i="62"/>
  <c r="T64" i="62"/>
  <c r="U64" i="62"/>
  <c r="U66" i="62" s="1"/>
  <c r="U82" i="62" s="1"/>
  <c r="V64" i="62"/>
  <c r="W64" i="62"/>
  <c r="X64" i="62"/>
  <c r="Y64" i="62"/>
  <c r="Z64" i="62"/>
  <c r="AA64" i="62"/>
  <c r="AB64" i="62"/>
  <c r="AC64" i="62"/>
  <c r="AC66" i="62" s="1"/>
  <c r="AD64" i="62"/>
  <c r="AD66" i="62" s="1"/>
  <c r="AE64" i="62"/>
  <c r="AF64" i="62"/>
  <c r="AG64" i="62"/>
  <c r="AH64" i="62"/>
  <c r="AI64" i="62"/>
  <c r="AJ64" i="62"/>
  <c r="AK64" i="62"/>
  <c r="AK66" i="62" s="1"/>
  <c r="AK82" i="62" s="1"/>
  <c r="AL64" i="62"/>
  <c r="AM64" i="62"/>
  <c r="AN64" i="62"/>
  <c r="AO64" i="62"/>
  <c r="F65" i="62"/>
  <c r="G65" i="62"/>
  <c r="L65" i="62"/>
  <c r="M65" i="62"/>
  <c r="N65" i="62"/>
  <c r="O65" i="62"/>
  <c r="O66" i="62" s="1"/>
  <c r="P65" i="62"/>
  <c r="Q65" i="62"/>
  <c r="R65" i="62"/>
  <c r="S65" i="62"/>
  <c r="S66" i="62" s="1"/>
  <c r="T65" i="62"/>
  <c r="T66" i="62" s="1"/>
  <c r="U65" i="62"/>
  <c r="V65" i="62"/>
  <c r="W65" i="62"/>
  <c r="W66" i="62" s="1"/>
  <c r="X65" i="62"/>
  <c r="Y65" i="62"/>
  <c r="Z65" i="62"/>
  <c r="AA65" i="62"/>
  <c r="AA66" i="62" s="1"/>
  <c r="AB65" i="62"/>
  <c r="AB66" i="62" s="1"/>
  <c r="AC65" i="62"/>
  <c r="AD65" i="62"/>
  <c r="AE65" i="62"/>
  <c r="AE66" i="62" s="1"/>
  <c r="AF65" i="62"/>
  <c r="AG65" i="62"/>
  <c r="AH65" i="62"/>
  <c r="AI65" i="62"/>
  <c r="AI66" i="62" s="1"/>
  <c r="AJ65" i="62"/>
  <c r="AJ66" i="62" s="1"/>
  <c r="AK65" i="62"/>
  <c r="AL65" i="62"/>
  <c r="AM65" i="62"/>
  <c r="AM66" i="62" s="1"/>
  <c r="AN65" i="62"/>
  <c r="AO65" i="62"/>
  <c r="F66" i="62"/>
  <c r="H66" i="62"/>
  <c r="I66" i="62"/>
  <c r="J66" i="62"/>
  <c r="K66" i="62"/>
  <c r="N66" i="62"/>
  <c r="P66" i="62"/>
  <c r="Q66" i="62"/>
  <c r="R66" i="62"/>
  <c r="V66" i="62"/>
  <c r="X66" i="62"/>
  <c r="Y66" i="62"/>
  <c r="Z66" i="62"/>
  <c r="AF66" i="62"/>
  <c r="AG66" i="62"/>
  <c r="AH66" i="62"/>
  <c r="AL66" i="62"/>
  <c r="AN66" i="62"/>
  <c r="AO66" i="62"/>
  <c r="F70" i="62"/>
  <c r="G70" i="62"/>
  <c r="L70" i="62"/>
  <c r="M70" i="62"/>
  <c r="N70" i="62"/>
  <c r="O70" i="62"/>
  <c r="P70" i="62"/>
  <c r="Q70" i="62"/>
  <c r="R70" i="62"/>
  <c r="S70" i="62"/>
  <c r="T70" i="62"/>
  <c r="T72" i="62" s="1"/>
  <c r="U70" i="62"/>
  <c r="V70" i="62"/>
  <c r="W70" i="62"/>
  <c r="X70" i="62"/>
  <c r="Y70" i="62"/>
  <c r="Z70" i="62"/>
  <c r="AA70" i="62"/>
  <c r="AA72" i="62" s="1"/>
  <c r="AB70" i="62"/>
  <c r="AB72" i="62" s="1"/>
  <c r="AC70" i="62"/>
  <c r="AD70" i="62"/>
  <c r="AE70" i="62"/>
  <c r="AF70" i="62"/>
  <c r="AG70" i="62"/>
  <c r="AH70" i="62"/>
  <c r="AI70" i="62"/>
  <c r="AI72" i="62" s="1"/>
  <c r="AJ70" i="62"/>
  <c r="AJ72" i="62" s="1"/>
  <c r="AK70" i="62"/>
  <c r="AL70" i="62"/>
  <c r="AM70" i="62"/>
  <c r="AN70" i="62"/>
  <c r="AO70" i="62"/>
  <c r="F71" i="62"/>
  <c r="G71" i="62"/>
  <c r="L71" i="62"/>
  <c r="M71" i="62"/>
  <c r="M72" i="62" s="1"/>
  <c r="N71" i="62"/>
  <c r="O71" i="62"/>
  <c r="P71" i="62"/>
  <c r="Q71" i="62"/>
  <c r="Q72" i="62" s="1"/>
  <c r="R71" i="62"/>
  <c r="R72" i="62" s="1"/>
  <c r="S71" i="62"/>
  <c r="T71" i="62"/>
  <c r="U71" i="62"/>
  <c r="U72" i="62" s="1"/>
  <c r="V71" i="62"/>
  <c r="W71" i="62"/>
  <c r="X71" i="62"/>
  <c r="Y71" i="62"/>
  <c r="Y72" i="62" s="1"/>
  <c r="Z71" i="62"/>
  <c r="Z72" i="62" s="1"/>
  <c r="AA71" i="62"/>
  <c r="AB71" i="62"/>
  <c r="AC71" i="62"/>
  <c r="AC72" i="62" s="1"/>
  <c r="AD71" i="62"/>
  <c r="AE71" i="62"/>
  <c r="AF71" i="62"/>
  <c r="AG71" i="62"/>
  <c r="AG72" i="62" s="1"/>
  <c r="AH71" i="62"/>
  <c r="AH72" i="62" s="1"/>
  <c r="AI71" i="62"/>
  <c r="AJ71" i="62"/>
  <c r="AK71" i="62"/>
  <c r="AK72" i="62" s="1"/>
  <c r="AL71" i="62"/>
  <c r="AM71" i="62"/>
  <c r="AN71" i="62"/>
  <c r="AO71" i="62"/>
  <c r="AO72" i="62" s="1"/>
  <c r="H72" i="62"/>
  <c r="I72" i="62"/>
  <c r="J72" i="62"/>
  <c r="K72" i="62"/>
  <c r="N72" i="62"/>
  <c r="O72" i="62"/>
  <c r="P72" i="62"/>
  <c r="S72" i="62"/>
  <c r="V72" i="62"/>
  <c r="W72" i="62"/>
  <c r="X72" i="62"/>
  <c r="AD72" i="62"/>
  <c r="AE72" i="62"/>
  <c r="AF72" i="62"/>
  <c r="AL72" i="62"/>
  <c r="AM72" i="62"/>
  <c r="AN72" i="62"/>
  <c r="F73" i="62"/>
  <c r="G73" i="62"/>
  <c r="L73" i="62"/>
  <c r="M73" i="62"/>
  <c r="N73" i="62"/>
  <c r="O73" i="62"/>
  <c r="P73" i="62"/>
  <c r="Q73" i="62"/>
  <c r="E73" i="62" s="1"/>
  <c r="G73" i="63" s="1"/>
  <c r="R73" i="62"/>
  <c r="S73" i="62"/>
  <c r="T73" i="62"/>
  <c r="U73" i="62"/>
  <c r="V73" i="62"/>
  <c r="W73" i="62"/>
  <c r="X73" i="62"/>
  <c r="Y73" i="62"/>
  <c r="Z73" i="62"/>
  <c r="AA73" i="62"/>
  <c r="AB73" i="62"/>
  <c r="AC73" i="62"/>
  <c r="AD73" i="62"/>
  <c r="AE73" i="62"/>
  <c r="AF73" i="62"/>
  <c r="AG73" i="62"/>
  <c r="AH73" i="62"/>
  <c r="AI73" i="62"/>
  <c r="AJ73" i="62"/>
  <c r="AK73" i="62"/>
  <c r="AL73" i="62"/>
  <c r="AM73" i="62"/>
  <c r="AN73" i="62"/>
  <c r="AO73" i="62"/>
  <c r="D74" i="62"/>
  <c r="F74" i="63" s="1"/>
  <c r="H74" i="63" s="1"/>
  <c r="F74" i="62"/>
  <c r="G74" i="62"/>
  <c r="E74" i="62" s="1"/>
  <c r="G74" i="63" s="1"/>
  <c r="L74" i="62"/>
  <c r="M74" i="62"/>
  <c r="N74" i="62"/>
  <c r="O74" i="62"/>
  <c r="P74" i="62"/>
  <c r="Q74" i="62"/>
  <c r="R74" i="62"/>
  <c r="S74" i="62"/>
  <c r="T74" i="62"/>
  <c r="U74" i="62"/>
  <c r="V74" i="62"/>
  <c r="W74" i="62"/>
  <c r="X74" i="62"/>
  <c r="Y74" i="62"/>
  <c r="Z74" i="62"/>
  <c r="AA74" i="62"/>
  <c r="AB74" i="62"/>
  <c r="AC74" i="62"/>
  <c r="AD74" i="62"/>
  <c r="AE74" i="62"/>
  <c r="AF74" i="62"/>
  <c r="AG74" i="62"/>
  <c r="AH74" i="62"/>
  <c r="AI74" i="62"/>
  <c r="AJ74" i="62"/>
  <c r="AK74" i="62"/>
  <c r="AL74" i="62"/>
  <c r="AM74" i="62"/>
  <c r="AN74" i="62"/>
  <c r="AO74" i="62"/>
  <c r="F75" i="62"/>
  <c r="G75" i="62"/>
  <c r="L75" i="62"/>
  <c r="M75" i="62"/>
  <c r="N75" i="62"/>
  <c r="O75" i="62"/>
  <c r="P75" i="62"/>
  <c r="Q75" i="62"/>
  <c r="R75" i="62"/>
  <c r="S75" i="62"/>
  <c r="T75" i="62"/>
  <c r="U75" i="62"/>
  <c r="V75" i="62"/>
  <c r="W75" i="62"/>
  <c r="X75" i="62"/>
  <c r="Y75" i="62"/>
  <c r="Z75" i="62"/>
  <c r="AA75" i="62"/>
  <c r="AB75" i="62"/>
  <c r="AC75" i="62"/>
  <c r="AD75" i="62"/>
  <c r="AE75" i="62"/>
  <c r="AF75" i="62"/>
  <c r="AG75" i="62"/>
  <c r="AH75" i="62"/>
  <c r="AI75" i="62"/>
  <c r="AJ75" i="62"/>
  <c r="AK75" i="62"/>
  <c r="AL75" i="62"/>
  <c r="AM75" i="62"/>
  <c r="AN75" i="62"/>
  <c r="AO75" i="62"/>
  <c r="F76" i="62"/>
  <c r="G76" i="62"/>
  <c r="L76" i="62"/>
  <c r="M76" i="62"/>
  <c r="N76" i="62"/>
  <c r="O76" i="62"/>
  <c r="P76" i="62"/>
  <c r="Q76" i="62"/>
  <c r="R76" i="62"/>
  <c r="S76" i="62"/>
  <c r="T76" i="62"/>
  <c r="U76" i="62"/>
  <c r="V76" i="62"/>
  <c r="W76" i="62"/>
  <c r="X76" i="62"/>
  <c r="Y76" i="62"/>
  <c r="Z76" i="62"/>
  <c r="AA76" i="62"/>
  <c r="AB76" i="62"/>
  <c r="AC76" i="62"/>
  <c r="AD76" i="62"/>
  <c r="AE76" i="62"/>
  <c r="AF76" i="62"/>
  <c r="AG76" i="62"/>
  <c r="AH76" i="62"/>
  <c r="AI76" i="62"/>
  <c r="AJ76" i="62"/>
  <c r="AK76" i="62"/>
  <c r="AL76" i="62"/>
  <c r="AM76" i="62"/>
  <c r="AN76" i="62"/>
  <c r="AO76" i="62"/>
  <c r="F77" i="62"/>
  <c r="G77" i="62"/>
  <c r="L77" i="62"/>
  <c r="M77" i="62"/>
  <c r="N77" i="62"/>
  <c r="O77" i="62"/>
  <c r="P77" i="62"/>
  <c r="Q77" i="62"/>
  <c r="E77" i="62" s="1"/>
  <c r="G77" i="63" s="1"/>
  <c r="R77" i="62"/>
  <c r="S77" i="62"/>
  <c r="T77" i="62"/>
  <c r="U77" i="62"/>
  <c r="V77" i="62"/>
  <c r="W77" i="62"/>
  <c r="X77" i="62"/>
  <c r="Y77" i="62"/>
  <c r="Z77" i="62"/>
  <c r="AA77" i="62"/>
  <c r="AB77" i="62"/>
  <c r="AC77" i="62"/>
  <c r="AD77" i="62"/>
  <c r="AE77" i="62"/>
  <c r="AF77" i="62"/>
  <c r="AG77" i="62"/>
  <c r="AH77" i="62"/>
  <c r="AI77" i="62"/>
  <c r="AJ77" i="62"/>
  <c r="AK77" i="62"/>
  <c r="AL77" i="62"/>
  <c r="AM77" i="62"/>
  <c r="AN77" i="62"/>
  <c r="AO77" i="62"/>
  <c r="D78" i="62"/>
  <c r="F78" i="62"/>
  <c r="G78" i="62"/>
  <c r="L78" i="62"/>
  <c r="M78" i="62"/>
  <c r="N78" i="62"/>
  <c r="O78" i="62"/>
  <c r="P78" i="62"/>
  <c r="Q78" i="62"/>
  <c r="R78" i="62"/>
  <c r="S78" i="62"/>
  <c r="T78" i="62"/>
  <c r="U78" i="62"/>
  <c r="V78" i="62"/>
  <c r="W78" i="62"/>
  <c r="X78" i="62"/>
  <c r="Y78" i="62"/>
  <c r="Z78" i="62"/>
  <c r="AA78" i="62"/>
  <c r="AB78" i="62"/>
  <c r="AC78" i="62"/>
  <c r="AD78" i="62"/>
  <c r="AE78" i="62"/>
  <c r="AF78" i="62"/>
  <c r="AG78" i="62"/>
  <c r="AH78" i="62"/>
  <c r="AI78" i="62"/>
  <c r="AJ78" i="62"/>
  <c r="AK78" i="62"/>
  <c r="AL78" i="62"/>
  <c r="AM78" i="62"/>
  <c r="AN78" i="62"/>
  <c r="AO78" i="62"/>
  <c r="F79" i="62"/>
  <c r="G79" i="62"/>
  <c r="L79" i="62"/>
  <c r="M79" i="62"/>
  <c r="N79" i="62"/>
  <c r="O79" i="62"/>
  <c r="P79" i="62"/>
  <c r="Q79" i="62"/>
  <c r="R79" i="62"/>
  <c r="S79" i="62"/>
  <c r="T79" i="62"/>
  <c r="U79" i="62"/>
  <c r="V79" i="62"/>
  <c r="W79" i="62"/>
  <c r="X79" i="62"/>
  <c r="Y79" i="62"/>
  <c r="Z79" i="62"/>
  <c r="AA79" i="62"/>
  <c r="AB79" i="62"/>
  <c r="AC79" i="62"/>
  <c r="AD79" i="62"/>
  <c r="AE79" i="62"/>
  <c r="AF79" i="62"/>
  <c r="AG79" i="62"/>
  <c r="AH79" i="62"/>
  <c r="AI79" i="62"/>
  <c r="AJ79" i="62"/>
  <c r="AK79" i="62"/>
  <c r="AL79" i="62"/>
  <c r="AM79" i="62"/>
  <c r="AN79" i="62"/>
  <c r="AO79" i="62"/>
  <c r="F80" i="62"/>
  <c r="G80" i="62"/>
  <c r="E80" i="62" s="1"/>
  <c r="G80" i="63" s="1"/>
  <c r="I80" i="63" s="1"/>
  <c r="L80" i="62"/>
  <c r="M80" i="62"/>
  <c r="N80" i="62"/>
  <c r="P80" i="62"/>
  <c r="Q80" i="62"/>
  <c r="R80" i="62"/>
  <c r="S80" i="62"/>
  <c r="T80" i="62"/>
  <c r="U80" i="62"/>
  <c r="V80" i="62"/>
  <c r="W80" i="62"/>
  <c r="X80" i="62"/>
  <c r="Y80" i="62"/>
  <c r="Z80" i="62"/>
  <c r="AA80" i="62"/>
  <c r="AB80" i="62"/>
  <c r="AC80" i="62"/>
  <c r="AD80" i="62"/>
  <c r="AE80" i="62"/>
  <c r="AF80" i="62"/>
  <c r="AG80" i="62"/>
  <c r="AH80" i="62"/>
  <c r="AI80" i="62"/>
  <c r="AJ80" i="62"/>
  <c r="AK80" i="62"/>
  <c r="AL80" i="62"/>
  <c r="AM80" i="62"/>
  <c r="AN80" i="62"/>
  <c r="AO80" i="62"/>
  <c r="F81" i="62"/>
  <c r="G81" i="62"/>
  <c r="I81" i="62"/>
  <c r="L81" i="62"/>
  <c r="M81" i="62"/>
  <c r="N81" i="62"/>
  <c r="P81" i="62"/>
  <c r="Q81" i="62"/>
  <c r="R81" i="62"/>
  <c r="S81" i="62"/>
  <c r="T81" i="62"/>
  <c r="U81" i="62"/>
  <c r="V81" i="62"/>
  <c r="W81" i="62"/>
  <c r="X81" i="62"/>
  <c r="Y81" i="62"/>
  <c r="Z81" i="62"/>
  <c r="AA81" i="62"/>
  <c r="AB81" i="62"/>
  <c r="AC81" i="62"/>
  <c r="AD81" i="62"/>
  <c r="AE81" i="62"/>
  <c r="AF81" i="62"/>
  <c r="AG81" i="62"/>
  <c r="AH81" i="62"/>
  <c r="AI81" i="62"/>
  <c r="AJ81" i="62"/>
  <c r="AK81" i="62"/>
  <c r="AL81" i="62"/>
  <c r="AM81" i="62"/>
  <c r="AN81" i="62"/>
  <c r="AO81" i="62"/>
  <c r="H82" i="62"/>
  <c r="I82" i="62"/>
  <c r="J82" i="62"/>
  <c r="A4" i="61"/>
  <c r="A5" i="61"/>
  <c r="F11" i="61"/>
  <c r="G11" i="61"/>
  <c r="H11" i="61"/>
  <c r="I11" i="61"/>
  <c r="L11" i="61"/>
  <c r="M11" i="61"/>
  <c r="H12" i="61"/>
  <c r="I12" i="61"/>
  <c r="F13" i="61"/>
  <c r="G13" i="61"/>
  <c r="H13" i="61"/>
  <c r="I13" i="61"/>
  <c r="L13" i="61"/>
  <c r="D13" i="63" s="1"/>
  <c r="M13" i="61"/>
  <c r="H14" i="61"/>
  <c r="L14" i="61" s="1"/>
  <c r="D14" i="63" s="1"/>
  <c r="I14" i="61"/>
  <c r="G14" i="61" s="1"/>
  <c r="F15" i="61"/>
  <c r="G15" i="61"/>
  <c r="H15" i="61"/>
  <c r="I15" i="61"/>
  <c r="L15" i="61"/>
  <c r="M15" i="61"/>
  <c r="H16" i="61"/>
  <c r="I16" i="61"/>
  <c r="J16" i="61"/>
  <c r="K16" i="61"/>
  <c r="H18" i="61"/>
  <c r="I18" i="61"/>
  <c r="F19" i="61"/>
  <c r="G19" i="61"/>
  <c r="H19" i="61"/>
  <c r="I19" i="61"/>
  <c r="L19" i="61"/>
  <c r="M19" i="61"/>
  <c r="H20" i="61"/>
  <c r="I20" i="61"/>
  <c r="F21" i="61"/>
  <c r="G21" i="61"/>
  <c r="H21" i="61"/>
  <c r="I21" i="61"/>
  <c r="L21" i="61"/>
  <c r="D21" i="63" s="1"/>
  <c r="M21" i="61"/>
  <c r="E21" i="63" s="1"/>
  <c r="H22" i="61"/>
  <c r="L22" i="61" s="1"/>
  <c r="I22" i="61"/>
  <c r="G22" i="61" s="1"/>
  <c r="F23" i="61"/>
  <c r="G23" i="61"/>
  <c r="H23" i="61"/>
  <c r="I23" i="61"/>
  <c r="L23" i="61"/>
  <c r="M23" i="61"/>
  <c r="H24" i="61"/>
  <c r="I24" i="61"/>
  <c r="J24" i="61"/>
  <c r="K24" i="61"/>
  <c r="H27" i="61"/>
  <c r="I27" i="61"/>
  <c r="F28" i="61"/>
  <c r="G28" i="61"/>
  <c r="H28" i="61"/>
  <c r="I28" i="61"/>
  <c r="L28" i="61"/>
  <c r="M28" i="61"/>
  <c r="E28" i="63" s="1"/>
  <c r="J29" i="61"/>
  <c r="K29" i="61"/>
  <c r="H32" i="61"/>
  <c r="L32" i="61" s="1"/>
  <c r="D32" i="63" s="1"/>
  <c r="I32" i="61"/>
  <c r="G32" i="61" s="1"/>
  <c r="F33" i="61"/>
  <c r="G33" i="61"/>
  <c r="H33" i="61"/>
  <c r="I33" i="61"/>
  <c r="L33" i="61"/>
  <c r="M33" i="61"/>
  <c r="H34" i="61"/>
  <c r="I34" i="61"/>
  <c r="F35" i="61"/>
  <c r="G35" i="61"/>
  <c r="H35" i="61"/>
  <c r="I35" i="61"/>
  <c r="L35" i="61"/>
  <c r="D35" i="63" s="1"/>
  <c r="M35" i="61"/>
  <c r="J36" i="61"/>
  <c r="K36" i="61"/>
  <c r="L37" i="61"/>
  <c r="M37" i="61"/>
  <c r="H38" i="61"/>
  <c r="I38" i="61"/>
  <c r="H39" i="61"/>
  <c r="I39" i="61"/>
  <c r="F40" i="61"/>
  <c r="G40" i="61"/>
  <c r="H40" i="61"/>
  <c r="H42" i="61" s="1"/>
  <c r="H43" i="61" s="1"/>
  <c r="I40" i="61"/>
  <c r="L40" i="61"/>
  <c r="M40" i="61"/>
  <c r="H41" i="61"/>
  <c r="L41" i="61" s="1"/>
  <c r="D41" i="63" s="1"/>
  <c r="I41" i="61"/>
  <c r="G41" i="61" s="1"/>
  <c r="G42" i="61" s="1"/>
  <c r="J42" i="61"/>
  <c r="K42" i="61"/>
  <c r="J43" i="61"/>
  <c r="K43" i="61"/>
  <c r="F45" i="61"/>
  <c r="G45" i="61"/>
  <c r="H45" i="61"/>
  <c r="I45" i="61"/>
  <c r="L45" i="61"/>
  <c r="M45" i="61"/>
  <c r="E45" i="63" s="1"/>
  <c r="H47" i="61"/>
  <c r="I47" i="61"/>
  <c r="F49" i="61"/>
  <c r="G49" i="61"/>
  <c r="H49" i="61"/>
  <c r="I49" i="61"/>
  <c r="L49" i="61"/>
  <c r="D49" i="63" s="1"/>
  <c r="M49" i="61"/>
  <c r="E49" i="63" s="1"/>
  <c r="H51" i="61"/>
  <c r="L51" i="61" s="1"/>
  <c r="D51" i="63" s="1"/>
  <c r="I51" i="61"/>
  <c r="G51" i="61" s="1"/>
  <c r="F54" i="61"/>
  <c r="G54" i="61"/>
  <c r="H54" i="61"/>
  <c r="I54" i="61"/>
  <c r="I56" i="61" s="1"/>
  <c r="L54" i="61"/>
  <c r="M54" i="61"/>
  <c r="H55" i="61"/>
  <c r="I55" i="61"/>
  <c r="J56" i="61"/>
  <c r="K56" i="61"/>
  <c r="F59" i="61"/>
  <c r="G59" i="61"/>
  <c r="H59" i="61"/>
  <c r="H61" i="61" s="1"/>
  <c r="I59" i="61"/>
  <c r="L59" i="61"/>
  <c r="M59" i="61"/>
  <c r="H60" i="61"/>
  <c r="L60" i="61" s="1"/>
  <c r="I60" i="61"/>
  <c r="G60" i="61" s="1"/>
  <c r="G61" i="61"/>
  <c r="J61" i="61"/>
  <c r="K61" i="61"/>
  <c r="F64" i="61"/>
  <c r="G64" i="61"/>
  <c r="H64" i="61"/>
  <c r="I64" i="61"/>
  <c r="L64" i="61"/>
  <c r="M64" i="61"/>
  <c r="H65" i="61"/>
  <c r="I65" i="61"/>
  <c r="J66" i="61"/>
  <c r="K66" i="61"/>
  <c r="L69" i="61"/>
  <c r="M69" i="61"/>
  <c r="H70" i="61"/>
  <c r="I70" i="61"/>
  <c r="F71" i="61"/>
  <c r="G71" i="61"/>
  <c r="H71" i="61"/>
  <c r="I71" i="61"/>
  <c r="L71" i="61"/>
  <c r="D71" i="63" s="1"/>
  <c r="M71" i="61"/>
  <c r="E71" i="63" s="1"/>
  <c r="J72" i="61"/>
  <c r="K72" i="61"/>
  <c r="H73" i="61"/>
  <c r="L73" i="61" s="1"/>
  <c r="D73" i="63" s="1"/>
  <c r="I73" i="61"/>
  <c r="G73" i="61" s="1"/>
  <c r="F74" i="61"/>
  <c r="G74" i="61"/>
  <c r="H74" i="61"/>
  <c r="I74" i="61"/>
  <c r="L74" i="61"/>
  <c r="M74" i="61"/>
  <c r="H75" i="61"/>
  <c r="I75" i="61"/>
  <c r="F76" i="61"/>
  <c r="G76" i="61"/>
  <c r="H76" i="61"/>
  <c r="I76" i="61"/>
  <c r="L76" i="61"/>
  <c r="D76" i="63" s="1"/>
  <c r="M76" i="61"/>
  <c r="E76" i="63" s="1"/>
  <c r="H77" i="61"/>
  <c r="L77" i="61" s="1"/>
  <c r="I77" i="61"/>
  <c r="G77" i="61" s="1"/>
  <c r="F78" i="61"/>
  <c r="G78" i="61"/>
  <c r="H78" i="61"/>
  <c r="I78" i="61"/>
  <c r="L78" i="61"/>
  <c r="M78" i="61"/>
  <c r="H79" i="61"/>
  <c r="I79" i="61"/>
  <c r="F80" i="61"/>
  <c r="G80" i="61"/>
  <c r="H80" i="61"/>
  <c r="I80" i="61"/>
  <c r="L80" i="61"/>
  <c r="D80" i="63" s="1"/>
  <c r="M80" i="61"/>
  <c r="E80" i="63" s="1"/>
  <c r="H81" i="61"/>
  <c r="L81" i="61" s="1"/>
  <c r="I81" i="61"/>
  <c r="G81" i="61" s="1"/>
  <c r="D82" i="61"/>
  <c r="E82" i="61"/>
  <c r="J82" i="61"/>
  <c r="A5" i="63"/>
  <c r="D11" i="63"/>
  <c r="E11" i="63"/>
  <c r="E13" i="63"/>
  <c r="F13" i="63"/>
  <c r="H13" i="63" s="1"/>
  <c r="D15" i="63"/>
  <c r="E15" i="63"/>
  <c r="D19" i="63"/>
  <c r="E19" i="63"/>
  <c r="F21" i="63"/>
  <c r="H21" i="63" s="1"/>
  <c r="G21" i="63"/>
  <c r="I21" i="63"/>
  <c r="D22" i="63"/>
  <c r="D23" i="63"/>
  <c r="E23" i="63"/>
  <c r="D28" i="63"/>
  <c r="D33" i="63"/>
  <c r="E33" i="63"/>
  <c r="E35" i="63"/>
  <c r="D40" i="63"/>
  <c r="D42" i="63" s="1"/>
  <c r="D45" i="63"/>
  <c r="F47" i="63"/>
  <c r="F49" i="63"/>
  <c r="G49" i="63"/>
  <c r="I49" i="63" s="1"/>
  <c r="H49" i="63"/>
  <c r="D54" i="63"/>
  <c r="D60" i="63"/>
  <c r="D64" i="63"/>
  <c r="E64" i="63"/>
  <c r="D74" i="63"/>
  <c r="E74" i="63"/>
  <c r="D77" i="63"/>
  <c r="D78" i="63"/>
  <c r="E78" i="63"/>
  <c r="F78" i="63"/>
  <c r="H78" i="63" s="1"/>
  <c r="D81" i="63"/>
  <c r="A5" i="19"/>
  <c r="H11" i="19"/>
  <c r="I11" i="19"/>
  <c r="F12" i="19"/>
  <c r="G12" i="19"/>
  <c r="H12" i="19"/>
  <c r="I12" i="19"/>
  <c r="L12" i="19"/>
  <c r="D12" i="43" s="1"/>
  <c r="M12" i="19"/>
  <c r="E12" i="43" s="1"/>
  <c r="H13" i="19"/>
  <c r="L13" i="19" s="1"/>
  <c r="D13" i="43" s="1"/>
  <c r="I13" i="19"/>
  <c r="G13" i="19" s="1"/>
  <c r="F14" i="19"/>
  <c r="G14" i="19"/>
  <c r="H14" i="19"/>
  <c r="I14" i="19"/>
  <c r="L14" i="19"/>
  <c r="M14" i="19"/>
  <c r="H15" i="19"/>
  <c r="I15" i="19"/>
  <c r="J16" i="19"/>
  <c r="K16" i="19"/>
  <c r="H18" i="19"/>
  <c r="I18" i="19"/>
  <c r="H19" i="19"/>
  <c r="I19" i="19"/>
  <c r="F20" i="19"/>
  <c r="G20" i="19"/>
  <c r="H20" i="19"/>
  <c r="I20" i="19"/>
  <c r="L20" i="19"/>
  <c r="M20" i="19"/>
  <c r="E20" i="43" s="1"/>
  <c r="H21" i="19"/>
  <c r="L21" i="19" s="1"/>
  <c r="D21" i="43" s="1"/>
  <c r="I21" i="19"/>
  <c r="G21" i="19" s="1"/>
  <c r="F22" i="19"/>
  <c r="G22" i="19"/>
  <c r="H22" i="19"/>
  <c r="I22" i="19"/>
  <c r="L22" i="19"/>
  <c r="M22" i="19"/>
  <c r="H23" i="19"/>
  <c r="I23" i="19"/>
  <c r="J24" i="19"/>
  <c r="K24" i="19"/>
  <c r="F27" i="19"/>
  <c r="G27" i="19"/>
  <c r="H27" i="19"/>
  <c r="H29" i="19" s="1"/>
  <c r="I27" i="19"/>
  <c r="L27" i="19"/>
  <c r="M27" i="19"/>
  <c r="H28" i="19"/>
  <c r="L28" i="19" s="1"/>
  <c r="D28" i="43" s="1"/>
  <c r="I28" i="19"/>
  <c r="G28" i="19" s="1"/>
  <c r="G29" i="19" s="1"/>
  <c r="J29" i="19"/>
  <c r="K29" i="19"/>
  <c r="F32" i="19"/>
  <c r="G32" i="19"/>
  <c r="H32" i="19"/>
  <c r="I32" i="19"/>
  <c r="L32" i="19"/>
  <c r="M32" i="19"/>
  <c r="H33" i="19"/>
  <c r="I33" i="19"/>
  <c r="F34" i="19"/>
  <c r="G34" i="19"/>
  <c r="H34" i="19"/>
  <c r="I34" i="19"/>
  <c r="L34" i="19"/>
  <c r="D34" i="43" s="1"/>
  <c r="M34" i="19"/>
  <c r="E34" i="43" s="1"/>
  <c r="H35" i="19"/>
  <c r="L35" i="19" s="1"/>
  <c r="D35" i="43" s="1"/>
  <c r="I35" i="19"/>
  <c r="G35" i="19" s="1"/>
  <c r="J36" i="19"/>
  <c r="K36" i="19"/>
  <c r="L37" i="19"/>
  <c r="M37" i="19"/>
  <c r="H38" i="19"/>
  <c r="I38" i="19"/>
  <c r="F39" i="19"/>
  <c r="G39" i="19"/>
  <c r="H39" i="19"/>
  <c r="I39" i="19"/>
  <c r="L39" i="19"/>
  <c r="D39" i="43" s="1"/>
  <c r="M39" i="19"/>
  <c r="H40" i="19"/>
  <c r="L40" i="19" s="1"/>
  <c r="I40" i="19"/>
  <c r="G40" i="19" s="1"/>
  <c r="G42" i="19" s="1"/>
  <c r="G43" i="19" s="1"/>
  <c r="F41" i="19"/>
  <c r="G41" i="19"/>
  <c r="H41" i="19"/>
  <c r="I41" i="19"/>
  <c r="L41" i="19"/>
  <c r="M41" i="19"/>
  <c r="H42" i="19"/>
  <c r="I42" i="19"/>
  <c r="J42" i="19"/>
  <c r="K42" i="19"/>
  <c r="H43" i="19"/>
  <c r="I43" i="19"/>
  <c r="J43" i="19"/>
  <c r="K43" i="19"/>
  <c r="H45" i="19"/>
  <c r="I45" i="19"/>
  <c r="F47" i="19"/>
  <c r="G47" i="19"/>
  <c r="H47" i="19"/>
  <c r="I47" i="19"/>
  <c r="L47" i="19"/>
  <c r="D47" i="43" s="1"/>
  <c r="M47" i="19"/>
  <c r="E47" i="43" s="1"/>
  <c r="H49" i="19"/>
  <c r="L49" i="19" s="1"/>
  <c r="I49" i="19"/>
  <c r="G49" i="19" s="1"/>
  <c r="F51" i="19"/>
  <c r="G51" i="19"/>
  <c r="H51" i="19"/>
  <c r="I51" i="19"/>
  <c r="L51" i="19"/>
  <c r="M51" i="19"/>
  <c r="H54" i="19"/>
  <c r="I54" i="19"/>
  <c r="F55" i="19"/>
  <c r="G55" i="19"/>
  <c r="H55" i="19"/>
  <c r="I55" i="19"/>
  <c r="L55" i="19"/>
  <c r="D55" i="43" s="1"/>
  <c r="M55" i="19"/>
  <c r="E55" i="43" s="1"/>
  <c r="J56" i="19"/>
  <c r="K56" i="19"/>
  <c r="H59" i="19"/>
  <c r="L59" i="19" s="1"/>
  <c r="I59" i="19"/>
  <c r="G59" i="19" s="1"/>
  <c r="G61" i="19" s="1"/>
  <c r="F60" i="19"/>
  <c r="G60" i="19"/>
  <c r="H60" i="19"/>
  <c r="I60" i="19"/>
  <c r="L60" i="19"/>
  <c r="M60" i="19"/>
  <c r="H61" i="19"/>
  <c r="I61" i="19"/>
  <c r="J61" i="19"/>
  <c r="K61" i="19"/>
  <c r="H64" i="19"/>
  <c r="I64" i="19"/>
  <c r="F65" i="19"/>
  <c r="G65" i="19"/>
  <c r="H65" i="19"/>
  <c r="I65" i="19"/>
  <c r="L65" i="19"/>
  <c r="D65" i="43" s="1"/>
  <c r="M65" i="19"/>
  <c r="J66" i="19"/>
  <c r="K66" i="19"/>
  <c r="L69" i="19"/>
  <c r="M69" i="19"/>
  <c r="F70" i="19"/>
  <c r="G70" i="19"/>
  <c r="H70" i="19"/>
  <c r="H72" i="19" s="1"/>
  <c r="I70" i="19"/>
  <c r="L70" i="19"/>
  <c r="M70" i="19"/>
  <c r="H71" i="19"/>
  <c r="L71" i="19" s="1"/>
  <c r="D71" i="43" s="1"/>
  <c r="I71" i="19"/>
  <c r="G71" i="19" s="1"/>
  <c r="G72" i="19" s="1"/>
  <c r="J72" i="19"/>
  <c r="K72" i="19"/>
  <c r="F73" i="19"/>
  <c r="G73" i="19"/>
  <c r="H73" i="19"/>
  <c r="I73" i="19"/>
  <c r="L73" i="19"/>
  <c r="M73" i="19"/>
  <c r="H74" i="19"/>
  <c r="I74" i="19"/>
  <c r="F75" i="19"/>
  <c r="G75" i="19"/>
  <c r="H75" i="19"/>
  <c r="I75" i="19"/>
  <c r="L75" i="19"/>
  <c r="M75" i="19"/>
  <c r="E75" i="43" s="1"/>
  <c r="H76" i="19"/>
  <c r="L76" i="19" s="1"/>
  <c r="D76" i="43" s="1"/>
  <c r="I76" i="19"/>
  <c r="G76" i="19" s="1"/>
  <c r="F77" i="19"/>
  <c r="G77" i="19"/>
  <c r="H77" i="19"/>
  <c r="I77" i="19"/>
  <c r="L77" i="19"/>
  <c r="M77" i="19"/>
  <c r="H78" i="19"/>
  <c r="I78" i="19"/>
  <c r="F79" i="19"/>
  <c r="G79" i="19"/>
  <c r="H79" i="19"/>
  <c r="I79" i="19"/>
  <c r="L79" i="19"/>
  <c r="M79" i="19"/>
  <c r="E79" i="43" s="1"/>
  <c r="H80" i="19"/>
  <c r="L80" i="19" s="1"/>
  <c r="D80" i="43" s="1"/>
  <c r="I80" i="19"/>
  <c r="G80" i="19" s="1"/>
  <c r="F81" i="19"/>
  <c r="G81" i="19"/>
  <c r="H81" i="19"/>
  <c r="I81" i="19"/>
  <c r="L81" i="19"/>
  <c r="M81" i="19"/>
  <c r="D82" i="19"/>
  <c r="E82" i="19"/>
  <c r="F86" i="19"/>
  <c r="G86" i="19"/>
  <c r="H86" i="19"/>
  <c r="I86" i="19"/>
  <c r="L86" i="19"/>
  <c r="M86" i="19"/>
  <c r="H87" i="19"/>
  <c r="I87" i="19"/>
  <c r="F88" i="19"/>
  <c r="G88" i="19"/>
  <c r="H88" i="19"/>
  <c r="I88" i="19"/>
  <c r="L88" i="19"/>
  <c r="D88" i="43" s="1"/>
  <c r="M88" i="19"/>
  <c r="E88" i="43" s="1"/>
  <c r="D89" i="19"/>
  <c r="E89" i="19"/>
  <c r="J89" i="19"/>
  <c r="K89" i="19"/>
  <c r="D91" i="19"/>
  <c r="E91" i="19"/>
  <c r="A5" i="31"/>
  <c r="P8" i="31"/>
  <c r="R8" i="31"/>
  <c r="T8" i="31"/>
  <c r="V8" i="31"/>
  <c r="X8" i="31"/>
  <c r="Z8" i="31"/>
  <c r="AB8" i="31"/>
  <c r="AD8" i="31"/>
  <c r="AF8" i="31"/>
  <c r="AH8" i="31"/>
  <c r="AJ8" i="31"/>
  <c r="AL8" i="31"/>
  <c r="AN8" i="31"/>
  <c r="F11" i="31"/>
  <c r="G11" i="31"/>
  <c r="H11" i="31"/>
  <c r="I11" i="31"/>
  <c r="O11" i="31"/>
  <c r="P11" i="31"/>
  <c r="Q11" i="31"/>
  <c r="R11" i="31"/>
  <c r="S11" i="31"/>
  <c r="T11" i="31"/>
  <c r="U11" i="31"/>
  <c r="V11" i="31"/>
  <c r="V16" i="31" s="1"/>
  <c r="W11" i="31"/>
  <c r="X11" i="31"/>
  <c r="Y11" i="31"/>
  <c r="Z11" i="31"/>
  <c r="AA11" i="31"/>
  <c r="AB11" i="31"/>
  <c r="AC11" i="31"/>
  <c r="AD11" i="31"/>
  <c r="AD16" i="31" s="1"/>
  <c r="AE11" i="31"/>
  <c r="AF11" i="31"/>
  <c r="AG11" i="31"/>
  <c r="AH11" i="31"/>
  <c r="AI11" i="31"/>
  <c r="AJ11" i="31"/>
  <c r="AK11" i="31"/>
  <c r="AL11" i="31"/>
  <c r="AL16" i="31" s="1"/>
  <c r="AM11" i="31"/>
  <c r="AN11" i="31"/>
  <c r="AO11" i="31"/>
  <c r="F12" i="31"/>
  <c r="G12" i="31"/>
  <c r="H12" i="31"/>
  <c r="I12" i="31"/>
  <c r="J12" i="31"/>
  <c r="K12" i="31"/>
  <c r="L12" i="31"/>
  <c r="M12" i="31"/>
  <c r="N12" i="31"/>
  <c r="O12" i="31"/>
  <c r="O16" i="31" s="1"/>
  <c r="P12" i="31"/>
  <c r="P16" i="31" s="1"/>
  <c r="Q12" i="31"/>
  <c r="R12" i="31"/>
  <c r="S12" i="31"/>
  <c r="T12" i="31"/>
  <c r="U12" i="31"/>
  <c r="V12" i="31"/>
  <c r="W12" i="31"/>
  <c r="W16" i="31" s="1"/>
  <c r="X12" i="31"/>
  <c r="X16" i="31" s="1"/>
  <c r="Y12" i="31"/>
  <c r="Z12" i="31"/>
  <c r="AA12" i="31"/>
  <c r="AB12" i="31"/>
  <c r="AC12" i="31"/>
  <c r="AD12" i="31"/>
  <c r="AE12" i="31"/>
  <c r="AE16" i="31" s="1"/>
  <c r="AF12" i="31"/>
  <c r="AF16" i="31" s="1"/>
  <c r="AG12" i="31"/>
  <c r="AH12" i="31"/>
  <c r="AI12" i="31"/>
  <c r="AJ12" i="31"/>
  <c r="AK12" i="31"/>
  <c r="AL12" i="31"/>
  <c r="AM12" i="31"/>
  <c r="AM16" i="31" s="1"/>
  <c r="AN12" i="31"/>
  <c r="AN16" i="31" s="1"/>
  <c r="AO12" i="31"/>
  <c r="F13" i="31"/>
  <c r="D13" i="31" s="1"/>
  <c r="F13" i="43" s="1"/>
  <c r="G13" i="31"/>
  <c r="H13" i="31"/>
  <c r="I13" i="31"/>
  <c r="J13" i="31"/>
  <c r="J16" i="31" s="1"/>
  <c r="K13" i="31"/>
  <c r="L13" i="31"/>
  <c r="M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B16" i="31" s="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F14" i="31"/>
  <c r="G14" i="31"/>
  <c r="H14" i="31"/>
  <c r="I14" i="31"/>
  <c r="J14" i="31"/>
  <c r="K14" i="31"/>
  <c r="L14" i="31"/>
  <c r="M14" i="31"/>
  <c r="E14" i="31" s="1"/>
  <c r="G14" i="43" s="1"/>
  <c r="I14" i="43" s="1"/>
  <c r="N14" i="31"/>
  <c r="N16" i="31" s="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F15" i="31"/>
  <c r="G15" i="31"/>
  <c r="H15" i="31"/>
  <c r="I15" i="31"/>
  <c r="J15" i="31"/>
  <c r="K15" i="31"/>
  <c r="L15" i="31"/>
  <c r="N15" i="31"/>
  <c r="P15" i="31"/>
  <c r="Q15" i="31"/>
  <c r="Q16" i="31" s="1"/>
  <c r="R15" i="31"/>
  <c r="R16" i="31" s="1"/>
  <c r="S15" i="31"/>
  <c r="T15" i="31"/>
  <c r="U15" i="31"/>
  <c r="V15" i="31"/>
  <c r="W15" i="31"/>
  <c r="X15" i="31"/>
  <c r="Y15" i="31"/>
  <c r="Y16" i="31" s="1"/>
  <c r="Z15" i="31"/>
  <c r="Z16" i="31" s="1"/>
  <c r="Z82" i="31" s="1"/>
  <c r="AA15" i="31"/>
  <c r="AB15" i="31"/>
  <c r="AC15" i="31"/>
  <c r="AD15" i="31"/>
  <c r="AE15" i="31"/>
  <c r="AF15" i="31"/>
  <c r="AG15" i="31"/>
  <c r="AG16" i="31" s="1"/>
  <c r="AH15" i="31"/>
  <c r="AH16" i="31" s="1"/>
  <c r="AH82" i="31" s="1"/>
  <c r="AH91" i="31" s="1"/>
  <c r="AI15" i="31"/>
  <c r="AJ15" i="31"/>
  <c r="AK15" i="31"/>
  <c r="AL15" i="31"/>
  <c r="AM15" i="31"/>
  <c r="AN15" i="31"/>
  <c r="AO15" i="31"/>
  <c r="AO16" i="31" s="1"/>
  <c r="K16" i="31"/>
  <c r="L16" i="31"/>
  <c r="S16" i="31"/>
  <c r="T16" i="31"/>
  <c r="AA16" i="31"/>
  <c r="AI16" i="31"/>
  <c r="AJ16" i="31"/>
  <c r="F19" i="31"/>
  <c r="G19" i="31"/>
  <c r="H19" i="31"/>
  <c r="I19" i="31"/>
  <c r="I24" i="31" s="1"/>
  <c r="J19" i="31"/>
  <c r="K19" i="31"/>
  <c r="L19" i="31"/>
  <c r="N19" i="31"/>
  <c r="N24" i="31" s="1"/>
  <c r="P19" i="31"/>
  <c r="Q19" i="31"/>
  <c r="R19" i="31"/>
  <c r="S19" i="31"/>
  <c r="T19" i="31"/>
  <c r="U19" i="31"/>
  <c r="V19" i="31"/>
  <c r="W19" i="31"/>
  <c r="W24" i="31" s="1"/>
  <c r="X19" i="31"/>
  <c r="Y19" i="31"/>
  <c r="Z19" i="31"/>
  <c r="AA19" i="31"/>
  <c r="AB19" i="31"/>
  <c r="AC19" i="31"/>
  <c r="AD19" i="31"/>
  <c r="AE19" i="31"/>
  <c r="AE24" i="31" s="1"/>
  <c r="AF19" i="31"/>
  <c r="AG19" i="31"/>
  <c r="AH19" i="31"/>
  <c r="AI19" i="31"/>
  <c r="AJ19" i="31"/>
  <c r="AK19" i="31"/>
  <c r="AL19" i="31"/>
  <c r="AM19" i="31"/>
  <c r="AM24" i="31" s="1"/>
  <c r="AN19" i="31"/>
  <c r="AO19" i="31"/>
  <c r="F20" i="31"/>
  <c r="G20" i="31"/>
  <c r="H20" i="31"/>
  <c r="I20" i="31"/>
  <c r="J20" i="31"/>
  <c r="J24" i="31" s="1"/>
  <c r="L20" i="31"/>
  <c r="M20" i="31"/>
  <c r="N20" i="31"/>
  <c r="P20" i="31"/>
  <c r="Q20" i="31"/>
  <c r="Q24" i="31" s="1"/>
  <c r="R20" i="31"/>
  <c r="S20" i="31"/>
  <c r="S24" i="31" s="1"/>
  <c r="T20" i="31"/>
  <c r="T24" i="31" s="1"/>
  <c r="U20" i="31"/>
  <c r="V20" i="31"/>
  <c r="W20" i="31"/>
  <c r="X20" i="31"/>
  <c r="Y20" i="31"/>
  <c r="Y24" i="31" s="1"/>
  <c r="Z20" i="31"/>
  <c r="AA20" i="31"/>
  <c r="AA24" i="31" s="1"/>
  <c r="AB20" i="31"/>
  <c r="AB24" i="31" s="1"/>
  <c r="AC20" i="31"/>
  <c r="AD20" i="31"/>
  <c r="AE20" i="31"/>
  <c r="AF20" i="31"/>
  <c r="AG20" i="31"/>
  <c r="AG24" i="31" s="1"/>
  <c r="AH20" i="31"/>
  <c r="AI20" i="31"/>
  <c r="AI24" i="31" s="1"/>
  <c r="AJ20" i="31"/>
  <c r="AJ24" i="31" s="1"/>
  <c r="AK20" i="31"/>
  <c r="AL20" i="31"/>
  <c r="AM20" i="31"/>
  <c r="AN20" i="31"/>
  <c r="AO20" i="31"/>
  <c r="AO24" i="31" s="1"/>
  <c r="F21" i="31"/>
  <c r="G21" i="31"/>
  <c r="H21" i="31"/>
  <c r="I21" i="31"/>
  <c r="J21" i="31"/>
  <c r="K21" i="31"/>
  <c r="L21" i="31"/>
  <c r="M21" i="31"/>
  <c r="M24" i="31" s="1"/>
  <c r="N21" i="31"/>
  <c r="O21" i="31"/>
  <c r="P21" i="31"/>
  <c r="Q21" i="31"/>
  <c r="R21" i="31"/>
  <c r="S21" i="31"/>
  <c r="T21" i="31"/>
  <c r="U21" i="31"/>
  <c r="V21" i="31"/>
  <c r="V24" i="31" s="1"/>
  <c r="W21" i="31"/>
  <c r="X21" i="31"/>
  <c r="Y21" i="31"/>
  <c r="Z21" i="31"/>
  <c r="AA21" i="31"/>
  <c r="AB21" i="31"/>
  <c r="AC21" i="31"/>
  <c r="AD21" i="31"/>
  <c r="AD24" i="31" s="1"/>
  <c r="AE21" i="31"/>
  <c r="AF21" i="31"/>
  <c r="AG21" i="31"/>
  <c r="AH21" i="31"/>
  <c r="AI21" i="31"/>
  <c r="AJ21" i="31"/>
  <c r="AK21" i="31"/>
  <c r="AL21" i="31"/>
  <c r="AL24" i="31" s="1"/>
  <c r="AM21" i="31"/>
  <c r="AN21" i="31"/>
  <c r="AO21" i="31"/>
  <c r="F22" i="31"/>
  <c r="G22" i="31"/>
  <c r="H22" i="31"/>
  <c r="I22" i="31"/>
  <c r="J22" i="31"/>
  <c r="K22" i="31"/>
  <c r="L22" i="31"/>
  <c r="M22" i="31"/>
  <c r="N22" i="31"/>
  <c r="O22" i="31"/>
  <c r="O24" i="31" s="1"/>
  <c r="P22" i="31"/>
  <c r="P24" i="31" s="1"/>
  <c r="Q22" i="31"/>
  <c r="R22" i="31"/>
  <c r="S22" i="31"/>
  <c r="T22" i="31"/>
  <c r="U22" i="31"/>
  <c r="V22" i="31"/>
  <c r="W22" i="31"/>
  <c r="X22" i="31"/>
  <c r="X24" i="31" s="1"/>
  <c r="Y22" i="31"/>
  <c r="Z22" i="31"/>
  <c r="AA22" i="31"/>
  <c r="AB22" i="31"/>
  <c r="AC22" i="31"/>
  <c r="AD22" i="31"/>
  <c r="AE22" i="31"/>
  <c r="AF22" i="31"/>
  <c r="AF24" i="31" s="1"/>
  <c r="AG22" i="31"/>
  <c r="AH22" i="31"/>
  <c r="AI22" i="31"/>
  <c r="AJ22" i="31"/>
  <c r="AK22" i="31"/>
  <c r="AL22" i="31"/>
  <c r="AM22" i="31"/>
  <c r="AN22" i="31"/>
  <c r="AO22" i="31"/>
  <c r="F23" i="31"/>
  <c r="D23" i="31" s="1"/>
  <c r="F23" i="43" s="1"/>
  <c r="G23" i="31"/>
  <c r="H23" i="31"/>
  <c r="I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G24" i="31"/>
  <c r="H24" i="31"/>
  <c r="K24" i="31"/>
  <c r="L24" i="31"/>
  <c r="R24" i="31"/>
  <c r="Z24" i="31"/>
  <c r="AH24" i="31"/>
  <c r="AN24" i="31"/>
  <c r="F27" i="31"/>
  <c r="G27" i="31"/>
  <c r="G29" i="31" s="1"/>
  <c r="H27" i="31"/>
  <c r="D27" i="31" s="1"/>
  <c r="I27" i="31"/>
  <c r="J27" i="31"/>
  <c r="J29" i="31" s="1"/>
  <c r="K27" i="31"/>
  <c r="L27" i="31"/>
  <c r="M27" i="31"/>
  <c r="N27" i="31"/>
  <c r="O27" i="31"/>
  <c r="O29" i="31" s="1"/>
  <c r="P27" i="31"/>
  <c r="Q27" i="31"/>
  <c r="Q29" i="31" s="1"/>
  <c r="R27" i="31"/>
  <c r="R29" i="31" s="1"/>
  <c r="S27" i="31"/>
  <c r="T27" i="31"/>
  <c r="U27" i="31"/>
  <c r="V27" i="31"/>
  <c r="W27" i="31"/>
  <c r="W29" i="31" s="1"/>
  <c r="X27" i="31"/>
  <c r="Y27" i="31"/>
  <c r="Y29" i="31" s="1"/>
  <c r="Z27" i="31"/>
  <c r="Z29" i="31" s="1"/>
  <c r="AA27" i="31"/>
  <c r="AB27" i="31"/>
  <c r="AC27" i="31"/>
  <c r="AD27" i="31"/>
  <c r="AE27" i="31"/>
  <c r="AE29" i="31" s="1"/>
  <c r="AF27" i="31"/>
  <c r="AG27" i="31"/>
  <c r="AG29" i="31" s="1"/>
  <c r="AH27" i="31"/>
  <c r="AH29" i="31" s="1"/>
  <c r="AI27" i="31"/>
  <c r="AJ27" i="31"/>
  <c r="AK27" i="31"/>
  <c r="AL27" i="31"/>
  <c r="AM27" i="31"/>
  <c r="AM29" i="31" s="1"/>
  <c r="AN27" i="31"/>
  <c r="AO27" i="31"/>
  <c r="AO29" i="31" s="1"/>
  <c r="F28" i="31"/>
  <c r="G28" i="31"/>
  <c r="H28" i="31"/>
  <c r="I28" i="31"/>
  <c r="J28" i="31"/>
  <c r="K28" i="31"/>
  <c r="K29" i="31" s="1"/>
  <c r="L28" i="31"/>
  <c r="M28" i="31"/>
  <c r="N28" i="31"/>
  <c r="O28" i="31"/>
  <c r="P28" i="31"/>
  <c r="Q28" i="31"/>
  <c r="R28" i="31"/>
  <c r="S28" i="31"/>
  <c r="S29" i="31" s="1"/>
  <c r="T28" i="31"/>
  <c r="T29" i="31" s="1"/>
  <c r="U28" i="31"/>
  <c r="V28" i="31"/>
  <c r="W28" i="31"/>
  <c r="X28" i="31"/>
  <c r="Y28" i="31"/>
  <c r="Z28" i="31"/>
  <c r="AA28" i="31"/>
  <c r="AA29" i="31" s="1"/>
  <c r="AB28" i="31"/>
  <c r="AB29" i="31" s="1"/>
  <c r="AB82" i="31" s="1"/>
  <c r="AC28" i="31"/>
  <c r="AD28" i="31"/>
  <c r="AE28" i="31"/>
  <c r="AF28" i="31"/>
  <c r="AG28" i="31"/>
  <c r="AH28" i="31"/>
  <c r="AI28" i="31"/>
  <c r="AI29" i="31" s="1"/>
  <c r="AJ28" i="31"/>
  <c r="AJ29" i="31" s="1"/>
  <c r="AK28" i="31"/>
  <c r="AL28" i="31"/>
  <c r="AM28" i="31"/>
  <c r="AN28" i="31"/>
  <c r="AO28" i="31"/>
  <c r="F29" i="31"/>
  <c r="H29" i="31"/>
  <c r="M29" i="31"/>
  <c r="N29" i="31"/>
  <c r="P29" i="31"/>
  <c r="U29" i="31"/>
  <c r="V29" i="31"/>
  <c r="X29" i="31"/>
  <c r="AC29" i="31"/>
  <c r="AD29" i="31"/>
  <c r="AF29" i="31"/>
  <c r="AK29" i="31"/>
  <c r="AL29" i="31"/>
  <c r="AN29" i="31"/>
  <c r="F32" i="31"/>
  <c r="G32" i="31"/>
  <c r="H32" i="31"/>
  <c r="H36" i="31" s="1"/>
  <c r="I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Y36" i="31" s="1"/>
  <c r="Z32" i="31"/>
  <c r="Z36" i="31" s="1"/>
  <c r="AA32" i="31"/>
  <c r="AB32" i="31"/>
  <c r="AC32" i="31"/>
  <c r="AD32" i="31"/>
  <c r="AE32" i="31"/>
  <c r="AF32" i="31"/>
  <c r="AG32" i="31"/>
  <c r="AG36" i="31" s="1"/>
  <c r="AH32" i="31"/>
  <c r="AH36" i="31" s="1"/>
  <c r="AI32" i="31"/>
  <c r="AJ32" i="31"/>
  <c r="AK32" i="31"/>
  <c r="AL32" i="31"/>
  <c r="AM32" i="31"/>
  <c r="AN32" i="31"/>
  <c r="AO32" i="31"/>
  <c r="AO36" i="31" s="1"/>
  <c r="D33" i="31"/>
  <c r="F33" i="43" s="1"/>
  <c r="F33" i="31"/>
  <c r="G33" i="31"/>
  <c r="E33" i="31" s="1"/>
  <c r="G33" i="43" s="1"/>
  <c r="H33" i="31"/>
  <c r="I33" i="31"/>
  <c r="J33" i="31"/>
  <c r="K33" i="31"/>
  <c r="K36" i="31" s="1"/>
  <c r="L33" i="31"/>
  <c r="L36" i="31" s="1"/>
  <c r="M33" i="31"/>
  <c r="N33" i="31"/>
  <c r="O33" i="31"/>
  <c r="P33" i="31"/>
  <c r="Q33" i="31"/>
  <c r="R33" i="31"/>
  <c r="S33" i="31"/>
  <c r="S36" i="31" s="1"/>
  <c r="T33" i="31"/>
  <c r="T36" i="31" s="1"/>
  <c r="U33" i="31"/>
  <c r="V33" i="31"/>
  <c r="W33" i="31"/>
  <c r="X33" i="31"/>
  <c r="Y33" i="31"/>
  <c r="Z33" i="31"/>
  <c r="AA33" i="31"/>
  <c r="AA36" i="31" s="1"/>
  <c r="AB33" i="31"/>
  <c r="AB36" i="31" s="1"/>
  <c r="AC33" i="31"/>
  <c r="AD33" i="31"/>
  <c r="AE33" i="31"/>
  <c r="AF33" i="31"/>
  <c r="AG33" i="31"/>
  <c r="AH33" i="31"/>
  <c r="AI33" i="31"/>
  <c r="AI36" i="31" s="1"/>
  <c r="AJ33" i="31"/>
  <c r="AJ36" i="31" s="1"/>
  <c r="AK33" i="31"/>
  <c r="AL33" i="31"/>
  <c r="AM33" i="31"/>
  <c r="AN33" i="31"/>
  <c r="AO33" i="31"/>
  <c r="F34" i="31"/>
  <c r="G34" i="31"/>
  <c r="H34" i="31"/>
  <c r="I34" i="31"/>
  <c r="J34" i="31"/>
  <c r="K34" i="31"/>
  <c r="L34" i="31"/>
  <c r="M34" i="31"/>
  <c r="M36" i="31" s="1"/>
  <c r="N34" i="31"/>
  <c r="N36" i="31" s="1"/>
  <c r="O34" i="31"/>
  <c r="P34" i="31"/>
  <c r="Q34" i="31"/>
  <c r="R34" i="31"/>
  <c r="S34" i="31"/>
  <c r="T34" i="31"/>
  <c r="U34" i="31"/>
  <c r="U36" i="31" s="1"/>
  <c r="V34" i="31"/>
  <c r="V36" i="31" s="1"/>
  <c r="W34" i="31"/>
  <c r="X34" i="31"/>
  <c r="Y34" i="31"/>
  <c r="Z34" i="31"/>
  <c r="AA34" i="31"/>
  <c r="AB34" i="31"/>
  <c r="AC34" i="31"/>
  <c r="AC36" i="31" s="1"/>
  <c r="AD34" i="31"/>
  <c r="AD36" i="31" s="1"/>
  <c r="AE34" i="31"/>
  <c r="AF34" i="31"/>
  <c r="AG34" i="31"/>
  <c r="AH34" i="31"/>
  <c r="AI34" i="31"/>
  <c r="AJ34" i="31"/>
  <c r="AK34" i="31"/>
  <c r="AK36" i="31" s="1"/>
  <c r="AL34" i="31"/>
  <c r="AL36" i="31" s="1"/>
  <c r="AM34" i="31"/>
  <c r="AN34" i="31"/>
  <c r="AO34" i="31"/>
  <c r="F35" i="31"/>
  <c r="G35" i="31"/>
  <c r="H35" i="31"/>
  <c r="I35" i="31"/>
  <c r="J35" i="31"/>
  <c r="K35" i="31"/>
  <c r="L35" i="31"/>
  <c r="M35" i="31"/>
  <c r="N35" i="31"/>
  <c r="O35" i="31"/>
  <c r="O36" i="31" s="1"/>
  <c r="P35" i="31"/>
  <c r="P36" i="31" s="1"/>
  <c r="Q35" i="31"/>
  <c r="R35" i="31"/>
  <c r="S35" i="31"/>
  <c r="T35" i="31"/>
  <c r="U35" i="31"/>
  <c r="V35" i="31"/>
  <c r="W35" i="31"/>
  <c r="W36" i="31" s="1"/>
  <c r="X35" i="31"/>
  <c r="X36" i="31" s="1"/>
  <c r="Y35" i="31"/>
  <c r="Z35" i="31"/>
  <c r="AA35" i="31"/>
  <c r="AB35" i="31"/>
  <c r="AC35" i="31"/>
  <c r="AD35" i="31"/>
  <c r="AE35" i="31"/>
  <c r="AE36" i="31" s="1"/>
  <c r="AF35" i="31"/>
  <c r="AF36" i="31" s="1"/>
  <c r="AG35" i="31"/>
  <c r="AH35" i="31"/>
  <c r="AI35" i="31"/>
  <c r="AJ35" i="31"/>
  <c r="AK35" i="31"/>
  <c r="AL35" i="31"/>
  <c r="AM35" i="31"/>
  <c r="AM36" i="31" s="1"/>
  <c r="AN35" i="31"/>
  <c r="AN36" i="31" s="1"/>
  <c r="AO35" i="31"/>
  <c r="I36" i="31"/>
  <c r="J36" i="31"/>
  <c r="Q36" i="31"/>
  <c r="R36" i="31"/>
  <c r="D39" i="31"/>
  <c r="F39" i="31"/>
  <c r="G39" i="31"/>
  <c r="E39" i="31" s="1"/>
  <c r="G39" i="43" s="1"/>
  <c r="I39" i="43" s="1"/>
  <c r="H39" i="31"/>
  <c r="I39" i="31"/>
  <c r="J39" i="31"/>
  <c r="K39" i="31"/>
  <c r="K43" i="31" s="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A43" i="31" s="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F40" i="31"/>
  <c r="G40" i="31"/>
  <c r="H40" i="31"/>
  <c r="I40" i="31"/>
  <c r="J40" i="31"/>
  <c r="K40" i="31"/>
  <c r="K42" i="31" s="1"/>
  <c r="L40" i="31"/>
  <c r="M40" i="31"/>
  <c r="M42" i="31" s="1"/>
  <c r="M43" i="31" s="1"/>
  <c r="N40" i="31"/>
  <c r="N42" i="31" s="1"/>
  <c r="N43" i="31" s="1"/>
  <c r="O40" i="31"/>
  <c r="P40" i="31"/>
  <c r="Q40" i="31"/>
  <c r="R40" i="31"/>
  <c r="S40" i="31"/>
  <c r="S42" i="31" s="1"/>
  <c r="T40" i="31"/>
  <c r="U40" i="31"/>
  <c r="U42" i="31" s="1"/>
  <c r="U43" i="31" s="1"/>
  <c r="V40" i="31"/>
  <c r="V42" i="31" s="1"/>
  <c r="V43" i="31" s="1"/>
  <c r="W40" i="31"/>
  <c r="X40" i="31"/>
  <c r="Y40" i="31"/>
  <c r="Z40" i="31"/>
  <c r="AA40" i="31"/>
  <c r="AA42" i="31" s="1"/>
  <c r="AB40" i="31"/>
  <c r="AC40" i="31"/>
  <c r="AC42" i="31" s="1"/>
  <c r="AC43" i="31" s="1"/>
  <c r="AD40" i="31"/>
  <c r="AD42" i="31" s="1"/>
  <c r="AD43" i="31" s="1"/>
  <c r="AE40" i="31"/>
  <c r="AF40" i="31"/>
  <c r="AG40" i="31"/>
  <c r="AH40" i="31"/>
  <c r="AI40" i="31"/>
  <c r="AI42" i="31" s="1"/>
  <c r="AJ40" i="31"/>
  <c r="AK40" i="31"/>
  <c r="AK42" i="31" s="1"/>
  <c r="AK43" i="31" s="1"/>
  <c r="AL40" i="31"/>
  <c r="AL42" i="31" s="1"/>
  <c r="AL43" i="31" s="1"/>
  <c r="AM40" i="31"/>
  <c r="AN40" i="31"/>
  <c r="AO40" i="31"/>
  <c r="F41" i="31"/>
  <c r="D41" i="31" s="1"/>
  <c r="F41" i="43" s="1"/>
  <c r="H41" i="43" s="1"/>
  <c r="G41" i="31"/>
  <c r="H41" i="31"/>
  <c r="H42" i="31" s="1"/>
  <c r="H43" i="31" s="1"/>
  <c r="I41" i="31"/>
  <c r="J41" i="31"/>
  <c r="K41" i="31"/>
  <c r="L41" i="31"/>
  <c r="M41" i="31"/>
  <c r="N41" i="31"/>
  <c r="O41" i="31"/>
  <c r="O42" i="31" s="1"/>
  <c r="O43" i="31" s="1"/>
  <c r="P41" i="31"/>
  <c r="P42" i="31" s="1"/>
  <c r="P43" i="31" s="1"/>
  <c r="Q41" i="31"/>
  <c r="R41" i="31"/>
  <c r="S41" i="31"/>
  <c r="T41" i="31"/>
  <c r="U41" i="31"/>
  <c r="V41" i="31"/>
  <c r="W41" i="31"/>
  <c r="W42" i="31" s="1"/>
  <c r="W43" i="31" s="1"/>
  <c r="X41" i="31"/>
  <c r="X42" i="31" s="1"/>
  <c r="X43" i="31" s="1"/>
  <c r="Y41" i="31"/>
  <c r="Z41" i="31"/>
  <c r="AA41" i="31"/>
  <c r="AB41" i="31"/>
  <c r="AC41" i="31"/>
  <c r="AD41" i="31"/>
  <c r="AE41" i="31"/>
  <c r="AE42" i="31" s="1"/>
  <c r="AE43" i="31" s="1"/>
  <c r="AF41" i="31"/>
  <c r="AF42" i="31" s="1"/>
  <c r="AF43" i="31" s="1"/>
  <c r="AG41" i="31"/>
  <c r="AH41" i="31"/>
  <c r="AI41" i="31"/>
  <c r="AJ41" i="31"/>
  <c r="AK41" i="31"/>
  <c r="AL41" i="31"/>
  <c r="AM41" i="31"/>
  <c r="AM42" i="31" s="1"/>
  <c r="AM43" i="31" s="1"/>
  <c r="AN41" i="31"/>
  <c r="AN42" i="31" s="1"/>
  <c r="AN43" i="31" s="1"/>
  <c r="AO41" i="31"/>
  <c r="I42" i="31"/>
  <c r="I43" i="31" s="1"/>
  <c r="J42" i="31"/>
  <c r="J43" i="31" s="1"/>
  <c r="L42" i="31"/>
  <c r="Q42" i="31"/>
  <c r="Q43" i="31" s="1"/>
  <c r="R42" i="31"/>
  <c r="R43" i="31" s="1"/>
  <c r="T42" i="31"/>
  <c r="Y42" i="31"/>
  <c r="Y43" i="31" s="1"/>
  <c r="Z42" i="31"/>
  <c r="Z43" i="31" s="1"/>
  <c r="AB42" i="31"/>
  <c r="AG42" i="31"/>
  <c r="AG43" i="31" s="1"/>
  <c r="AH42" i="31"/>
  <c r="AH43" i="31" s="1"/>
  <c r="AJ42" i="31"/>
  <c r="AO42" i="31"/>
  <c r="AO43" i="31" s="1"/>
  <c r="L43" i="31"/>
  <c r="S43" i="31"/>
  <c r="T43" i="31"/>
  <c r="AB43" i="31"/>
  <c r="AI43" i="31"/>
  <c r="AJ43" i="31"/>
  <c r="F45" i="31"/>
  <c r="G45" i="31"/>
  <c r="H45" i="31"/>
  <c r="I45" i="31"/>
  <c r="J45" i="31"/>
  <c r="K45" i="31"/>
  <c r="L45" i="31"/>
  <c r="M45" i="31"/>
  <c r="E45" i="31" s="1"/>
  <c r="G45" i="43" s="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F47" i="31"/>
  <c r="D47" i="31" s="1"/>
  <c r="F47" i="43" s="1"/>
  <c r="H47" i="43" s="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F49" i="31"/>
  <c r="G49" i="31"/>
  <c r="E49" i="31" s="1"/>
  <c r="G49" i="43" s="1"/>
  <c r="H49" i="31"/>
  <c r="I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F51" i="31"/>
  <c r="G51" i="31"/>
  <c r="H51" i="31"/>
  <c r="I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F54" i="31"/>
  <c r="G54" i="31"/>
  <c r="H54" i="31"/>
  <c r="I54" i="31"/>
  <c r="P54" i="31"/>
  <c r="Q54" i="31"/>
  <c r="R54" i="31"/>
  <c r="S54" i="31"/>
  <c r="T54" i="31"/>
  <c r="U54" i="31"/>
  <c r="U56" i="31" s="1"/>
  <c r="V54" i="31"/>
  <c r="V56" i="31" s="1"/>
  <c r="W54" i="31"/>
  <c r="X54" i="31"/>
  <c r="Y54" i="31"/>
  <c r="Z54" i="31"/>
  <c r="AA54" i="31"/>
  <c r="AB54" i="31"/>
  <c r="AC54" i="31"/>
  <c r="AC56" i="31" s="1"/>
  <c r="AD54" i="31"/>
  <c r="AD56" i="31" s="1"/>
  <c r="AE54" i="31"/>
  <c r="AF54" i="31"/>
  <c r="AG54" i="31"/>
  <c r="AH54" i="31"/>
  <c r="AI54" i="31"/>
  <c r="AJ54" i="31"/>
  <c r="AK54" i="31"/>
  <c r="AK56" i="31" s="1"/>
  <c r="AL54" i="31"/>
  <c r="AL56" i="31" s="1"/>
  <c r="AM54" i="31"/>
  <c r="AN54" i="31"/>
  <c r="AO54" i="31"/>
  <c r="F55" i="31"/>
  <c r="G55" i="31"/>
  <c r="H55" i="31"/>
  <c r="I55" i="31"/>
  <c r="J55" i="31"/>
  <c r="L55" i="31"/>
  <c r="N55" i="31"/>
  <c r="O55" i="31"/>
  <c r="P55" i="31"/>
  <c r="Q55" i="31"/>
  <c r="Q56" i="31" s="1"/>
  <c r="R55" i="31"/>
  <c r="R56" i="31" s="1"/>
  <c r="S55" i="31"/>
  <c r="T55" i="31"/>
  <c r="U55" i="31"/>
  <c r="V55" i="31"/>
  <c r="W55" i="31"/>
  <c r="X55" i="31"/>
  <c r="Y55" i="31"/>
  <c r="Y56" i="31" s="1"/>
  <c r="Z55" i="31"/>
  <c r="Z56" i="31" s="1"/>
  <c r="AA55" i="31"/>
  <c r="AB55" i="31"/>
  <c r="AC55" i="31"/>
  <c r="AD55" i="31"/>
  <c r="AE55" i="31"/>
  <c r="AF55" i="31"/>
  <c r="AG55" i="31"/>
  <c r="AG56" i="31" s="1"/>
  <c r="AH55" i="31"/>
  <c r="AH56" i="31" s="1"/>
  <c r="AI55" i="31"/>
  <c r="AJ55" i="31"/>
  <c r="AK55" i="31"/>
  <c r="AL55" i="31"/>
  <c r="AM55" i="31"/>
  <c r="AN55" i="31"/>
  <c r="AO55" i="31"/>
  <c r="AO56" i="31" s="1"/>
  <c r="F56" i="31"/>
  <c r="I56" i="31"/>
  <c r="J56" i="31"/>
  <c r="K56" i="31"/>
  <c r="L56" i="31"/>
  <c r="M56" i="31"/>
  <c r="N56" i="31"/>
  <c r="O56" i="31"/>
  <c r="P56" i="31"/>
  <c r="S56" i="31"/>
  <c r="T56" i="31"/>
  <c r="W56" i="31"/>
  <c r="X56" i="31"/>
  <c r="AA56" i="31"/>
  <c r="AB56" i="31"/>
  <c r="AE56" i="31"/>
  <c r="AF56" i="31"/>
  <c r="AI56" i="31"/>
  <c r="AJ56" i="31"/>
  <c r="AM56" i="31"/>
  <c r="AN56" i="31"/>
  <c r="F59" i="31"/>
  <c r="G59" i="31"/>
  <c r="H59" i="31"/>
  <c r="I59" i="31"/>
  <c r="J59" i="31"/>
  <c r="K59" i="31"/>
  <c r="K61" i="31" s="1"/>
  <c r="L59" i="31"/>
  <c r="M59" i="31"/>
  <c r="M61" i="31" s="1"/>
  <c r="N59" i="31"/>
  <c r="N61" i="31" s="1"/>
  <c r="O59" i="31"/>
  <c r="P59" i="31"/>
  <c r="Q59" i="31"/>
  <c r="R59" i="31"/>
  <c r="S59" i="31"/>
  <c r="S61" i="31" s="1"/>
  <c r="T59" i="31"/>
  <c r="U59" i="31"/>
  <c r="U61" i="31" s="1"/>
  <c r="V59" i="31"/>
  <c r="V61" i="31" s="1"/>
  <c r="W59" i="31"/>
  <c r="X59" i="31"/>
  <c r="Y59" i="31"/>
  <c r="Z59" i="31"/>
  <c r="AA59" i="31"/>
  <c r="AA61" i="31" s="1"/>
  <c r="AB59" i="31"/>
  <c r="AC59" i="31"/>
  <c r="AC61" i="31" s="1"/>
  <c r="AD59" i="31"/>
  <c r="AD61" i="31" s="1"/>
  <c r="AE59" i="31"/>
  <c r="AF59" i="31"/>
  <c r="AG59" i="31"/>
  <c r="AH59" i="31"/>
  <c r="AI59" i="31"/>
  <c r="AI61" i="31" s="1"/>
  <c r="AJ59" i="31"/>
  <c r="AK59" i="31"/>
  <c r="AK61" i="31" s="1"/>
  <c r="AL59" i="31"/>
  <c r="AL61" i="31" s="1"/>
  <c r="AM59" i="31"/>
  <c r="AN59" i="31"/>
  <c r="AO59" i="31"/>
  <c r="F60" i="31"/>
  <c r="D60" i="31" s="1"/>
  <c r="F60" i="43" s="1"/>
  <c r="G60" i="31"/>
  <c r="H60" i="31"/>
  <c r="H61" i="31" s="1"/>
  <c r="I60" i="31"/>
  <c r="J60" i="31"/>
  <c r="K60" i="31"/>
  <c r="L60" i="31"/>
  <c r="M60" i="31"/>
  <c r="N60" i="31"/>
  <c r="O60" i="31"/>
  <c r="O61" i="31" s="1"/>
  <c r="P60" i="31"/>
  <c r="P61" i="31" s="1"/>
  <c r="Q60" i="31"/>
  <c r="R60" i="31"/>
  <c r="S60" i="31"/>
  <c r="T60" i="31"/>
  <c r="U60" i="31"/>
  <c r="V60" i="31"/>
  <c r="W60" i="31"/>
  <c r="W61" i="31" s="1"/>
  <c r="X60" i="31"/>
  <c r="X61" i="31" s="1"/>
  <c r="Y60" i="31"/>
  <c r="Z60" i="31"/>
  <c r="AA60" i="31"/>
  <c r="AB60" i="31"/>
  <c r="AC60" i="31"/>
  <c r="AD60" i="31"/>
  <c r="AE60" i="31"/>
  <c r="AE61" i="31" s="1"/>
  <c r="AF60" i="31"/>
  <c r="AF61" i="31" s="1"/>
  <c r="AG60" i="31"/>
  <c r="AH60" i="31"/>
  <c r="AI60" i="31"/>
  <c r="AJ60" i="31"/>
  <c r="AK60" i="31"/>
  <c r="AL60" i="31"/>
  <c r="AM60" i="31"/>
  <c r="AM61" i="31" s="1"/>
  <c r="AN60" i="31"/>
  <c r="AN61" i="31" s="1"/>
  <c r="AO60" i="31"/>
  <c r="I61" i="31"/>
  <c r="J61" i="31"/>
  <c r="L61" i="31"/>
  <c r="Q61" i="31"/>
  <c r="R61" i="31"/>
  <c r="T61" i="31"/>
  <c r="Y61" i="31"/>
  <c r="Z61" i="31"/>
  <c r="AB61" i="31"/>
  <c r="AG61" i="31"/>
  <c r="AH61" i="31"/>
  <c r="AJ61" i="31"/>
  <c r="AO61" i="31"/>
  <c r="F64" i="31"/>
  <c r="G64" i="31"/>
  <c r="E64" i="31" s="1"/>
  <c r="H64" i="31"/>
  <c r="I64" i="31"/>
  <c r="I66" i="31" s="1"/>
  <c r="J64" i="31"/>
  <c r="K64" i="31"/>
  <c r="K66" i="31" s="1"/>
  <c r="L64" i="31"/>
  <c r="L66" i="31" s="1"/>
  <c r="M64" i="31"/>
  <c r="N64" i="31"/>
  <c r="O64" i="31"/>
  <c r="P64" i="31"/>
  <c r="Q64" i="31"/>
  <c r="Q66" i="31" s="1"/>
  <c r="R64" i="31"/>
  <c r="S64" i="31"/>
  <c r="S66" i="31" s="1"/>
  <c r="T64" i="31"/>
  <c r="T66" i="31" s="1"/>
  <c r="U64" i="31"/>
  <c r="V64" i="31"/>
  <c r="W64" i="31"/>
  <c r="X64" i="31"/>
  <c r="Y64" i="31"/>
  <c r="Y66" i="31" s="1"/>
  <c r="Z64" i="31"/>
  <c r="AA64" i="31"/>
  <c r="AA66" i="31" s="1"/>
  <c r="AB64" i="31"/>
  <c r="AB66" i="31" s="1"/>
  <c r="AC64" i="31"/>
  <c r="AD64" i="31"/>
  <c r="AE64" i="31"/>
  <c r="AF64" i="31"/>
  <c r="AG64" i="31"/>
  <c r="AG66" i="31" s="1"/>
  <c r="AH64" i="31"/>
  <c r="AI64" i="31"/>
  <c r="AI66" i="31" s="1"/>
  <c r="AJ64" i="31"/>
  <c r="AJ66" i="31" s="1"/>
  <c r="AK64" i="31"/>
  <c r="AL64" i="31"/>
  <c r="AM64" i="31"/>
  <c r="AN64" i="31"/>
  <c r="AO64" i="31"/>
  <c r="AO66" i="31" s="1"/>
  <c r="F65" i="31"/>
  <c r="G65" i="31"/>
  <c r="H65" i="31"/>
  <c r="I65" i="31"/>
  <c r="J65" i="31"/>
  <c r="K65" i="31"/>
  <c r="L65" i="31"/>
  <c r="M65" i="31"/>
  <c r="M66" i="31" s="1"/>
  <c r="N65" i="31"/>
  <c r="N66" i="31" s="1"/>
  <c r="O65" i="31"/>
  <c r="P65" i="31"/>
  <c r="Q65" i="31"/>
  <c r="R65" i="31"/>
  <c r="S65" i="31"/>
  <c r="T65" i="31"/>
  <c r="U65" i="31"/>
  <c r="U66" i="31" s="1"/>
  <c r="V65" i="31"/>
  <c r="V66" i="31" s="1"/>
  <c r="W65" i="31"/>
  <c r="X65" i="31"/>
  <c r="Y65" i="31"/>
  <c r="Z65" i="31"/>
  <c r="AA65" i="31"/>
  <c r="AB65" i="31"/>
  <c r="AC65" i="31"/>
  <c r="AC66" i="31" s="1"/>
  <c r="AD65" i="31"/>
  <c r="AD66" i="31" s="1"/>
  <c r="AE65" i="31"/>
  <c r="AF65" i="31"/>
  <c r="AG65" i="31"/>
  <c r="AH65" i="31"/>
  <c r="AI65" i="31"/>
  <c r="AJ65" i="31"/>
  <c r="AK65" i="31"/>
  <c r="AK66" i="31" s="1"/>
  <c r="AL65" i="31"/>
  <c r="AL66" i="31" s="1"/>
  <c r="AM65" i="31"/>
  <c r="AN65" i="31"/>
  <c r="AO65" i="31"/>
  <c r="G66" i="31"/>
  <c r="H66" i="31"/>
  <c r="J66" i="31"/>
  <c r="O66" i="31"/>
  <c r="P66" i="31"/>
  <c r="R66" i="31"/>
  <c r="W66" i="31"/>
  <c r="X66" i="31"/>
  <c r="Z66" i="31"/>
  <c r="AE66" i="31"/>
  <c r="AF66" i="31"/>
  <c r="AH66" i="31"/>
  <c r="AM66" i="31"/>
  <c r="AN66" i="31"/>
  <c r="F70" i="31"/>
  <c r="G70" i="31"/>
  <c r="H70" i="31"/>
  <c r="I70" i="31"/>
  <c r="I72" i="31" s="1"/>
  <c r="J70" i="31"/>
  <c r="J72" i="31" s="1"/>
  <c r="K70" i="31"/>
  <c r="L70" i="31"/>
  <c r="M70" i="31"/>
  <c r="N70" i="31"/>
  <c r="O70" i="31"/>
  <c r="O72" i="31" s="1"/>
  <c r="P70" i="31"/>
  <c r="Q70" i="31"/>
  <c r="Q72" i="31" s="1"/>
  <c r="R70" i="31"/>
  <c r="R72" i="31" s="1"/>
  <c r="S70" i="31"/>
  <c r="T70" i="31"/>
  <c r="U70" i="31"/>
  <c r="V70" i="31"/>
  <c r="W70" i="31"/>
  <c r="W72" i="31" s="1"/>
  <c r="X70" i="31"/>
  <c r="Y70" i="31"/>
  <c r="Y72" i="31" s="1"/>
  <c r="Z70" i="31"/>
  <c r="Z72" i="31" s="1"/>
  <c r="AA70" i="31"/>
  <c r="AB70" i="31"/>
  <c r="AC70" i="31"/>
  <c r="AD70" i="31"/>
  <c r="AE70" i="31"/>
  <c r="AE72" i="31" s="1"/>
  <c r="AF70" i="31"/>
  <c r="AG70" i="31"/>
  <c r="AG72" i="31" s="1"/>
  <c r="AH70" i="31"/>
  <c r="AH72" i="31" s="1"/>
  <c r="AI70" i="31"/>
  <c r="AJ70" i="31"/>
  <c r="AK70" i="31"/>
  <c r="AL70" i="31"/>
  <c r="AM70" i="31"/>
  <c r="AM72" i="31" s="1"/>
  <c r="AN70" i="31"/>
  <c r="AO70" i="31"/>
  <c r="AO72" i="31" s="1"/>
  <c r="F71" i="31"/>
  <c r="G71" i="31"/>
  <c r="H71" i="31"/>
  <c r="I71" i="31"/>
  <c r="J71" i="31"/>
  <c r="K71" i="31"/>
  <c r="K72" i="31" s="1"/>
  <c r="L71" i="31"/>
  <c r="M71" i="31"/>
  <c r="N71" i="31"/>
  <c r="O71" i="31"/>
  <c r="P71" i="31"/>
  <c r="Q71" i="31"/>
  <c r="R71" i="31"/>
  <c r="S71" i="31"/>
  <c r="S72" i="31" s="1"/>
  <c r="T71" i="31"/>
  <c r="T72" i="31" s="1"/>
  <c r="U71" i="31"/>
  <c r="V71" i="31"/>
  <c r="W71" i="31"/>
  <c r="X71" i="31"/>
  <c r="Y71" i="31"/>
  <c r="Z71" i="31"/>
  <c r="AA71" i="31"/>
  <c r="AA72" i="31" s="1"/>
  <c r="AB71" i="31"/>
  <c r="AB72" i="31" s="1"/>
  <c r="AC71" i="31"/>
  <c r="AD71" i="31"/>
  <c r="AE71" i="31"/>
  <c r="AF71" i="31"/>
  <c r="AG71" i="31"/>
  <c r="AH71" i="31"/>
  <c r="AI71" i="31"/>
  <c r="AI72" i="31" s="1"/>
  <c r="AJ71" i="31"/>
  <c r="AJ72" i="31" s="1"/>
  <c r="AK71" i="31"/>
  <c r="AL71" i="31"/>
  <c r="AM71" i="31"/>
  <c r="AN71" i="31"/>
  <c r="AO71" i="31"/>
  <c r="F72" i="31"/>
  <c r="H72" i="31"/>
  <c r="M72" i="31"/>
  <c r="N72" i="31"/>
  <c r="P72" i="31"/>
  <c r="U72" i="31"/>
  <c r="V72" i="31"/>
  <c r="X72" i="31"/>
  <c r="AC72" i="31"/>
  <c r="AD72" i="31"/>
  <c r="AF72" i="31"/>
  <c r="AK72" i="31"/>
  <c r="AL72" i="31"/>
  <c r="AN72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F74" i="31"/>
  <c r="G74" i="31"/>
  <c r="H74" i="31"/>
  <c r="J74" i="31"/>
  <c r="K74" i="31"/>
  <c r="L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F75" i="31"/>
  <c r="G75" i="31"/>
  <c r="H75" i="31"/>
  <c r="I75" i="31"/>
  <c r="J75" i="31"/>
  <c r="K75" i="31"/>
  <c r="L75" i="31"/>
  <c r="M75" i="31"/>
  <c r="E75" i="31" s="1"/>
  <c r="G75" i="43" s="1"/>
  <c r="I75" i="43" s="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F76" i="31"/>
  <c r="D76" i="31" s="1"/>
  <c r="F76" i="43" s="1"/>
  <c r="H76" i="43" s="1"/>
  <c r="G76" i="3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F79" i="31"/>
  <c r="G79" i="31"/>
  <c r="H79" i="31"/>
  <c r="I79" i="31"/>
  <c r="J79" i="31"/>
  <c r="K79" i="31"/>
  <c r="L79" i="31"/>
  <c r="M79" i="31"/>
  <c r="E79" i="31" s="1"/>
  <c r="G79" i="43" s="1"/>
  <c r="I79" i="43" s="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F81" i="31"/>
  <c r="G81" i="31"/>
  <c r="E81" i="31" s="1"/>
  <c r="G81" i="43" s="1"/>
  <c r="I81" i="43" s="1"/>
  <c r="H81" i="31"/>
  <c r="D81" i="31" s="1"/>
  <c r="F81" i="43" s="1"/>
  <c r="H81" i="43" s="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F86" i="31"/>
  <c r="E87" i="31"/>
  <c r="G87" i="43" s="1"/>
  <c r="F87" i="31"/>
  <c r="D87" i="31" s="1"/>
  <c r="G87" i="31"/>
  <c r="F88" i="31"/>
  <c r="D88" i="31" s="1"/>
  <c r="F88" i="43" s="1"/>
  <c r="G88" i="31"/>
  <c r="E88" i="31" s="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A5" i="43"/>
  <c r="D14" i="43"/>
  <c r="E14" i="43"/>
  <c r="D20" i="43"/>
  <c r="D22" i="43"/>
  <c r="E22" i="43"/>
  <c r="E27" i="43"/>
  <c r="D32" i="43"/>
  <c r="E32" i="43"/>
  <c r="E39" i="43"/>
  <c r="F39" i="43"/>
  <c r="H39" i="43" s="1"/>
  <c r="D41" i="43"/>
  <c r="E41" i="43"/>
  <c r="D49" i="43"/>
  <c r="D51" i="43"/>
  <c r="E51" i="43"/>
  <c r="D60" i="43"/>
  <c r="E60" i="43"/>
  <c r="H60" i="43"/>
  <c r="E65" i="43"/>
  <c r="D73" i="43"/>
  <c r="E73" i="43"/>
  <c r="D75" i="43"/>
  <c r="D77" i="43"/>
  <c r="E77" i="43"/>
  <c r="D79" i="43"/>
  <c r="D81" i="43"/>
  <c r="E81" i="43"/>
  <c r="D86" i="43"/>
  <c r="E86" i="43"/>
  <c r="F87" i="43"/>
  <c r="G88" i="43"/>
  <c r="I88" i="43" s="1"/>
  <c r="A5" i="6"/>
  <c r="D11" i="6"/>
  <c r="E11" i="6"/>
  <c r="D12" i="6"/>
  <c r="E12" i="6"/>
  <c r="D13" i="6"/>
  <c r="E13" i="6"/>
  <c r="D14" i="6"/>
  <c r="E14" i="6"/>
  <c r="D15" i="6"/>
  <c r="E15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D19" i="6"/>
  <c r="E19" i="6"/>
  <c r="D20" i="6"/>
  <c r="E20" i="6"/>
  <c r="D21" i="6"/>
  <c r="D24" i="6" s="1"/>
  <c r="E21" i="6"/>
  <c r="D22" i="6"/>
  <c r="E22" i="6"/>
  <c r="D23" i="6"/>
  <c r="E23" i="6"/>
  <c r="F24" i="6"/>
  <c r="G24" i="6"/>
  <c r="H24" i="6"/>
  <c r="H82" i="6" s="1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F82" i="6" s="1"/>
  <c r="AG24" i="6"/>
  <c r="AH24" i="6"/>
  <c r="AI24" i="6"/>
  <c r="D27" i="6"/>
  <c r="E27" i="6"/>
  <c r="D28" i="6"/>
  <c r="E28" i="6"/>
  <c r="E29" i="6" s="1"/>
  <c r="D29" i="6"/>
  <c r="F29" i="6"/>
  <c r="G29" i="6"/>
  <c r="H29" i="6"/>
  <c r="I29" i="6"/>
  <c r="J29" i="6"/>
  <c r="K29" i="6"/>
  <c r="L29" i="6"/>
  <c r="L82" i="6" s="1"/>
  <c r="M29" i="6"/>
  <c r="N29" i="6"/>
  <c r="O29" i="6"/>
  <c r="P29" i="6"/>
  <c r="Q29" i="6"/>
  <c r="R29" i="6"/>
  <c r="R82" i="6" s="1"/>
  <c r="S29" i="6"/>
  <c r="T29" i="6"/>
  <c r="T82" i="6" s="1"/>
  <c r="U29" i="6"/>
  <c r="V29" i="6"/>
  <c r="W29" i="6"/>
  <c r="X29" i="6"/>
  <c r="Y29" i="6"/>
  <c r="Z29" i="6"/>
  <c r="AA29" i="6"/>
  <c r="AB29" i="6"/>
  <c r="AB82" i="6" s="1"/>
  <c r="AC29" i="6"/>
  <c r="AD29" i="6"/>
  <c r="AE29" i="6"/>
  <c r="AF29" i="6"/>
  <c r="AG29" i="6"/>
  <c r="AH29" i="6"/>
  <c r="AI29" i="6"/>
  <c r="D32" i="6"/>
  <c r="E32" i="6"/>
  <c r="D33" i="6"/>
  <c r="E33" i="6"/>
  <c r="D34" i="6"/>
  <c r="E34" i="6"/>
  <c r="D35" i="6"/>
  <c r="E35" i="6"/>
  <c r="D36" i="6"/>
  <c r="F36" i="6"/>
  <c r="G36" i="6"/>
  <c r="H36" i="6"/>
  <c r="I36" i="6"/>
  <c r="I82" i="6" s="1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Z82" i="6" s="1"/>
  <c r="AA36" i="6"/>
  <c r="AB36" i="6"/>
  <c r="AC36" i="6"/>
  <c r="AD36" i="6"/>
  <c r="AE36" i="6"/>
  <c r="AF36" i="6"/>
  <c r="AG36" i="6"/>
  <c r="AH36" i="6"/>
  <c r="AI36" i="6"/>
  <c r="D39" i="6"/>
  <c r="E39" i="6"/>
  <c r="D40" i="6"/>
  <c r="E40" i="6"/>
  <c r="D41" i="6"/>
  <c r="D42" i="6" s="1"/>
  <c r="E41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E43" i="6"/>
  <c r="F43" i="6"/>
  <c r="G43" i="6"/>
  <c r="H43" i="6"/>
  <c r="I43" i="6"/>
  <c r="J43" i="6"/>
  <c r="J82" i="6" s="1"/>
  <c r="K43" i="6"/>
  <c r="L43" i="6"/>
  <c r="M43" i="6"/>
  <c r="M82" i="6" s="1"/>
  <c r="N43" i="6"/>
  <c r="O43" i="6"/>
  <c r="P43" i="6"/>
  <c r="Q43" i="6"/>
  <c r="Q82" i="6" s="1"/>
  <c r="R43" i="6"/>
  <c r="S43" i="6"/>
  <c r="T43" i="6"/>
  <c r="U43" i="6"/>
  <c r="U82" i="6" s="1"/>
  <c r="V43" i="6"/>
  <c r="W43" i="6"/>
  <c r="X43" i="6"/>
  <c r="Y43" i="6"/>
  <c r="Z43" i="6"/>
  <c r="AA43" i="6"/>
  <c r="AB43" i="6"/>
  <c r="AC43" i="6"/>
  <c r="AC82" i="6" s="1"/>
  <c r="AD43" i="6"/>
  <c r="AE43" i="6"/>
  <c r="AF43" i="6"/>
  <c r="AG43" i="6"/>
  <c r="AH43" i="6"/>
  <c r="AI43" i="6"/>
  <c r="D45" i="6"/>
  <c r="E45" i="6"/>
  <c r="D47" i="6"/>
  <c r="E47" i="6"/>
  <c r="D49" i="6"/>
  <c r="E49" i="6"/>
  <c r="D51" i="6"/>
  <c r="E51" i="6"/>
  <c r="D54" i="6"/>
  <c r="E54" i="6"/>
  <c r="E56" i="6" s="1"/>
  <c r="D55" i="6"/>
  <c r="E55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D59" i="6"/>
  <c r="E59" i="6"/>
  <c r="D60" i="6"/>
  <c r="D61" i="6" s="1"/>
  <c r="E60" i="6"/>
  <c r="E61" i="6" s="1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D64" i="6"/>
  <c r="E64" i="6"/>
  <c r="E66" i="6" s="1"/>
  <c r="D65" i="6"/>
  <c r="E65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D70" i="6"/>
  <c r="E70" i="6"/>
  <c r="D71" i="6"/>
  <c r="E71" i="6"/>
  <c r="E72" i="6" s="1"/>
  <c r="D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O82" i="6"/>
  <c r="P82" i="6"/>
  <c r="X82" i="6"/>
  <c r="Y82" i="6"/>
  <c r="AG82" i="6"/>
  <c r="AH82" i="6"/>
  <c r="A5" i="54"/>
  <c r="F11" i="54"/>
  <c r="G11" i="54"/>
  <c r="H11" i="54"/>
  <c r="I11" i="54"/>
  <c r="I16" i="54" s="1"/>
  <c r="L11" i="54"/>
  <c r="N11" i="54"/>
  <c r="O11" i="54"/>
  <c r="P11" i="54"/>
  <c r="Q11" i="54"/>
  <c r="R11" i="54"/>
  <c r="S11" i="54"/>
  <c r="T11" i="54"/>
  <c r="T16" i="54" s="1"/>
  <c r="U11" i="54"/>
  <c r="V11" i="54"/>
  <c r="W11" i="54"/>
  <c r="X11" i="54"/>
  <c r="Y11" i="54"/>
  <c r="Z11" i="54"/>
  <c r="AA11" i="54"/>
  <c r="AB11" i="54"/>
  <c r="AB16" i="54" s="1"/>
  <c r="AC11" i="54"/>
  <c r="AD11" i="54"/>
  <c r="AE11" i="54"/>
  <c r="AF11" i="54"/>
  <c r="AG11" i="54"/>
  <c r="AH11" i="54"/>
  <c r="AI11" i="54"/>
  <c r="AJ11" i="54"/>
  <c r="AJ16" i="54" s="1"/>
  <c r="AK11" i="54"/>
  <c r="AL11" i="54"/>
  <c r="AM11" i="54"/>
  <c r="AN11" i="54"/>
  <c r="AO11" i="54"/>
  <c r="F12" i="54"/>
  <c r="G12" i="54"/>
  <c r="H12" i="54"/>
  <c r="I12" i="54"/>
  <c r="J12" i="54"/>
  <c r="L12" i="54"/>
  <c r="N12" i="54"/>
  <c r="O12" i="54"/>
  <c r="P12" i="54"/>
  <c r="P16" i="54" s="1"/>
  <c r="P82" i="54" s="1"/>
  <c r="N653" i="44" s="1"/>
  <c r="Q12" i="54"/>
  <c r="Q16" i="54" s="1"/>
  <c r="R12" i="54"/>
  <c r="S12" i="54"/>
  <c r="T12" i="54"/>
  <c r="U12" i="54"/>
  <c r="V12" i="54"/>
  <c r="W12" i="54"/>
  <c r="X12" i="54"/>
  <c r="X16" i="54" s="1"/>
  <c r="X82" i="54" s="1"/>
  <c r="V653" i="44" s="1"/>
  <c r="Y12" i="54"/>
  <c r="Z12" i="54"/>
  <c r="AA12" i="54"/>
  <c r="AB12" i="54"/>
  <c r="AC12" i="54"/>
  <c r="AD12" i="54"/>
  <c r="AE12" i="54"/>
  <c r="AF12" i="54"/>
  <c r="AF16" i="54" s="1"/>
  <c r="AF82" i="54" s="1"/>
  <c r="AG12" i="54"/>
  <c r="AG16" i="54" s="1"/>
  <c r="AH12" i="54"/>
  <c r="AI12" i="54"/>
  <c r="AJ12" i="54"/>
  <c r="AK12" i="54"/>
  <c r="AL12" i="54"/>
  <c r="AM12" i="54"/>
  <c r="AN12" i="54"/>
  <c r="AN16" i="54" s="1"/>
  <c r="AN82" i="54" s="1"/>
  <c r="AO12" i="54"/>
  <c r="F13" i="54"/>
  <c r="G13" i="54"/>
  <c r="H13" i="54"/>
  <c r="D13" i="54" s="1"/>
  <c r="F13" i="52" s="1"/>
  <c r="I13" i="54"/>
  <c r="J13" i="54"/>
  <c r="K13" i="54"/>
  <c r="K16" i="54" s="1"/>
  <c r="L13" i="54"/>
  <c r="M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Z16" i="54" s="1"/>
  <c r="AA13" i="54"/>
  <c r="AB13" i="54"/>
  <c r="AC13" i="54"/>
  <c r="AD13" i="54"/>
  <c r="AE13" i="54"/>
  <c r="AF13" i="54"/>
  <c r="AG13" i="54"/>
  <c r="AH13" i="54"/>
  <c r="AH16" i="54" s="1"/>
  <c r="AI13" i="54"/>
  <c r="AI16" i="54" s="1"/>
  <c r="AJ13" i="54"/>
  <c r="AK13" i="54"/>
  <c r="AL13" i="54"/>
  <c r="AM13" i="54"/>
  <c r="AN13" i="54"/>
  <c r="AO13" i="54"/>
  <c r="F14" i="54"/>
  <c r="G14" i="54"/>
  <c r="H14" i="54"/>
  <c r="I14" i="54"/>
  <c r="J14" i="54"/>
  <c r="K14" i="54"/>
  <c r="L14" i="54"/>
  <c r="D14" i="54" s="1"/>
  <c r="M14" i="54"/>
  <c r="M16" i="54" s="1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C16" i="54" s="1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F15" i="54"/>
  <c r="G15" i="54"/>
  <c r="H15" i="54"/>
  <c r="I15" i="54"/>
  <c r="J15" i="54"/>
  <c r="K15" i="54"/>
  <c r="L15" i="54"/>
  <c r="M15" i="54"/>
  <c r="N15" i="54"/>
  <c r="N16" i="54" s="1"/>
  <c r="O15" i="54"/>
  <c r="O16" i="54" s="1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D16" i="54" s="1"/>
  <c r="AE15" i="54"/>
  <c r="AF15" i="54"/>
  <c r="AG15" i="54"/>
  <c r="AH15" i="54"/>
  <c r="AI15" i="54"/>
  <c r="AJ15" i="54"/>
  <c r="AK15" i="54"/>
  <c r="AL15" i="54"/>
  <c r="AL16" i="54" s="1"/>
  <c r="AM15" i="54"/>
  <c r="AN15" i="54"/>
  <c r="AO15" i="54"/>
  <c r="H16" i="54"/>
  <c r="J16" i="54"/>
  <c r="R16" i="54"/>
  <c r="S16" i="54"/>
  <c r="AA16" i="54"/>
  <c r="AA82" i="54" s="1"/>
  <c r="Y653" i="44" s="1"/>
  <c r="AK16" i="54"/>
  <c r="F19" i="54"/>
  <c r="G19" i="54"/>
  <c r="H19" i="54"/>
  <c r="I19" i="54"/>
  <c r="L19" i="54"/>
  <c r="N19" i="54"/>
  <c r="O19" i="54"/>
  <c r="P19" i="54"/>
  <c r="Q19" i="54"/>
  <c r="R19" i="54"/>
  <c r="R24" i="54" s="1"/>
  <c r="S19" i="54"/>
  <c r="S24" i="54" s="1"/>
  <c r="T19" i="54"/>
  <c r="T24" i="54" s="1"/>
  <c r="U19" i="54"/>
  <c r="V19" i="54"/>
  <c r="W19" i="54"/>
  <c r="X19" i="54"/>
  <c r="Y19" i="54"/>
  <c r="Z19" i="54"/>
  <c r="Z24" i="54" s="1"/>
  <c r="AA19" i="54"/>
  <c r="AB19" i="54"/>
  <c r="AC19" i="54"/>
  <c r="AD19" i="54"/>
  <c r="AE19" i="54"/>
  <c r="AF19" i="54"/>
  <c r="AG19" i="54"/>
  <c r="AH19" i="54"/>
  <c r="AH24" i="54" s="1"/>
  <c r="AI19" i="54"/>
  <c r="AJ19" i="54"/>
  <c r="AK19" i="54"/>
  <c r="AL19" i="54"/>
  <c r="AM19" i="54"/>
  <c r="AN19" i="54"/>
  <c r="AO19" i="54"/>
  <c r="D20" i="54"/>
  <c r="F20" i="52" s="1"/>
  <c r="H20" i="52" s="1"/>
  <c r="F20" i="54"/>
  <c r="G20" i="54"/>
  <c r="H20" i="54"/>
  <c r="I20" i="54"/>
  <c r="J20" i="54"/>
  <c r="K20" i="54"/>
  <c r="L20" i="54"/>
  <c r="L24" i="54" s="1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J20" i="54"/>
  <c r="AK20" i="54"/>
  <c r="AL20" i="54"/>
  <c r="AM20" i="54"/>
  <c r="AN20" i="54"/>
  <c r="AO20" i="54"/>
  <c r="F21" i="54"/>
  <c r="G21" i="54"/>
  <c r="H21" i="54"/>
  <c r="I21" i="54"/>
  <c r="J21" i="54"/>
  <c r="K21" i="54"/>
  <c r="L21" i="54"/>
  <c r="M21" i="54"/>
  <c r="N21" i="54"/>
  <c r="O21" i="54"/>
  <c r="P21" i="54"/>
  <c r="P24" i="54" s="1"/>
  <c r="Q21" i="54"/>
  <c r="R21" i="54"/>
  <c r="S21" i="54"/>
  <c r="T21" i="54"/>
  <c r="U21" i="54"/>
  <c r="V21" i="54"/>
  <c r="W21" i="54"/>
  <c r="W24" i="54" s="1"/>
  <c r="X21" i="54"/>
  <c r="X24" i="54" s="1"/>
  <c r="Y21" i="54"/>
  <c r="Z21" i="54"/>
  <c r="AA21" i="54"/>
  <c r="AB21" i="54"/>
  <c r="AB24" i="54" s="1"/>
  <c r="AC21" i="54"/>
  <c r="AD21" i="54"/>
  <c r="AE21" i="54"/>
  <c r="AF21" i="54"/>
  <c r="AF24" i="54" s="1"/>
  <c r="AG21" i="54"/>
  <c r="AH21" i="54"/>
  <c r="AI21" i="54"/>
  <c r="AJ21" i="54"/>
  <c r="AK21" i="54"/>
  <c r="AL21" i="54"/>
  <c r="AM21" i="54"/>
  <c r="AN21" i="54"/>
  <c r="AN24" i="54" s="1"/>
  <c r="AO21" i="54"/>
  <c r="F22" i="54"/>
  <c r="G22" i="54"/>
  <c r="H22" i="54"/>
  <c r="I22" i="54"/>
  <c r="J22" i="54"/>
  <c r="J24" i="54" s="1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Y24" i="54" s="1"/>
  <c r="Z22" i="54"/>
  <c r="AA22" i="54"/>
  <c r="AB22" i="54"/>
  <c r="AC22" i="54"/>
  <c r="AD22" i="54"/>
  <c r="AE22" i="54"/>
  <c r="AF22" i="54"/>
  <c r="AG22" i="54"/>
  <c r="AG24" i="54" s="1"/>
  <c r="AH22" i="54"/>
  <c r="AI22" i="54"/>
  <c r="AJ22" i="54"/>
  <c r="AK22" i="54"/>
  <c r="AL22" i="54"/>
  <c r="AM22" i="54"/>
  <c r="AN22" i="54"/>
  <c r="AO22" i="54"/>
  <c r="AO24" i="54" s="1"/>
  <c r="D23" i="54"/>
  <c r="F23" i="52" s="1"/>
  <c r="F23" i="54"/>
  <c r="G23" i="54"/>
  <c r="H23" i="54"/>
  <c r="I23" i="54"/>
  <c r="J23" i="54"/>
  <c r="K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H24" i="54"/>
  <c r="I24" i="54"/>
  <c r="M24" i="54"/>
  <c r="Q24" i="54"/>
  <c r="AA24" i="54"/>
  <c r="AI24" i="54"/>
  <c r="AJ24" i="54"/>
  <c r="F27" i="54"/>
  <c r="G27" i="54"/>
  <c r="H27" i="54"/>
  <c r="I27" i="54"/>
  <c r="J27" i="54"/>
  <c r="L27" i="54"/>
  <c r="L29" i="54" s="1"/>
  <c r="N27" i="54"/>
  <c r="O27" i="54"/>
  <c r="P27" i="54"/>
  <c r="P29" i="54" s="1"/>
  <c r="Q27" i="54"/>
  <c r="Q29" i="54" s="1"/>
  <c r="R27" i="54"/>
  <c r="S27" i="54"/>
  <c r="T27" i="54"/>
  <c r="T29" i="54" s="1"/>
  <c r="U27" i="54"/>
  <c r="U29" i="54" s="1"/>
  <c r="V27" i="54"/>
  <c r="W27" i="54"/>
  <c r="X27" i="54"/>
  <c r="X29" i="54" s="1"/>
  <c r="Y27" i="54"/>
  <c r="Y29" i="54" s="1"/>
  <c r="Z27" i="54"/>
  <c r="AA27" i="54"/>
  <c r="AB27" i="54"/>
  <c r="AB29" i="54" s="1"/>
  <c r="AC27" i="54"/>
  <c r="AC29" i="54" s="1"/>
  <c r="AD27" i="54"/>
  <c r="AE27" i="54"/>
  <c r="AF27" i="54"/>
  <c r="AF29" i="54" s="1"/>
  <c r="AG27" i="54"/>
  <c r="AG29" i="54" s="1"/>
  <c r="AH27" i="54"/>
  <c r="AI27" i="54"/>
  <c r="AJ27" i="54"/>
  <c r="AJ29" i="54" s="1"/>
  <c r="AK27" i="54"/>
  <c r="AK29" i="54" s="1"/>
  <c r="AL27" i="54"/>
  <c r="AM27" i="54"/>
  <c r="AN27" i="54"/>
  <c r="AN29" i="54" s="1"/>
  <c r="AO27" i="54"/>
  <c r="AO29" i="54" s="1"/>
  <c r="F28" i="54"/>
  <c r="G28" i="54"/>
  <c r="H28" i="54"/>
  <c r="H29" i="54" s="1"/>
  <c r="I28" i="54"/>
  <c r="I29" i="54" s="1"/>
  <c r="J28" i="54"/>
  <c r="J29" i="54" s="1"/>
  <c r="K28" i="54"/>
  <c r="K29" i="54" s="1"/>
  <c r="L28" i="54"/>
  <c r="M28" i="54"/>
  <c r="N28" i="54"/>
  <c r="O28" i="54"/>
  <c r="P28" i="54"/>
  <c r="Q28" i="54"/>
  <c r="R28" i="54"/>
  <c r="R29" i="54" s="1"/>
  <c r="S28" i="54"/>
  <c r="S29" i="54" s="1"/>
  <c r="T28" i="54"/>
  <c r="U28" i="54"/>
  <c r="V28" i="54"/>
  <c r="W28" i="54"/>
  <c r="X28" i="54"/>
  <c r="Y28" i="54"/>
  <c r="Z28" i="54"/>
  <c r="Z29" i="54" s="1"/>
  <c r="AA28" i="54"/>
  <c r="AA29" i="54" s="1"/>
  <c r="AB28" i="54"/>
  <c r="AC28" i="54"/>
  <c r="AD28" i="54"/>
  <c r="AE28" i="54"/>
  <c r="AF28" i="54"/>
  <c r="AG28" i="54"/>
  <c r="AH28" i="54"/>
  <c r="AH29" i="54" s="1"/>
  <c r="AI28" i="54"/>
  <c r="AI29" i="54" s="1"/>
  <c r="AJ28" i="54"/>
  <c r="AK28" i="54"/>
  <c r="AL28" i="54"/>
  <c r="AM28" i="54"/>
  <c r="AN28" i="54"/>
  <c r="AO28" i="54"/>
  <c r="G29" i="54"/>
  <c r="M29" i="54"/>
  <c r="N29" i="54"/>
  <c r="O29" i="54"/>
  <c r="V29" i="54"/>
  <c r="W29" i="54"/>
  <c r="AD29" i="54"/>
  <c r="AE29" i="54"/>
  <c r="AL29" i="54"/>
  <c r="AM29" i="54"/>
  <c r="F32" i="54"/>
  <c r="G32" i="54"/>
  <c r="H32" i="54"/>
  <c r="I32" i="54"/>
  <c r="J32" i="54"/>
  <c r="K32" i="54"/>
  <c r="L32" i="54"/>
  <c r="M32" i="54"/>
  <c r="N32" i="54"/>
  <c r="O32" i="54"/>
  <c r="P32" i="54"/>
  <c r="Q32" i="54"/>
  <c r="Q36" i="54" s="1"/>
  <c r="R32" i="54"/>
  <c r="S32" i="54"/>
  <c r="T32" i="54"/>
  <c r="U32" i="54"/>
  <c r="V32" i="54"/>
  <c r="W32" i="54"/>
  <c r="X32" i="54"/>
  <c r="Y32" i="54"/>
  <c r="Y36" i="54" s="1"/>
  <c r="Z32" i="54"/>
  <c r="AA32" i="54"/>
  <c r="AB32" i="54"/>
  <c r="AC32" i="54"/>
  <c r="AD32" i="54"/>
  <c r="AE32" i="54"/>
  <c r="AF32" i="54"/>
  <c r="AG32" i="54"/>
  <c r="AH32" i="54"/>
  <c r="AI32" i="54"/>
  <c r="AJ32" i="54"/>
  <c r="AK32" i="54"/>
  <c r="AL32" i="54"/>
  <c r="AM32" i="54"/>
  <c r="AN32" i="54"/>
  <c r="AO32" i="54"/>
  <c r="F33" i="54"/>
  <c r="F36" i="54" s="1"/>
  <c r="G33" i="54"/>
  <c r="H33" i="54"/>
  <c r="I33" i="54"/>
  <c r="J33" i="54"/>
  <c r="J36" i="54" s="1"/>
  <c r="J82" i="54" s="1"/>
  <c r="H653" i="44" s="1"/>
  <c r="K33" i="54"/>
  <c r="K36" i="54" s="1"/>
  <c r="L33" i="54"/>
  <c r="M33" i="54"/>
  <c r="N33" i="54"/>
  <c r="N36" i="54" s="1"/>
  <c r="O33" i="54"/>
  <c r="P33" i="54"/>
  <c r="Q33" i="54"/>
  <c r="R33" i="54"/>
  <c r="R36" i="54" s="1"/>
  <c r="S33" i="54"/>
  <c r="S36" i="54" s="1"/>
  <c r="T33" i="54"/>
  <c r="U33" i="54"/>
  <c r="V33" i="54"/>
  <c r="V36" i="54" s="1"/>
  <c r="W33" i="54"/>
  <c r="X33" i="54"/>
  <c r="Y33" i="54"/>
  <c r="Z33" i="54"/>
  <c r="Z36" i="54" s="1"/>
  <c r="AA33" i="54"/>
  <c r="AA36" i="54" s="1"/>
  <c r="AB33" i="54"/>
  <c r="AC33" i="54"/>
  <c r="AD33" i="54"/>
  <c r="AD36" i="54" s="1"/>
  <c r="AE33" i="54"/>
  <c r="AF33" i="54"/>
  <c r="AG33" i="54"/>
  <c r="AH33" i="54"/>
  <c r="AH36" i="54" s="1"/>
  <c r="AI33" i="54"/>
  <c r="AI36" i="54" s="1"/>
  <c r="AJ33" i="54"/>
  <c r="AK33" i="54"/>
  <c r="AL33" i="54"/>
  <c r="AL36" i="54" s="1"/>
  <c r="AM33" i="54"/>
  <c r="AN33" i="54"/>
  <c r="AO33" i="54"/>
  <c r="F34" i="54"/>
  <c r="G34" i="54"/>
  <c r="H34" i="54"/>
  <c r="I34" i="54"/>
  <c r="J34" i="54"/>
  <c r="K34" i="54"/>
  <c r="L34" i="54"/>
  <c r="L36" i="54" s="1"/>
  <c r="M34" i="54"/>
  <c r="M36" i="54" s="1"/>
  <c r="N34" i="54"/>
  <c r="O34" i="54"/>
  <c r="P34" i="54"/>
  <c r="Q34" i="54"/>
  <c r="R34" i="54"/>
  <c r="S34" i="54"/>
  <c r="T34" i="54"/>
  <c r="T36" i="54" s="1"/>
  <c r="U34" i="54"/>
  <c r="U36" i="54" s="1"/>
  <c r="V34" i="54"/>
  <c r="W34" i="54"/>
  <c r="X34" i="54"/>
  <c r="Y34" i="54"/>
  <c r="Z34" i="54"/>
  <c r="AA34" i="54"/>
  <c r="AB34" i="54"/>
  <c r="AB36" i="54" s="1"/>
  <c r="AC34" i="54"/>
  <c r="AC36" i="54" s="1"/>
  <c r="AD34" i="54"/>
  <c r="AE34" i="54"/>
  <c r="AF34" i="54"/>
  <c r="AG34" i="54"/>
  <c r="AH34" i="54"/>
  <c r="AI34" i="54"/>
  <c r="AJ34" i="54"/>
  <c r="AJ36" i="54" s="1"/>
  <c r="AK34" i="54"/>
  <c r="AK36" i="54" s="1"/>
  <c r="AL34" i="54"/>
  <c r="AM34" i="54"/>
  <c r="AN34" i="54"/>
  <c r="AO34" i="54"/>
  <c r="F35" i="54"/>
  <c r="G35" i="54"/>
  <c r="H35" i="54"/>
  <c r="I35" i="54"/>
  <c r="J35" i="54"/>
  <c r="K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H36" i="54"/>
  <c r="I36" i="54"/>
  <c r="P36" i="54"/>
  <c r="X36" i="54"/>
  <c r="AF36" i="54"/>
  <c r="AG36" i="54"/>
  <c r="AN36" i="54"/>
  <c r="AO36" i="54"/>
  <c r="F39" i="54"/>
  <c r="D39" i="54" s="1"/>
  <c r="F39" i="52" s="1"/>
  <c r="H39" i="52" s="1"/>
  <c r="G39" i="54"/>
  <c r="H39" i="54"/>
  <c r="I39" i="54"/>
  <c r="J39" i="54"/>
  <c r="K39" i="54"/>
  <c r="K43" i="54" s="1"/>
  <c r="L39" i="54"/>
  <c r="M39" i="54"/>
  <c r="N39" i="54"/>
  <c r="O39" i="54"/>
  <c r="P39" i="54"/>
  <c r="Q39" i="54"/>
  <c r="R39" i="54"/>
  <c r="R43" i="54" s="1"/>
  <c r="S39" i="54"/>
  <c r="S43" i="54" s="1"/>
  <c r="T39" i="54"/>
  <c r="U39" i="54"/>
  <c r="V39" i="54"/>
  <c r="W39" i="54"/>
  <c r="X39" i="54"/>
  <c r="Y39" i="54"/>
  <c r="Z39" i="54"/>
  <c r="AA39" i="54"/>
  <c r="AB39" i="54"/>
  <c r="AC39" i="54"/>
  <c r="AD39" i="54"/>
  <c r="AE39" i="54"/>
  <c r="AF39" i="54"/>
  <c r="AG39" i="54"/>
  <c r="AH39" i="54"/>
  <c r="AH43" i="54" s="1"/>
  <c r="AI39" i="54"/>
  <c r="AI43" i="54" s="1"/>
  <c r="AJ39" i="54"/>
  <c r="AK39" i="54"/>
  <c r="AL39" i="54"/>
  <c r="AM39" i="54"/>
  <c r="AN39" i="54"/>
  <c r="AO39" i="54"/>
  <c r="F40" i="54"/>
  <c r="G40" i="54"/>
  <c r="H40" i="54"/>
  <c r="I40" i="54"/>
  <c r="J40" i="54"/>
  <c r="K40" i="54"/>
  <c r="K42" i="54" s="1"/>
  <c r="L40" i="54"/>
  <c r="L42" i="54" s="1"/>
  <c r="L43" i="54" s="1"/>
  <c r="M40" i="54"/>
  <c r="M42" i="54" s="1"/>
  <c r="M43" i="54" s="1"/>
  <c r="N40" i="54"/>
  <c r="O40" i="54"/>
  <c r="P40" i="54"/>
  <c r="Q40" i="54"/>
  <c r="R40" i="54"/>
  <c r="S40" i="54"/>
  <c r="S42" i="54" s="1"/>
  <c r="T40" i="54"/>
  <c r="T42" i="54" s="1"/>
  <c r="T43" i="54" s="1"/>
  <c r="U40" i="54"/>
  <c r="U42" i="54" s="1"/>
  <c r="U43" i="54" s="1"/>
  <c r="V40" i="54"/>
  <c r="W40" i="54"/>
  <c r="X40" i="54"/>
  <c r="Y40" i="54"/>
  <c r="Z40" i="54"/>
  <c r="AA40" i="54"/>
  <c r="AA42" i="54" s="1"/>
  <c r="AB40" i="54"/>
  <c r="AB42" i="54" s="1"/>
  <c r="AC40" i="54"/>
  <c r="AC42" i="54" s="1"/>
  <c r="AD40" i="54"/>
  <c r="AE40" i="54"/>
  <c r="AF40" i="54"/>
  <c r="AG40" i="54"/>
  <c r="AH40" i="54"/>
  <c r="AI40" i="54"/>
  <c r="AI42" i="54" s="1"/>
  <c r="AJ40" i="54"/>
  <c r="AJ42" i="54" s="1"/>
  <c r="AJ43" i="54" s="1"/>
  <c r="AK40" i="54"/>
  <c r="AK42" i="54" s="1"/>
  <c r="AK43" i="54" s="1"/>
  <c r="AL40" i="54"/>
  <c r="AM40" i="54"/>
  <c r="AN40" i="54"/>
  <c r="AO40" i="54"/>
  <c r="F41" i="54"/>
  <c r="G41" i="54"/>
  <c r="H41" i="54"/>
  <c r="I41" i="54"/>
  <c r="J41" i="54"/>
  <c r="J42" i="54" s="1"/>
  <c r="K41" i="54"/>
  <c r="L41" i="54"/>
  <c r="M41" i="54"/>
  <c r="N41" i="54"/>
  <c r="N42" i="54" s="1"/>
  <c r="N43" i="54" s="1"/>
  <c r="O41" i="54"/>
  <c r="O42" i="54" s="1"/>
  <c r="O43" i="54" s="1"/>
  <c r="P41" i="54"/>
  <c r="Q41" i="54"/>
  <c r="R41" i="54"/>
  <c r="R42" i="54" s="1"/>
  <c r="S41" i="54"/>
  <c r="T41" i="54"/>
  <c r="U41" i="54"/>
  <c r="V41" i="54"/>
  <c r="V42" i="54" s="1"/>
  <c r="V43" i="54" s="1"/>
  <c r="W41" i="54"/>
  <c r="W42" i="54" s="1"/>
  <c r="W43" i="54" s="1"/>
  <c r="X41" i="54"/>
  <c r="Y41" i="54"/>
  <c r="Z41" i="54"/>
  <c r="Z42" i="54" s="1"/>
  <c r="AA41" i="54"/>
  <c r="AB41" i="54"/>
  <c r="AC41" i="54"/>
  <c r="AD41" i="54"/>
  <c r="AD42" i="54" s="1"/>
  <c r="AD43" i="54" s="1"/>
  <c r="AE41" i="54"/>
  <c r="AE42" i="54" s="1"/>
  <c r="AE43" i="54" s="1"/>
  <c r="AF41" i="54"/>
  <c r="AG41" i="54"/>
  <c r="AH41" i="54"/>
  <c r="AH42" i="54" s="1"/>
  <c r="AI41" i="54"/>
  <c r="AJ41" i="54"/>
  <c r="AK41" i="54"/>
  <c r="AL41" i="54"/>
  <c r="AL42" i="54" s="1"/>
  <c r="AL43" i="54" s="1"/>
  <c r="AM41" i="54"/>
  <c r="AM42" i="54" s="1"/>
  <c r="AM43" i="54" s="1"/>
  <c r="AN41" i="54"/>
  <c r="AO41" i="54"/>
  <c r="H42" i="54"/>
  <c r="H43" i="54" s="1"/>
  <c r="I42" i="54"/>
  <c r="I43" i="54" s="1"/>
  <c r="P42" i="54"/>
  <c r="P43" i="54" s="1"/>
  <c r="Q42" i="54"/>
  <c r="Q43" i="54" s="1"/>
  <c r="X42" i="54"/>
  <c r="X43" i="54" s="1"/>
  <c r="Y42" i="54"/>
  <c r="Y43" i="54" s="1"/>
  <c r="AF42" i="54"/>
  <c r="AF43" i="54" s="1"/>
  <c r="AG42" i="54"/>
  <c r="AG43" i="54" s="1"/>
  <c r="AN42" i="54"/>
  <c r="AN43" i="54" s="1"/>
  <c r="AO42" i="54"/>
  <c r="AO43" i="54" s="1"/>
  <c r="J43" i="54"/>
  <c r="Z43" i="54"/>
  <c r="AA43" i="54"/>
  <c r="D45" i="54"/>
  <c r="F45" i="52" s="1"/>
  <c r="F45" i="54"/>
  <c r="G45" i="54"/>
  <c r="H45" i="54"/>
  <c r="I45" i="54"/>
  <c r="J45" i="54"/>
  <c r="K45" i="54"/>
  <c r="L45" i="54"/>
  <c r="M45" i="54"/>
  <c r="E45" i="54" s="1"/>
  <c r="G45" i="52" s="1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F49" i="54"/>
  <c r="G49" i="54"/>
  <c r="H49" i="54"/>
  <c r="I49" i="54"/>
  <c r="N49" i="54"/>
  <c r="O49" i="54"/>
  <c r="P49" i="54"/>
  <c r="Q49" i="54"/>
  <c r="R49" i="54"/>
  <c r="S49" i="54"/>
  <c r="T49" i="54"/>
  <c r="U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F51" i="54"/>
  <c r="G51" i="54"/>
  <c r="H51" i="54"/>
  <c r="I51" i="54"/>
  <c r="J51" i="54"/>
  <c r="K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F54" i="54"/>
  <c r="D54" i="54" s="1"/>
  <c r="G54" i="54"/>
  <c r="E54" i="54" s="1"/>
  <c r="H54" i="54"/>
  <c r="I54" i="54"/>
  <c r="N54" i="54"/>
  <c r="N56" i="54" s="1"/>
  <c r="O54" i="54"/>
  <c r="O56" i="54" s="1"/>
  <c r="P54" i="54"/>
  <c r="Q54" i="54"/>
  <c r="R54" i="54"/>
  <c r="S54" i="54"/>
  <c r="T54" i="54"/>
  <c r="U54" i="54"/>
  <c r="U56" i="54" s="1"/>
  <c r="V54" i="54"/>
  <c r="V56" i="54" s="1"/>
  <c r="W54" i="54"/>
  <c r="W56" i="54" s="1"/>
  <c r="X54" i="54"/>
  <c r="Y54" i="54"/>
  <c r="Z54" i="54"/>
  <c r="AA54" i="54"/>
  <c r="AB54" i="54"/>
  <c r="AC54" i="54"/>
  <c r="AC56" i="54" s="1"/>
  <c r="AD54" i="54"/>
  <c r="AD56" i="54" s="1"/>
  <c r="AE54" i="54"/>
  <c r="AE56" i="54" s="1"/>
  <c r="AF54" i="54"/>
  <c r="AG54" i="54"/>
  <c r="AH54" i="54"/>
  <c r="AI54" i="54"/>
  <c r="AJ54" i="54"/>
  <c r="AK54" i="54"/>
  <c r="AK56" i="54" s="1"/>
  <c r="AL54" i="54"/>
  <c r="AL56" i="54" s="1"/>
  <c r="AM54" i="54"/>
  <c r="AM56" i="54" s="1"/>
  <c r="AN54" i="54"/>
  <c r="AO54" i="54"/>
  <c r="F55" i="54"/>
  <c r="G55" i="54"/>
  <c r="H55" i="54"/>
  <c r="I55" i="54"/>
  <c r="J55" i="54"/>
  <c r="K55" i="54"/>
  <c r="L55" i="54"/>
  <c r="L56" i="54" s="1"/>
  <c r="M55" i="54"/>
  <c r="M56" i="54" s="1"/>
  <c r="N55" i="54"/>
  <c r="O55" i="54"/>
  <c r="P55" i="54"/>
  <c r="P56" i="54" s="1"/>
  <c r="Q55" i="54"/>
  <c r="Q56" i="54" s="1"/>
  <c r="R55" i="54"/>
  <c r="S55" i="54"/>
  <c r="T55" i="54"/>
  <c r="T56" i="54" s="1"/>
  <c r="U55" i="54"/>
  <c r="V55" i="54"/>
  <c r="W55" i="54"/>
  <c r="X55" i="54"/>
  <c r="X56" i="54" s="1"/>
  <c r="Y55" i="54"/>
  <c r="Y56" i="54" s="1"/>
  <c r="Z55" i="54"/>
  <c r="AA55" i="54"/>
  <c r="AB55" i="54"/>
  <c r="AB56" i="54" s="1"/>
  <c r="AC55" i="54"/>
  <c r="AD55" i="54"/>
  <c r="AE55" i="54"/>
  <c r="AF55" i="54"/>
  <c r="AF56" i="54" s="1"/>
  <c r="AG55" i="54"/>
  <c r="AG56" i="54" s="1"/>
  <c r="AH55" i="54"/>
  <c r="AI55" i="54"/>
  <c r="AJ55" i="54"/>
  <c r="AJ56" i="54" s="1"/>
  <c r="AK55" i="54"/>
  <c r="AL55" i="54"/>
  <c r="AM55" i="54"/>
  <c r="AN55" i="54"/>
  <c r="AN56" i="54" s="1"/>
  <c r="AO55" i="54"/>
  <c r="AO56" i="54" s="1"/>
  <c r="F56" i="54"/>
  <c r="G56" i="54"/>
  <c r="J56" i="54"/>
  <c r="K56" i="54"/>
  <c r="R56" i="54"/>
  <c r="S56" i="54"/>
  <c r="S82" i="54" s="1"/>
  <c r="Q653" i="44" s="1"/>
  <c r="Z56" i="54"/>
  <c r="AA56" i="54"/>
  <c r="AH56" i="54"/>
  <c r="AI56" i="54"/>
  <c r="F59" i="54"/>
  <c r="G59" i="54"/>
  <c r="H59" i="54"/>
  <c r="I59" i="54"/>
  <c r="J59" i="54"/>
  <c r="K59" i="54"/>
  <c r="K61" i="54" s="1"/>
  <c r="L59" i="54"/>
  <c r="L61" i="54" s="1"/>
  <c r="M59" i="54"/>
  <c r="M61" i="54" s="1"/>
  <c r="N59" i="54"/>
  <c r="O59" i="54"/>
  <c r="P59" i="54"/>
  <c r="Q59" i="54"/>
  <c r="R59" i="54"/>
  <c r="S59" i="54"/>
  <c r="S61" i="54" s="1"/>
  <c r="T59" i="54"/>
  <c r="T61" i="54" s="1"/>
  <c r="U59" i="54"/>
  <c r="U61" i="54" s="1"/>
  <c r="V59" i="54"/>
  <c r="W59" i="54"/>
  <c r="X59" i="54"/>
  <c r="Y59" i="54"/>
  <c r="Z59" i="54"/>
  <c r="AA59" i="54"/>
  <c r="AA61" i="54" s="1"/>
  <c r="AB59" i="54"/>
  <c r="AB61" i="54" s="1"/>
  <c r="AC59" i="54"/>
  <c r="AC61" i="54" s="1"/>
  <c r="AD59" i="54"/>
  <c r="AE59" i="54"/>
  <c r="AF59" i="54"/>
  <c r="AG59" i="54"/>
  <c r="AH59" i="54"/>
  <c r="AI59" i="54"/>
  <c r="AI61" i="54" s="1"/>
  <c r="AJ59" i="54"/>
  <c r="AJ61" i="54" s="1"/>
  <c r="AK59" i="54"/>
  <c r="AK61" i="54" s="1"/>
  <c r="AL59" i="54"/>
  <c r="AM59" i="54"/>
  <c r="AN59" i="54"/>
  <c r="AO59" i="54"/>
  <c r="F60" i="54"/>
  <c r="G60" i="54"/>
  <c r="H60" i="54"/>
  <c r="I60" i="54"/>
  <c r="J60" i="54"/>
  <c r="J61" i="54" s="1"/>
  <c r="K60" i="54"/>
  <c r="L60" i="54"/>
  <c r="M60" i="54"/>
  <c r="N60" i="54"/>
  <c r="N61" i="54" s="1"/>
  <c r="O60" i="54"/>
  <c r="O61" i="54" s="1"/>
  <c r="P60" i="54"/>
  <c r="Q60" i="54"/>
  <c r="R60" i="54"/>
  <c r="R61" i="54" s="1"/>
  <c r="S60" i="54"/>
  <c r="T60" i="54"/>
  <c r="U60" i="54"/>
  <c r="V60" i="54"/>
  <c r="V61" i="54" s="1"/>
  <c r="W60" i="54"/>
  <c r="W61" i="54" s="1"/>
  <c r="X60" i="54"/>
  <c r="Y60" i="54"/>
  <c r="Z60" i="54"/>
  <c r="Z61" i="54" s="1"/>
  <c r="AA60" i="54"/>
  <c r="AB60" i="54"/>
  <c r="AC60" i="54"/>
  <c r="AD60" i="54"/>
  <c r="AD61" i="54" s="1"/>
  <c r="AE60" i="54"/>
  <c r="AE61" i="54" s="1"/>
  <c r="AF60" i="54"/>
  <c r="AG60" i="54"/>
  <c r="AH60" i="54"/>
  <c r="AH61" i="54" s="1"/>
  <c r="AI60" i="54"/>
  <c r="AJ60" i="54"/>
  <c r="AK60" i="54"/>
  <c r="AL60" i="54"/>
  <c r="AL61" i="54" s="1"/>
  <c r="AM60" i="54"/>
  <c r="AM61" i="54" s="1"/>
  <c r="AN60" i="54"/>
  <c r="AO60" i="54"/>
  <c r="H61" i="54"/>
  <c r="I61" i="54"/>
  <c r="P61" i="54"/>
  <c r="Q61" i="54"/>
  <c r="X61" i="54"/>
  <c r="Y61" i="54"/>
  <c r="AF61" i="54"/>
  <c r="AG61" i="54"/>
  <c r="AN61" i="54"/>
  <c r="AO61" i="54"/>
  <c r="F64" i="54"/>
  <c r="G64" i="54"/>
  <c r="H64" i="54"/>
  <c r="I64" i="54"/>
  <c r="I66" i="54" s="1"/>
  <c r="J64" i="54"/>
  <c r="J66" i="54" s="1"/>
  <c r="K64" i="54"/>
  <c r="K66" i="54" s="1"/>
  <c r="L64" i="54"/>
  <c r="M64" i="54"/>
  <c r="N64" i="54"/>
  <c r="O64" i="54"/>
  <c r="P64" i="54"/>
  <c r="Q64" i="54"/>
  <c r="Q66" i="54" s="1"/>
  <c r="R64" i="54"/>
  <c r="R66" i="54" s="1"/>
  <c r="S64" i="54"/>
  <c r="S66" i="54" s="1"/>
  <c r="T64" i="54"/>
  <c r="U64" i="54"/>
  <c r="V64" i="54"/>
  <c r="W64" i="54"/>
  <c r="X64" i="54"/>
  <c r="Y64" i="54"/>
  <c r="Y66" i="54" s="1"/>
  <c r="Z64" i="54"/>
  <c r="Z66" i="54" s="1"/>
  <c r="AA64" i="54"/>
  <c r="AA66" i="54" s="1"/>
  <c r="AB64" i="54"/>
  <c r="AC64" i="54"/>
  <c r="AD64" i="54"/>
  <c r="AE64" i="54"/>
  <c r="AF64" i="54"/>
  <c r="AG64" i="54"/>
  <c r="AG66" i="54" s="1"/>
  <c r="AH64" i="54"/>
  <c r="AH66" i="54" s="1"/>
  <c r="AI64" i="54"/>
  <c r="AI66" i="54" s="1"/>
  <c r="AJ64" i="54"/>
  <c r="AK64" i="54"/>
  <c r="AL64" i="54"/>
  <c r="AM64" i="54"/>
  <c r="AN64" i="54"/>
  <c r="AO64" i="54"/>
  <c r="AO66" i="54" s="1"/>
  <c r="D65" i="54"/>
  <c r="F65" i="52" s="1"/>
  <c r="H65" i="52" s="1"/>
  <c r="F65" i="54"/>
  <c r="G65" i="54"/>
  <c r="H65" i="54"/>
  <c r="H66" i="54" s="1"/>
  <c r="I65" i="54"/>
  <c r="J65" i="54"/>
  <c r="K65" i="54"/>
  <c r="L65" i="54"/>
  <c r="L66" i="54" s="1"/>
  <c r="M65" i="54"/>
  <c r="M66" i="54" s="1"/>
  <c r="N65" i="54"/>
  <c r="O65" i="54"/>
  <c r="P65" i="54"/>
  <c r="P66" i="54" s="1"/>
  <c r="Q65" i="54"/>
  <c r="R65" i="54"/>
  <c r="S65" i="54"/>
  <c r="T65" i="54"/>
  <c r="T66" i="54" s="1"/>
  <c r="U65" i="54"/>
  <c r="U66" i="54" s="1"/>
  <c r="V65" i="54"/>
  <c r="W65" i="54"/>
  <c r="X65" i="54"/>
  <c r="X66" i="54" s="1"/>
  <c r="Y65" i="54"/>
  <c r="Z65" i="54"/>
  <c r="AA65" i="54"/>
  <c r="AB65" i="54"/>
  <c r="AB66" i="54" s="1"/>
  <c r="AC65" i="54"/>
  <c r="AC66" i="54" s="1"/>
  <c r="AD65" i="54"/>
  <c r="AE65" i="54"/>
  <c r="AF65" i="54"/>
  <c r="AF66" i="54" s="1"/>
  <c r="AG65" i="54"/>
  <c r="AH65" i="54"/>
  <c r="AI65" i="54"/>
  <c r="AJ65" i="54"/>
  <c r="AJ66" i="54" s="1"/>
  <c r="AK65" i="54"/>
  <c r="AK66" i="54" s="1"/>
  <c r="AL65" i="54"/>
  <c r="AM65" i="54"/>
  <c r="AN65" i="54"/>
  <c r="AN66" i="54" s="1"/>
  <c r="AO65" i="54"/>
  <c r="F66" i="54"/>
  <c r="G66" i="54"/>
  <c r="N66" i="54"/>
  <c r="O66" i="54"/>
  <c r="V66" i="54"/>
  <c r="W66" i="54"/>
  <c r="AD66" i="54"/>
  <c r="AE66" i="54"/>
  <c r="AL66" i="54"/>
  <c r="AM66" i="54"/>
  <c r="F70" i="54"/>
  <c r="G70" i="54"/>
  <c r="G72" i="54" s="1"/>
  <c r="H70" i="54"/>
  <c r="I70" i="54"/>
  <c r="J70" i="54"/>
  <c r="K70" i="54"/>
  <c r="L70" i="54"/>
  <c r="M70" i="54"/>
  <c r="N70" i="54"/>
  <c r="O70" i="54"/>
  <c r="O72" i="54" s="1"/>
  <c r="P70" i="54"/>
  <c r="P72" i="54" s="1"/>
  <c r="Q70" i="54"/>
  <c r="Q72" i="54" s="1"/>
  <c r="R70" i="54"/>
  <c r="S70" i="54"/>
  <c r="T70" i="54"/>
  <c r="U70" i="54"/>
  <c r="V70" i="54"/>
  <c r="W70" i="54"/>
  <c r="W72" i="54" s="1"/>
  <c r="X70" i="54"/>
  <c r="X72" i="54" s="1"/>
  <c r="Y70" i="54"/>
  <c r="Y72" i="54" s="1"/>
  <c r="Z70" i="54"/>
  <c r="AA70" i="54"/>
  <c r="AB70" i="54"/>
  <c r="AC70" i="54"/>
  <c r="AD70" i="54"/>
  <c r="AE70" i="54"/>
  <c r="AE72" i="54" s="1"/>
  <c r="AF70" i="54"/>
  <c r="AF72" i="54" s="1"/>
  <c r="AG70" i="54"/>
  <c r="AG72" i="54" s="1"/>
  <c r="AH70" i="54"/>
  <c r="AI70" i="54"/>
  <c r="AJ70" i="54"/>
  <c r="AK70" i="54"/>
  <c r="AL70" i="54"/>
  <c r="AM70" i="54"/>
  <c r="AM72" i="54" s="1"/>
  <c r="AN70" i="54"/>
  <c r="AN72" i="54" s="1"/>
  <c r="AO70" i="54"/>
  <c r="AO72" i="54" s="1"/>
  <c r="F71" i="54"/>
  <c r="G71" i="54"/>
  <c r="H71" i="54"/>
  <c r="I71" i="54"/>
  <c r="J71" i="54"/>
  <c r="J72" i="54" s="1"/>
  <c r="K71" i="54"/>
  <c r="K72" i="54" s="1"/>
  <c r="L71" i="54"/>
  <c r="M71" i="54"/>
  <c r="N71" i="54"/>
  <c r="N72" i="54" s="1"/>
  <c r="O71" i="54"/>
  <c r="P71" i="54"/>
  <c r="Q71" i="54"/>
  <c r="R71" i="54"/>
  <c r="R72" i="54" s="1"/>
  <c r="S71" i="54"/>
  <c r="S72" i="54" s="1"/>
  <c r="T71" i="54"/>
  <c r="U71" i="54"/>
  <c r="V71" i="54"/>
  <c r="V72" i="54" s="1"/>
  <c r="W71" i="54"/>
  <c r="X71" i="54"/>
  <c r="Y71" i="54"/>
  <c r="Z71" i="54"/>
  <c r="Z72" i="54" s="1"/>
  <c r="AA71" i="54"/>
  <c r="AA72" i="54" s="1"/>
  <c r="AB71" i="54"/>
  <c r="AC71" i="54"/>
  <c r="AD71" i="54"/>
  <c r="AD72" i="54" s="1"/>
  <c r="AE71" i="54"/>
  <c r="AF71" i="54"/>
  <c r="AG71" i="54"/>
  <c r="AH71" i="54"/>
  <c r="AH72" i="54" s="1"/>
  <c r="AI71" i="54"/>
  <c r="AI72" i="54" s="1"/>
  <c r="AJ71" i="54"/>
  <c r="AK71" i="54"/>
  <c r="AL71" i="54"/>
  <c r="AL72" i="54" s="1"/>
  <c r="AM71" i="54"/>
  <c r="AN71" i="54"/>
  <c r="AO71" i="54"/>
  <c r="L72" i="54"/>
  <c r="M72" i="54"/>
  <c r="T72" i="54"/>
  <c r="U72" i="54"/>
  <c r="AB72" i="54"/>
  <c r="AC72" i="54"/>
  <c r="AJ72" i="54"/>
  <c r="AK72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F74" i="54"/>
  <c r="G74" i="54"/>
  <c r="H74" i="54"/>
  <c r="D74" i="54" s="1"/>
  <c r="F74" i="52" s="1"/>
  <c r="H74" i="52" s="1"/>
  <c r="I74" i="54"/>
  <c r="J74" i="54"/>
  <c r="K74" i="54"/>
  <c r="L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F75" i="54"/>
  <c r="G75" i="54"/>
  <c r="E75" i="54" s="1"/>
  <c r="G75" i="52" s="1"/>
  <c r="I75" i="52" s="1"/>
  <c r="H75" i="54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F76" i="54"/>
  <c r="G76" i="54"/>
  <c r="H76" i="54"/>
  <c r="I76" i="54"/>
  <c r="J76" i="54"/>
  <c r="K76" i="54"/>
  <c r="L76" i="54"/>
  <c r="M76" i="54"/>
  <c r="E76" i="54" s="1"/>
  <c r="G76" i="52" s="1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D79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F80" i="54"/>
  <c r="G80" i="54"/>
  <c r="H80" i="54"/>
  <c r="I80" i="54"/>
  <c r="J80" i="54"/>
  <c r="K80" i="54"/>
  <c r="L80" i="54"/>
  <c r="M80" i="54"/>
  <c r="E80" i="54" s="1"/>
  <c r="G80" i="52" s="1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F81" i="54"/>
  <c r="G81" i="54"/>
  <c r="E81" i="54" s="1"/>
  <c r="G81" i="52" s="1"/>
  <c r="H81" i="54"/>
  <c r="J81" i="54"/>
  <c r="K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R82" i="54"/>
  <c r="P653" i="44" s="1"/>
  <c r="AH82" i="54"/>
  <c r="A4" i="53"/>
  <c r="A5" i="53"/>
  <c r="H11" i="53"/>
  <c r="L11" i="53" s="1"/>
  <c r="I11" i="53"/>
  <c r="G11" i="53" s="1"/>
  <c r="F12" i="53"/>
  <c r="G12" i="53"/>
  <c r="H12" i="53"/>
  <c r="I12" i="53"/>
  <c r="L12" i="53"/>
  <c r="D12" i="52" s="1"/>
  <c r="M12" i="53"/>
  <c r="E12" i="52" s="1"/>
  <c r="H13" i="53"/>
  <c r="I13" i="53"/>
  <c r="F14" i="53"/>
  <c r="G14" i="53"/>
  <c r="H14" i="53"/>
  <c r="I14" i="53"/>
  <c r="L14" i="53"/>
  <c r="D14" i="52" s="1"/>
  <c r="M14" i="53"/>
  <c r="E14" i="52" s="1"/>
  <c r="H15" i="53"/>
  <c r="L15" i="53" s="1"/>
  <c r="D15" i="52" s="1"/>
  <c r="I15" i="53"/>
  <c r="G15" i="53" s="1"/>
  <c r="J16" i="53"/>
  <c r="K16" i="53"/>
  <c r="H18" i="53"/>
  <c r="I18" i="53"/>
  <c r="H19" i="53"/>
  <c r="L19" i="53" s="1"/>
  <c r="I19" i="53"/>
  <c r="G19" i="53" s="1"/>
  <c r="F20" i="53"/>
  <c r="G20" i="53"/>
  <c r="H20" i="53"/>
  <c r="I20" i="53"/>
  <c r="L20" i="53"/>
  <c r="M20" i="53"/>
  <c r="H21" i="53"/>
  <c r="I21" i="53"/>
  <c r="F22" i="53"/>
  <c r="G22" i="53"/>
  <c r="H22" i="53"/>
  <c r="I22" i="53"/>
  <c r="L22" i="53"/>
  <c r="D22" i="52" s="1"/>
  <c r="M22" i="53"/>
  <c r="E22" i="52" s="1"/>
  <c r="H23" i="53"/>
  <c r="L23" i="53" s="1"/>
  <c r="D23" i="52" s="1"/>
  <c r="I23" i="53"/>
  <c r="G23" i="53" s="1"/>
  <c r="J24" i="53"/>
  <c r="K24" i="53"/>
  <c r="F27" i="53"/>
  <c r="G27" i="53"/>
  <c r="H27" i="53"/>
  <c r="I27" i="53"/>
  <c r="L27" i="53"/>
  <c r="M27" i="53"/>
  <c r="H28" i="53"/>
  <c r="I28" i="53"/>
  <c r="J29" i="53"/>
  <c r="K29" i="53"/>
  <c r="K82" i="53" s="1"/>
  <c r="F32" i="53"/>
  <c r="G32" i="53"/>
  <c r="H32" i="53"/>
  <c r="I32" i="53"/>
  <c r="L32" i="53"/>
  <c r="M32" i="53"/>
  <c r="H33" i="53"/>
  <c r="L33" i="53" s="1"/>
  <c r="D33" i="52" s="1"/>
  <c r="I33" i="53"/>
  <c r="G33" i="53" s="1"/>
  <c r="F34" i="53"/>
  <c r="G34" i="53"/>
  <c r="H34" i="53"/>
  <c r="I34" i="53"/>
  <c r="L34" i="53"/>
  <c r="D34" i="52" s="1"/>
  <c r="M34" i="53"/>
  <c r="E34" i="52" s="1"/>
  <c r="H35" i="53"/>
  <c r="I35" i="53"/>
  <c r="J36" i="53"/>
  <c r="K36" i="53"/>
  <c r="L37" i="53"/>
  <c r="M37" i="53"/>
  <c r="H38" i="53"/>
  <c r="I38" i="53"/>
  <c r="F39" i="53"/>
  <c r="G39" i="53"/>
  <c r="H39" i="53"/>
  <c r="I39" i="53"/>
  <c r="L39" i="53"/>
  <c r="M39" i="53"/>
  <c r="E39" i="52" s="1"/>
  <c r="H40" i="53"/>
  <c r="I40" i="53"/>
  <c r="F41" i="53"/>
  <c r="G41" i="53"/>
  <c r="H41" i="53"/>
  <c r="I41" i="53"/>
  <c r="L41" i="53"/>
  <c r="M41" i="53"/>
  <c r="E41" i="52" s="1"/>
  <c r="J42" i="53"/>
  <c r="K42" i="53"/>
  <c r="J43" i="53"/>
  <c r="K43" i="53"/>
  <c r="H45" i="53"/>
  <c r="L45" i="53" s="1"/>
  <c r="D45" i="52" s="1"/>
  <c r="I45" i="53"/>
  <c r="G45" i="53" s="1"/>
  <c r="F47" i="53"/>
  <c r="G47" i="53"/>
  <c r="H47" i="53"/>
  <c r="I47" i="53"/>
  <c r="L47" i="53"/>
  <c r="M47" i="53"/>
  <c r="E47" i="52" s="1"/>
  <c r="H49" i="53"/>
  <c r="I49" i="53"/>
  <c r="F51" i="53"/>
  <c r="G51" i="53"/>
  <c r="H51" i="53"/>
  <c r="I51" i="53"/>
  <c r="L51" i="53"/>
  <c r="D51" i="52" s="1"/>
  <c r="M51" i="53"/>
  <c r="E51" i="52" s="1"/>
  <c r="H54" i="53"/>
  <c r="L54" i="53" s="1"/>
  <c r="I54" i="53"/>
  <c r="G54" i="53" s="1"/>
  <c r="F55" i="53"/>
  <c r="G55" i="53"/>
  <c r="H55" i="53"/>
  <c r="I55" i="53"/>
  <c r="L55" i="53"/>
  <c r="M55" i="53"/>
  <c r="E55" i="52" s="1"/>
  <c r="H56" i="53"/>
  <c r="I56" i="53"/>
  <c r="J56" i="53"/>
  <c r="K56" i="53"/>
  <c r="H59" i="53"/>
  <c r="I59" i="53"/>
  <c r="F60" i="53"/>
  <c r="G60" i="53"/>
  <c r="H60" i="53"/>
  <c r="I60" i="53"/>
  <c r="L60" i="53"/>
  <c r="D60" i="52" s="1"/>
  <c r="M60" i="53"/>
  <c r="E60" i="52" s="1"/>
  <c r="J61" i="53"/>
  <c r="K61" i="53"/>
  <c r="H64" i="53"/>
  <c r="L64" i="53" s="1"/>
  <c r="I64" i="53"/>
  <c r="G64" i="53" s="1"/>
  <c r="F65" i="53"/>
  <c r="G65" i="53"/>
  <c r="H65" i="53"/>
  <c r="I65" i="53"/>
  <c r="L65" i="53"/>
  <c r="M65" i="53"/>
  <c r="E65" i="52" s="1"/>
  <c r="H66" i="53"/>
  <c r="I66" i="53"/>
  <c r="J66" i="53"/>
  <c r="K66" i="53"/>
  <c r="L69" i="53"/>
  <c r="M69" i="53"/>
  <c r="F70" i="53"/>
  <c r="G70" i="53"/>
  <c r="H70" i="53"/>
  <c r="I70" i="53"/>
  <c r="L70" i="53"/>
  <c r="M70" i="53"/>
  <c r="H71" i="53"/>
  <c r="I71" i="53"/>
  <c r="J72" i="53"/>
  <c r="K72" i="53"/>
  <c r="F73" i="53"/>
  <c r="G73" i="53"/>
  <c r="H73" i="53"/>
  <c r="I73" i="53"/>
  <c r="L73" i="53"/>
  <c r="D73" i="52" s="1"/>
  <c r="M73" i="53"/>
  <c r="E73" i="52" s="1"/>
  <c r="H74" i="53"/>
  <c r="L74" i="53" s="1"/>
  <c r="I74" i="53"/>
  <c r="G74" i="53" s="1"/>
  <c r="F75" i="53"/>
  <c r="G75" i="53"/>
  <c r="H75" i="53"/>
  <c r="I75" i="53"/>
  <c r="L75" i="53"/>
  <c r="M75" i="53"/>
  <c r="H76" i="53"/>
  <c r="I76" i="53"/>
  <c r="F77" i="53"/>
  <c r="G77" i="53"/>
  <c r="H77" i="53"/>
  <c r="I77" i="53"/>
  <c r="L77" i="53"/>
  <c r="D77" i="52" s="1"/>
  <c r="M77" i="53"/>
  <c r="E77" i="52" s="1"/>
  <c r="H78" i="53"/>
  <c r="L78" i="53" s="1"/>
  <c r="I78" i="53"/>
  <c r="G78" i="53" s="1"/>
  <c r="F79" i="53"/>
  <c r="G79" i="53"/>
  <c r="H79" i="53"/>
  <c r="I79" i="53"/>
  <c r="L79" i="53"/>
  <c r="M79" i="53"/>
  <c r="H80" i="53"/>
  <c r="I80" i="53"/>
  <c r="F81" i="53"/>
  <c r="G81" i="53"/>
  <c r="H81" i="53"/>
  <c r="I81" i="53"/>
  <c r="L81" i="53"/>
  <c r="D81" i="52" s="1"/>
  <c r="M81" i="53"/>
  <c r="E81" i="52" s="1"/>
  <c r="D82" i="53"/>
  <c r="E82" i="53"/>
  <c r="J82" i="53"/>
  <c r="A5" i="52"/>
  <c r="F14" i="52"/>
  <c r="H14" i="52" s="1"/>
  <c r="D19" i="52"/>
  <c r="D20" i="52"/>
  <c r="E20" i="52"/>
  <c r="D27" i="52"/>
  <c r="E32" i="52"/>
  <c r="D39" i="52"/>
  <c r="D41" i="52"/>
  <c r="D47" i="52"/>
  <c r="D55" i="52"/>
  <c r="D65" i="52"/>
  <c r="D70" i="52"/>
  <c r="D74" i="52"/>
  <c r="D75" i="52"/>
  <c r="E75" i="52"/>
  <c r="D78" i="52"/>
  <c r="D79" i="52"/>
  <c r="E79" i="52"/>
  <c r="F79" i="52"/>
  <c r="H79" i="52" s="1"/>
  <c r="A5" i="18"/>
  <c r="F11" i="18"/>
  <c r="G11" i="18"/>
  <c r="H11" i="18"/>
  <c r="I11" i="18"/>
  <c r="L11" i="18"/>
  <c r="M11" i="18"/>
  <c r="H12" i="18"/>
  <c r="I12" i="18"/>
  <c r="F13" i="18"/>
  <c r="G13" i="18"/>
  <c r="H13" i="18"/>
  <c r="I13" i="18"/>
  <c r="L13" i="18"/>
  <c r="D13" i="42" s="1"/>
  <c r="H13" i="42" s="1"/>
  <c r="M13" i="18"/>
  <c r="E13" i="42" s="1"/>
  <c r="H14" i="18"/>
  <c r="L14" i="18" s="1"/>
  <c r="D14" i="42" s="1"/>
  <c r="I14" i="18"/>
  <c r="G14" i="18" s="1"/>
  <c r="F15" i="18"/>
  <c r="G15" i="18"/>
  <c r="H15" i="18"/>
  <c r="I15" i="18"/>
  <c r="L15" i="18"/>
  <c r="M15" i="18"/>
  <c r="H16" i="18"/>
  <c r="I16" i="18"/>
  <c r="J16" i="18"/>
  <c r="K16" i="18"/>
  <c r="H18" i="18"/>
  <c r="I18" i="18"/>
  <c r="F19" i="18"/>
  <c r="G19" i="18"/>
  <c r="H19" i="18"/>
  <c r="I19" i="18"/>
  <c r="L19" i="18"/>
  <c r="M19" i="18"/>
  <c r="H20" i="18"/>
  <c r="I20" i="18"/>
  <c r="F21" i="18"/>
  <c r="G21" i="18"/>
  <c r="H21" i="18"/>
  <c r="I21" i="18"/>
  <c r="L21" i="18"/>
  <c r="M21" i="18"/>
  <c r="E21" i="42" s="1"/>
  <c r="H22" i="18"/>
  <c r="L22" i="18" s="1"/>
  <c r="D22" i="42" s="1"/>
  <c r="I22" i="18"/>
  <c r="G22" i="18" s="1"/>
  <c r="F23" i="18"/>
  <c r="G23" i="18"/>
  <c r="H23" i="18"/>
  <c r="I23" i="18"/>
  <c r="L23" i="18"/>
  <c r="M23" i="18"/>
  <c r="H24" i="18"/>
  <c r="I24" i="18"/>
  <c r="J24" i="18"/>
  <c r="K24" i="18"/>
  <c r="H27" i="18"/>
  <c r="I27" i="18"/>
  <c r="F28" i="18"/>
  <c r="G28" i="18"/>
  <c r="H28" i="18"/>
  <c r="I28" i="18"/>
  <c r="L28" i="18"/>
  <c r="D28" i="42" s="1"/>
  <c r="M28" i="18"/>
  <c r="E28" i="42" s="1"/>
  <c r="J29" i="18"/>
  <c r="K29" i="18"/>
  <c r="H32" i="18"/>
  <c r="L32" i="18" s="1"/>
  <c r="I32" i="18"/>
  <c r="G32" i="18" s="1"/>
  <c r="F33" i="18"/>
  <c r="G33" i="18"/>
  <c r="H33" i="18"/>
  <c r="I33" i="18"/>
  <c r="L33" i="18"/>
  <c r="M33" i="18"/>
  <c r="H34" i="18"/>
  <c r="I34" i="18"/>
  <c r="F35" i="18"/>
  <c r="G35" i="18"/>
  <c r="H35" i="18"/>
  <c r="I35" i="18"/>
  <c r="L35" i="18"/>
  <c r="M35" i="18"/>
  <c r="E35" i="42" s="1"/>
  <c r="J36" i="18"/>
  <c r="K36" i="18"/>
  <c r="L37" i="18"/>
  <c r="M37" i="18"/>
  <c r="H38" i="18"/>
  <c r="I38" i="18"/>
  <c r="H39" i="18"/>
  <c r="I39" i="18"/>
  <c r="F40" i="18"/>
  <c r="G40" i="18"/>
  <c r="H40" i="18"/>
  <c r="I40" i="18"/>
  <c r="I42" i="18" s="1"/>
  <c r="I43" i="18" s="1"/>
  <c r="L40" i="18"/>
  <c r="M40" i="18"/>
  <c r="H41" i="18"/>
  <c r="L41" i="18" s="1"/>
  <c r="D41" i="42" s="1"/>
  <c r="I41" i="18"/>
  <c r="G41" i="18" s="1"/>
  <c r="G42" i="18"/>
  <c r="J42" i="18"/>
  <c r="K42" i="18"/>
  <c r="J43" i="18"/>
  <c r="J82" i="18" s="1"/>
  <c r="K43" i="18"/>
  <c r="F45" i="18"/>
  <c r="G45" i="18"/>
  <c r="H45" i="18"/>
  <c r="I45" i="18"/>
  <c r="L45" i="18"/>
  <c r="M45" i="18"/>
  <c r="H47" i="18"/>
  <c r="I47" i="18"/>
  <c r="F49" i="18"/>
  <c r="G49" i="18"/>
  <c r="H49" i="18"/>
  <c r="I49" i="18"/>
  <c r="L49" i="18"/>
  <c r="M49" i="18"/>
  <c r="H51" i="18"/>
  <c r="L51" i="18" s="1"/>
  <c r="I51" i="18"/>
  <c r="G51" i="18" s="1"/>
  <c r="F54" i="18"/>
  <c r="G54" i="18"/>
  <c r="H54" i="18"/>
  <c r="I54" i="18"/>
  <c r="L54" i="18"/>
  <c r="M54" i="18"/>
  <c r="H55" i="18"/>
  <c r="I55" i="18"/>
  <c r="J56" i="18"/>
  <c r="K56" i="18"/>
  <c r="F59" i="18"/>
  <c r="G59" i="18"/>
  <c r="H59" i="18"/>
  <c r="I59" i="18"/>
  <c r="I61" i="18" s="1"/>
  <c r="L59" i="18"/>
  <c r="M59" i="18"/>
  <c r="H60" i="18"/>
  <c r="L60" i="18" s="1"/>
  <c r="D60" i="42" s="1"/>
  <c r="I60" i="18"/>
  <c r="G60" i="18" s="1"/>
  <c r="G61" i="18"/>
  <c r="J61" i="18"/>
  <c r="K61" i="18"/>
  <c r="F64" i="18"/>
  <c r="G64" i="18"/>
  <c r="H64" i="18"/>
  <c r="I64" i="18"/>
  <c r="L64" i="18"/>
  <c r="M64" i="18"/>
  <c r="H65" i="18"/>
  <c r="I65" i="18"/>
  <c r="J66" i="18"/>
  <c r="K66" i="18"/>
  <c r="L69" i="18"/>
  <c r="M69" i="18"/>
  <c r="H70" i="18"/>
  <c r="I70" i="18"/>
  <c r="F71" i="18"/>
  <c r="G71" i="18"/>
  <c r="H71" i="18"/>
  <c r="I71" i="18"/>
  <c r="L71" i="18"/>
  <c r="D71" i="42" s="1"/>
  <c r="M71" i="18"/>
  <c r="J72" i="18"/>
  <c r="K72" i="18"/>
  <c r="H73" i="18"/>
  <c r="L73" i="18" s="1"/>
  <c r="D73" i="42" s="1"/>
  <c r="I73" i="18"/>
  <c r="G73" i="18" s="1"/>
  <c r="F74" i="18"/>
  <c r="G74" i="18"/>
  <c r="H74" i="18"/>
  <c r="I74" i="18"/>
  <c r="L74" i="18"/>
  <c r="M74" i="18"/>
  <c r="E74" i="42" s="1"/>
  <c r="H75" i="18"/>
  <c r="I75" i="18"/>
  <c r="F76" i="18"/>
  <c r="G76" i="18"/>
  <c r="H76" i="18"/>
  <c r="I76" i="18"/>
  <c r="L76" i="18"/>
  <c r="M76" i="18"/>
  <c r="E76" i="42" s="1"/>
  <c r="H77" i="18"/>
  <c r="L77" i="18" s="1"/>
  <c r="D77" i="42" s="1"/>
  <c r="I77" i="18"/>
  <c r="G77" i="18" s="1"/>
  <c r="F78" i="18"/>
  <c r="G78" i="18"/>
  <c r="H78" i="18"/>
  <c r="I78" i="18"/>
  <c r="L78" i="18"/>
  <c r="M78" i="18"/>
  <c r="E78" i="42" s="1"/>
  <c r="H79" i="18"/>
  <c r="I79" i="18"/>
  <c r="F80" i="18"/>
  <c r="G80" i="18"/>
  <c r="H80" i="18"/>
  <c r="I80" i="18"/>
  <c r="L80" i="18"/>
  <c r="M80" i="18"/>
  <c r="E80" i="42" s="1"/>
  <c r="H81" i="18"/>
  <c r="L81" i="18" s="1"/>
  <c r="D81" i="42" s="1"/>
  <c r="I81" i="18"/>
  <c r="G81" i="18" s="1"/>
  <c r="D82" i="18"/>
  <c r="E82" i="18"/>
  <c r="A5" i="30"/>
  <c r="P8" i="30"/>
  <c r="R8" i="30"/>
  <c r="T8" i="30"/>
  <c r="V8" i="30"/>
  <c r="X8" i="30"/>
  <c r="Z8" i="30"/>
  <c r="AB8" i="30"/>
  <c r="AD8" i="30"/>
  <c r="AF8" i="30"/>
  <c r="AH8" i="30"/>
  <c r="AJ8" i="30"/>
  <c r="AL8" i="30"/>
  <c r="AN8" i="30"/>
  <c r="D11" i="30"/>
  <c r="E11" i="30"/>
  <c r="F11" i="30"/>
  <c r="G11" i="30"/>
  <c r="D12" i="30"/>
  <c r="E12" i="30"/>
  <c r="G12" i="42" s="1"/>
  <c r="F12" i="30"/>
  <c r="G12" i="30"/>
  <c r="D13" i="30"/>
  <c r="F13" i="42" s="1"/>
  <c r="E13" i="30"/>
  <c r="G13" i="42" s="1"/>
  <c r="I13" i="42" s="1"/>
  <c r="F13" i="30"/>
  <c r="I13" i="30"/>
  <c r="I16" i="30" s="1"/>
  <c r="D14" i="30"/>
  <c r="F14" i="30"/>
  <c r="G14" i="30"/>
  <c r="E14" i="30" s="1"/>
  <c r="G14" i="42" s="1"/>
  <c r="D15" i="30"/>
  <c r="F15" i="42" s="1"/>
  <c r="F15" i="30"/>
  <c r="G15" i="30"/>
  <c r="E15" i="30" s="1"/>
  <c r="G15" i="42" s="1"/>
  <c r="F16" i="30"/>
  <c r="H16" i="30"/>
  <c r="H82" i="30" s="1"/>
  <c r="F650" i="44" s="1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E19" i="30"/>
  <c r="F19" i="30"/>
  <c r="D19" i="30" s="1"/>
  <c r="G19" i="30"/>
  <c r="E20" i="30"/>
  <c r="G20" i="42" s="1"/>
  <c r="F20" i="30"/>
  <c r="G20" i="30"/>
  <c r="E21" i="30"/>
  <c r="F21" i="30"/>
  <c r="D21" i="30" s="1"/>
  <c r="F21" i="42" s="1"/>
  <c r="G21" i="30"/>
  <c r="E22" i="30"/>
  <c r="G22" i="42" s="1"/>
  <c r="F22" i="30"/>
  <c r="D22" i="30" s="1"/>
  <c r="G22" i="30"/>
  <c r="E23" i="30"/>
  <c r="F23" i="30"/>
  <c r="D23" i="30" s="1"/>
  <c r="F23" i="42" s="1"/>
  <c r="G23" i="30"/>
  <c r="E24" i="30"/>
  <c r="G24" i="30"/>
  <c r="H24" i="30"/>
  <c r="I24" i="30"/>
  <c r="J24" i="30"/>
  <c r="K24" i="30"/>
  <c r="L24" i="30"/>
  <c r="M24" i="30"/>
  <c r="N24" i="30"/>
  <c r="N82" i="30" s="1"/>
  <c r="L650" i="44" s="1"/>
  <c r="O24" i="30"/>
  <c r="P24" i="30"/>
  <c r="Q24" i="30"/>
  <c r="R24" i="30"/>
  <c r="R82" i="30" s="1"/>
  <c r="P650" i="44" s="1"/>
  <c r="S24" i="30"/>
  <c r="T24" i="30"/>
  <c r="U24" i="30"/>
  <c r="V24" i="30"/>
  <c r="V82" i="30" s="1"/>
  <c r="T650" i="44" s="1"/>
  <c r="W24" i="30"/>
  <c r="X24" i="30"/>
  <c r="Y24" i="30"/>
  <c r="Z24" i="30"/>
  <c r="AA24" i="30"/>
  <c r="AB24" i="30"/>
  <c r="AC24" i="30"/>
  <c r="AD24" i="30"/>
  <c r="AD82" i="30" s="1"/>
  <c r="AB650" i="44" s="1"/>
  <c r="AE24" i="30"/>
  <c r="AF24" i="30"/>
  <c r="AG24" i="30"/>
  <c r="AH24" i="30"/>
  <c r="AH82" i="30" s="1"/>
  <c r="AI24" i="30"/>
  <c r="AJ24" i="30"/>
  <c r="AK24" i="30"/>
  <c r="AL24" i="30"/>
  <c r="AL82" i="30" s="1"/>
  <c r="AM24" i="30"/>
  <c r="AN24" i="30"/>
  <c r="AO24" i="30"/>
  <c r="D27" i="30"/>
  <c r="F27" i="30"/>
  <c r="G27" i="30"/>
  <c r="E27" i="30" s="1"/>
  <c r="D28" i="30"/>
  <c r="F28" i="30"/>
  <c r="G28" i="30"/>
  <c r="E28" i="30" s="1"/>
  <c r="G28" i="42" s="1"/>
  <c r="F29" i="30"/>
  <c r="G29" i="30"/>
  <c r="H29" i="30"/>
  <c r="I29" i="30"/>
  <c r="J29" i="30"/>
  <c r="K29" i="30"/>
  <c r="L29" i="30"/>
  <c r="M29" i="30"/>
  <c r="N29" i="30"/>
  <c r="O29" i="30"/>
  <c r="O82" i="30" s="1"/>
  <c r="M650" i="44" s="1"/>
  <c r="P29" i="30"/>
  <c r="Q29" i="30"/>
  <c r="R29" i="30"/>
  <c r="S29" i="30"/>
  <c r="T29" i="30"/>
  <c r="U29" i="30"/>
  <c r="V29" i="30"/>
  <c r="W29" i="30"/>
  <c r="X29" i="30"/>
  <c r="X82" i="30" s="1"/>
  <c r="V650" i="44" s="1"/>
  <c r="Y29" i="30"/>
  <c r="Z29" i="30"/>
  <c r="AA29" i="30"/>
  <c r="AB29" i="30"/>
  <c r="AC29" i="30"/>
  <c r="AD29" i="30"/>
  <c r="AE29" i="30"/>
  <c r="AF29" i="30"/>
  <c r="AF82" i="30" s="1"/>
  <c r="AG29" i="30"/>
  <c r="AH29" i="30"/>
  <c r="AI29" i="30"/>
  <c r="AJ29" i="30"/>
  <c r="AK29" i="30"/>
  <c r="AL29" i="30"/>
  <c r="AM29" i="30"/>
  <c r="AN29" i="30"/>
  <c r="AN82" i="30" s="1"/>
  <c r="AO29" i="30"/>
  <c r="E32" i="30"/>
  <c r="G32" i="42" s="1"/>
  <c r="F32" i="30"/>
  <c r="D32" i="30" s="1"/>
  <c r="G32" i="30"/>
  <c r="E33" i="30"/>
  <c r="F33" i="30"/>
  <c r="G33" i="30"/>
  <c r="E34" i="30"/>
  <c r="G34" i="42" s="1"/>
  <c r="F34" i="30"/>
  <c r="D34" i="30" s="1"/>
  <c r="G34" i="30"/>
  <c r="E35" i="30"/>
  <c r="G35" i="42" s="1"/>
  <c r="F35" i="30"/>
  <c r="D35" i="30" s="1"/>
  <c r="F35" i="42" s="1"/>
  <c r="G35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F39" i="30"/>
  <c r="G39" i="30"/>
  <c r="E39" i="30" s="1"/>
  <c r="D40" i="30"/>
  <c r="F40" i="30"/>
  <c r="G40" i="30"/>
  <c r="E40" i="30" s="1"/>
  <c r="D41" i="30"/>
  <c r="F41" i="30"/>
  <c r="G41" i="30"/>
  <c r="E41" i="30" s="1"/>
  <c r="G41" i="42" s="1"/>
  <c r="F42" i="30"/>
  <c r="G42" i="30"/>
  <c r="G43" i="30" s="1"/>
  <c r="H42" i="30"/>
  <c r="H43" i="30" s="1"/>
  <c r="I42" i="30"/>
  <c r="J42" i="30"/>
  <c r="K42" i="30"/>
  <c r="K43" i="30" s="1"/>
  <c r="K82" i="30" s="1"/>
  <c r="I650" i="44" s="1"/>
  <c r="L42" i="30"/>
  <c r="L43" i="30" s="1"/>
  <c r="L82" i="30" s="1"/>
  <c r="J650" i="44" s="1"/>
  <c r="M42" i="30"/>
  <c r="N42" i="30"/>
  <c r="O42" i="30"/>
  <c r="O43" i="30" s="1"/>
  <c r="P42" i="30"/>
  <c r="P43" i="30" s="1"/>
  <c r="Q42" i="30"/>
  <c r="R42" i="30"/>
  <c r="S42" i="30"/>
  <c r="S43" i="30" s="1"/>
  <c r="S82" i="30" s="1"/>
  <c r="Q650" i="44" s="1"/>
  <c r="T42" i="30"/>
  <c r="T43" i="30" s="1"/>
  <c r="T82" i="30" s="1"/>
  <c r="R650" i="44" s="1"/>
  <c r="U42" i="30"/>
  <c r="V42" i="30"/>
  <c r="W42" i="30"/>
  <c r="W43" i="30" s="1"/>
  <c r="X42" i="30"/>
  <c r="X43" i="30" s="1"/>
  <c r="Y42" i="30"/>
  <c r="Z42" i="30"/>
  <c r="AA42" i="30"/>
  <c r="AA43" i="30" s="1"/>
  <c r="AA82" i="30" s="1"/>
  <c r="Y650" i="44" s="1"/>
  <c r="AB42" i="30"/>
  <c r="AB43" i="30" s="1"/>
  <c r="AC42" i="30"/>
  <c r="AD42" i="30"/>
  <c r="AE42" i="30"/>
  <c r="AE43" i="30" s="1"/>
  <c r="AF42" i="30"/>
  <c r="AF43" i="30" s="1"/>
  <c r="AG42" i="30"/>
  <c r="AH42" i="30"/>
  <c r="AI42" i="30"/>
  <c r="AI43" i="30" s="1"/>
  <c r="AI82" i="30" s="1"/>
  <c r="AJ42" i="30"/>
  <c r="AJ43" i="30" s="1"/>
  <c r="AJ82" i="30" s="1"/>
  <c r="AK42" i="30"/>
  <c r="AL42" i="30"/>
  <c r="AM42" i="30"/>
  <c r="AM43" i="30" s="1"/>
  <c r="AN42" i="30"/>
  <c r="AN43" i="30" s="1"/>
  <c r="AO42" i="30"/>
  <c r="F43" i="30"/>
  <c r="I43" i="30"/>
  <c r="J43" i="30"/>
  <c r="M43" i="30"/>
  <c r="N43" i="30"/>
  <c r="Q43" i="30"/>
  <c r="R43" i="30"/>
  <c r="U43" i="30"/>
  <c r="V43" i="30"/>
  <c r="Y43" i="30"/>
  <c r="Z43" i="30"/>
  <c r="AC43" i="30"/>
  <c r="AD43" i="30"/>
  <c r="AG43" i="30"/>
  <c r="AH43" i="30"/>
  <c r="AK43" i="30"/>
  <c r="AL43" i="30"/>
  <c r="AO43" i="30"/>
  <c r="D45" i="30"/>
  <c r="F45" i="42" s="1"/>
  <c r="H45" i="42" s="1"/>
  <c r="F45" i="30"/>
  <c r="G45" i="30"/>
  <c r="E45" i="30" s="1"/>
  <c r="G45" i="42" s="1"/>
  <c r="D47" i="30"/>
  <c r="F47" i="42" s="1"/>
  <c r="F47" i="30"/>
  <c r="G47" i="30"/>
  <c r="E47" i="30" s="1"/>
  <c r="G47" i="42" s="1"/>
  <c r="D49" i="30"/>
  <c r="F49" i="30"/>
  <c r="G49" i="30"/>
  <c r="E49" i="30" s="1"/>
  <c r="G49" i="42" s="1"/>
  <c r="D51" i="30"/>
  <c r="F51" i="30"/>
  <c r="G51" i="30"/>
  <c r="E51" i="30" s="1"/>
  <c r="D54" i="30"/>
  <c r="D56" i="30" s="1"/>
  <c r="F54" i="30"/>
  <c r="G54" i="30"/>
  <c r="E54" i="30" s="1"/>
  <c r="D55" i="30"/>
  <c r="F55" i="42" s="1"/>
  <c r="F55" i="30"/>
  <c r="F56" i="30" s="1"/>
  <c r="G55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E59" i="30"/>
  <c r="F59" i="30"/>
  <c r="D59" i="30" s="1"/>
  <c r="D61" i="30" s="1"/>
  <c r="G59" i="30"/>
  <c r="E60" i="30"/>
  <c r="G60" i="42" s="1"/>
  <c r="F60" i="30"/>
  <c r="D60" i="30" s="1"/>
  <c r="G60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F64" i="30"/>
  <c r="G64" i="30"/>
  <c r="E64" i="30" s="1"/>
  <c r="D65" i="30"/>
  <c r="D66" i="30" s="1"/>
  <c r="F65" i="30"/>
  <c r="G65" i="30"/>
  <c r="E65" i="30" s="1"/>
  <c r="G65" i="42" s="1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E70" i="30"/>
  <c r="F70" i="30"/>
  <c r="D70" i="30" s="1"/>
  <c r="G70" i="30"/>
  <c r="E71" i="30"/>
  <c r="F71" i="30"/>
  <c r="G71" i="30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D73" i="30"/>
  <c r="F73" i="30"/>
  <c r="G73" i="30"/>
  <c r="E73" i="30" s="1"/>
  <c r="G73" i="42" s="1"/>
  <c r="D74" i="30"/>
  <c r="F74" i="42" s="1"/>
  <c r="F74" i="30"/>
  <c r="G74" i="30"/>
  <c r="E74" i="30" s="1"/>
  <c r="G74" i="42" s="1"/>
  <c r="I74" i="42" s="1"/>
  <c r="D75" i="30"/>
  <c r="F75" i="30"/>
  <c r="G75" i="30"/>
  <c r="E75" i="30" s="1"/>
  <c r="G75" i="42" s="1"/>
  <c r="D76" i="30"/>
  <c r="F76" i="42" s="1"/>
  <c r="F76" i="30"/>
  <c r="G76" i="30"/>
  <c r="E76" i="30" s="1"/>
  <c r="G76" i="42" s="1"/>
  <c r="D77" i="30"/>
  <c r="F77" i="42" s="1"/>
  <c r="F77" i="30"/>
  <c r="G77" i="30"/>
  <c r="E77" i="30" s="1"/>
  <c r="G77" i="42" s="1"/>
  <c r="D78" i="30"/>
  <c r="F78" i="42" s="1"/>
  <c r="F78" i="30"/>
  <c r="G78" i="30"/>
  <c r="E78" i="30" s="1"/>
  <c r="G78" i="42" s="1"/>
  <c r="I78" i="42" s="1"/>
  <c r="D79" i="30"/>
  <c r="F79" i="30"/>
  <c r="G79" i="30"/>
  <c r="E79" i="30" s="1"/>
  <c r="G79" i="42" s="1"/>
  <c r="D80" i="30"/>
  <c r="F80" i="42" s="1"/>
  <c r="F80" i="30"/>
  <c r="G80" i="30"/>
  <c r="E80" i="30" s="1"/>
  <c r="D81" i="30"/>
  <c r="F81" i="30"/>
  <c r="G81" i="30"/>
  <c r="E81" i="30" s="1"/>
  <c r="G81" i="42" s="1"/>
  <c r="P82" i="30"/>
  <c r="N650" i="44" s="1"/>
  <c r="W82" i="30"/>
  <c r="U650" i="44" s="1"/>
  <c r="AB82" i="30"/>
  <c r="Z650" i="44" s="1"/>
  <c r="AE82" i="30"/>
  <c r="AC650" i="44" s="1"/>
  <c r="AM82" i="30"/>
  <c r="A5" i="42"/>
  <c r="D11" i="42"/>
  <c r="E11" i="42"/>
  <c r="G11" i="42"/>
  <c r="F12" i="42"/>
  <c r="F14" i="42"/>
  <c r="H14" i="42" s="1"/>
  <c r="D15" i="42"/>
  <c r="E15" i="42"/>
  <c r="H15" i="42"/>
  <c r="D19" i="42"/>
  <c r="E19" i="42"/>
  <c r="G19" i="42"/>
  <c r="I19" i="42" s="1"/>
  <c r="D21" i="42"/>
  <c r="G21" i="42"/>
  <c r="I21" i="42" s="1"/>
  <c r="F22" i="42"/>
  <c r="D23" i="42"/>
  <c r="E23" i="42"/>
  <c r="G23" i="42"/>
  <c r="I23" i="42" s="1"/>
  <c r="F27" i="42"/>
  <c r="G27" i="42"/>
  <c r="I28" i="42"/>
  <c r="D32" i="42"/>
  <c r="F32" i="42"/>
  <c r="D33" i="42"/>
  <c r="E33" i="42"/>
  <c r="F34" i="42"/>
  <c r="D35" i="42"/>
  <c r="H35" i="42"/>
  <c r="F39" i="42"/>
  <c r="G39" i="42"/>
  <c r="F40" i="42"/>
  <c r="D45" i="42"/>
  <c r="E45" i="42"/>
  <c r="I45" i="42"/>
  <c r="D49" i="42"/>
  <c r="E49" i="42"/>
  <c r="F49" i="42"/>
  <c r="H49" i="42" s="1"/>
  <c r="D51" i="42"/>
  <c r="F51" i="42"/>
  <c r="G51" i="42"/>
  <c r="H51" i="42"/>
  <c r="D54" i="42"/>
  <c r="E54" i="42"/>
  <c r="F54" i="42"/>
  <c r="D59" i="42"/>
  <c r="F59" i="42"/>
  <c r="F60" i="42"/>
  <c r="H60" i="42" s="1"/>
  <c r="D64" i="42"/>
  <c r="E64" i="42"/>
  <c r="F64" i="42"/>
  <c r="H64" i="42" s="1"/>
  <c r="F65" i="42"/>
  <c r="F66" i="42"/>
  <c r="G70" i="42"/>
  <c r="E71" i="42"/>
  <c r="F73" i="42"/>
  <c r="D74" i="42"/>
  <c r="H74" i="42" s="1"/>
  <c r="F75" i="42"/>
  <c r="D76" i="42"/>
  <c r="H76" i="42" s="1"/>
  <c r="H77" i="42"/>
  <c r="D78" i="42"/>
  <c r="H78" i="42"/>
  <c r="F79" i="42"/>
  <c r="D80" i="42"/>
  <c r="G80" i="42"/>
  <c r="I80" i="42" s="1"/>
  <c r="F81" i="42"/>
  <c r="A5" i="7"/>
  <c r="D11" i="7"/>
  <c r="E11" i="7"/>
  <c r="E16" i="7" s="1"/>
  <c r="D12" i="7"/>
  <c r="E12" i="7"/>
  <c r="D13" i="7"/>
  <c r="E13" i="7"/>
  <c r="AA13" i="7"/>
  <c r="G13" i="30" s="1"/>
  <c r="G16" i="30" s="1"/>
  <c r="D14" i="7"/>
  <c r="E14" i="7"/>
  <c r="D15" i="7"/>
  <c r="E15" i="7"/>
  <c r="F16" i="7"/>
  <c r="G16" i="7"/>
  <c r="H16" i="7"/>
  <c r="H82" i="7" s="1"/>
  <c r="I16" i="7"/>
  <c r="J16" i="7"/>
  <c r="K16" i="7"/>
  <c r="L16" i="7"/>
  <c r="M16" i="7"/>
  <c r="N16" i="7"/>
  <c r="O16" i="7"/>
  <c r="P16" i="7"/>
  <c r="Q16" i="7"/>
  <c r="R16" i="7"/>
  <c r="R82" i="7" s="1"/>
  <c r="R91" i="7" s="1"/>
  <c r="S16" i="7"/>
  <c r="T16" i="7"/>
  <c r="U16" i="7"/>
  <c r="V16" i="7"/>
  <c r="W16" i="7"/>
  <c r="X16" i="7"/>
  <c r="X82" i="7" s="1"/>
  <c r="X91" i="7" s="1"/>
  <c r="Y16" i="7"/>
  <c r="Z16" i="7"/>
  <c r="AA16" i="7"/>
  <c r="AB16" i="7"/>
  <c r="AC16" i="7"/>
  <c r="AD16" i="7"/>
  <c r="AE16" i="7"/>
  <c r="AF16" i="7"/>
  <c r="AG16" i="7"/>
  <c r="AH16" i="7"/>
  <c r="AH82" i="7" s="1"/>
  <c r="AH91" i="7" s="1"/>
  <c r="AI16" i="7"/>
  <c r="D19" i="7"/>
  <c r="E19" i="7"/>
  <c r="E24" i="7" s="1"/>
  <c r="D20" i="7"/>
  <c r="E20" i="7"/>
  <c r="D21" i="7"/>
  <c r="D24" i="7" s="1"/>
  <c r="E21" i="7"/>
  <c r="D22" i="7"/>
  <c r="E22" i="7"/>
  <c r="D23" i="7"/>
  <c r="E23" i="7"/>
  <c r="F24" i="7"/>
  <c r="G24" i="7"/>
  <c r="H24" i="7"/>
  <c r="I24" i="7"/>
  <c r="J24" i="7"/>
  <c r="K24" i="7"/>
  <c r="K82" i="7" s="1"/>
  <c r="K91" i="7" s="1"/>
  <c r="L24" i="7"/>
  <c r="L82" i="7" s="1"/>
  <c r="L91" i="7" s="1"/>
  <c r="M24" i="7"/>
  <c r="N24" i="7"/>
  <c r="O24" i="7"/>
  <c r="P24" i="7"/>
  <c r="Q24" i="7"/>
  <c r="R24" i="7"/>
  <c r="S24" i="7"/>
  <c r="S82" i="7" s="1"/>
  <c r="S91" i="7" s="1"/>
  <c r="T24" i="7"/>
  <c r="T82" i="7" s="1"/>
  <c r="T91" i="7" s="1"/>
  <c r="U24" i="7"/>
  <c r="V24" i="7"/>
  <c r="W24" i="7"/>
  <c r="X24" i="7"/>
  <c r="Y24" i="7"/>
  <c r="Z24" i="7"/>
  <c r="AA24" i="7"/>
  <c r="AA82" i="7" s="1"/>
  <c r="AA91" i="7" s="1"/>
  <c r="AB24" i="7"/>
  <c r="AB82" i="7" s="1"/>
  <c r="AB91" i="7" s="1"/>
  <c r="AC24" i="7"/>
  <c r="AD24" i="7"/>
  <c r="AE24" i="7"/>
  <c r="AF24" i="7"/>
  <c r="AG24" i="7"/>
  <c r="AH24" i="7"/>
  <c r="AI24" i="7"/>
  <c r="AI82" i="7" s="1"/>
  <c r="AI91" i="7" s="1"/>
  <c r="D27" i="7"/>
  <c r="D29" i="7" s="1"/>
  <c r="E27" i="7"/>
  <c r="D28" i="7"/>
  <c r="E28" i="7"/>
  <c r="E29" i="7" s="1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D32" i="7"/>
  <c r="E32" i="7"/>
  <c r="D33" i="7"/>
  <c r="E33" i="7"/>
  <c r="E36" i="7" s="1"/>
  <c r="D34" i="7"/>
  <c r="E34" i="7"/>
  <c r="D35" i="7"/>
  <c r="E35" i="7"/>
  <c r="D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D39" i="7"/>
  <c r="E39" i="7"/>
  <c r="D40" i="7"/>
  <c r="E40" i="7"/>
  <c r="E42" i="7" s="1"/>
  <c r="E43" i="7" s="1"/>
  <c r="D41" i="7"/>
  <c r="E41" i="7"/>
  <c r="D42" i="7"/>
  <c r="F42" i="7"/>
  <c r="G42" i="7"/>
  <c r="H42" i="7"/>
  <c r="I42" i="7"/>
  <c r="J42" i="7"/>
  <c r="K42" i="7"/>
  <c r="L42" i="7"/>
  <c r="L43" i="7" s="1"/>
  <c r="M42" i="7"/>
  <c r="N42" i="7"/>
  <c r="O42" i="7"/>
  <c r="P42" i="7"/>
  <c r="Q42" i="7"/>
  <c r="R42" i="7"/>
  <c r="S42" i="7"/>
  <c r="T42" i="7"/>
  <c r="T43" i="7" s="1"/>
  <c r="U42" i="7"/>
  <c r="V42" i="7"/>
  <c r="W42" i="7"/>
  <c r="X42" i="7"/>
  <c r="Y42" i="7"/>
  <c r="Z42" i="7"/>
  <c r="AA42" i="7"/>
  <c r="AB42" i="7"/>
  <c r="AB43" i="7" s="1"/>
  <c r="AC42" i="7"/>
  <c r="AD42" i="7"/>
  <c r="AE42" i="7"/>
  <c r="AF42" i="7"/>
  <c r="AG42" i="7"/>
  <c r="AH42" i="7"/>
  <c r="AI42" i="7"/>
  <c r="D43" i="7"/>
  <c r="F43" i="7"/>
  <c r="G43" i="7"/>
  <c r="H43" i="7"/>
  <c r="I43" i="7"/>
  <c r="I82" i="7" s="1"/>
  <c r="I91" i="7" s="1"/>
  <c r="J43" i="7"/>
  <c r="K43" i="7"/>
  <c r="M43" i="7"/>
  <c r="N43" i="7"/>
  <c r="O43" i="7"/>
  <c r="P43" i="7"/>
  <c r="Q43" i="7"/>
  <c r="Q82" i="7" s="1"/>
  <c r="Q91" i="7" s="1"/>
  <c r="R43" i="7"/>
  <c r="S43" i="7"/>
  <c r="U43" i="7"/>
  <c r="V43" i="7"/>
  <c r="W43" i="7"/>
  <c r="X43" i="7"/>
  <c r="Y43" i="7"/>
  <c r="Y82" i="7" s="1"/>
  <c r="Y91" i="7" s="1"/>
  <c r="Z43" i="7"/>
  <c r="AA43" i="7"/>
  <c r="AC43" i="7"/>
  <c r="AD43" i="7"/>
  <c r="AE43" i="7"/>
  <c r="AF43" i="7"/>
  <c r="AG43" i="7"/>
  <c r="AG82" i="7" s="1"/>
  <c r="AH43" i="7"/>
  <c r="AI43" i="7"/>
  <c r="D45" i="7"/>
  <c r="E45" i="7"/>
  <c r="D47" i="7"/>
  <c r="E47" i="7"/>
  <c r="D49" i="7"/>
  <c r="E49" i="7"/>
  <c r="D51" i="7"/>
  <c r="E51" i="7"/>
  <c r="D54" i="7"/>
  <c r="D56" i="7" s="1"/>
  <c r="E54" i="7"/>
  <c r="D55" i="7"/>
  <c r="E55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D59" i="7"/>
  <c r="E59" i="7"/>
  <c r="D60" i="7"/>
  <c r="D61" i="7" s="1"/>
  <c r="E60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D64" i="7"/>
  <c r="D66" i="7" s="1"/>
  <c r="E64" i="7"/>
  <c r="D65" i="7"/>
  <c r="E65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U82" i="7" s="1"/>
  <c r="U91" i="7" s="1"/>
  <c r="V66" i="7"/>
  <c r="W66" i="7"/>
  <c r="X66" i="7"/>
  <c r="Y66" i="7"/>
  <c r="Z66" i="7"/>
  <c r="AA66" i="7"/>
  <c r="AB66" i="7"/>
  <c r="AC66" i="7"/>
  <c r="AC82" i="7" s="1"/>
  <c r="AD66" i="7"/>
  <c r="AE66" i="7"/>
  <c r="AF66" i="7"/>
  <c r="AG66" i="7"/>
  <c r="AH66" i="7"/>
  <c r="AI66" i="7"/>
  <c r="D70" i="7"/>
  <c r="E70" i="7"/>
  <c r="E72" i="7" s="1"/>
  <c r="I70" i="7"/>
  <c r="G70" i="48" s="1"/>
  <c r="D71" i="7"/>
  <c r="E71" i="7"/>
  <c r="D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D73" i="7"/>
  <c r="E73" i="7"/>
  <c r="D74" i="7"/>
  <c r="K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F82" i="7"/>
  <c r="F91" i="7" s="1"/>
  <c r="J82" i="7"/>
  <c r="J91" i="7" s="1"/>
  <c r="N82" i="7"/>
  <c r="N91" i="7" s="1"/>
  <c r="P82" i="7"/>
  <c r="P91" i="7" s="1"/>
  <c r="V82" i="7"/>
  <c r="V91" i="7" s="1"/>
  <c r="Z82" i="7"/>
  <c r="AD82" i="7"/>
  <c r="AD91" i="7" s="1"/>
  <c r="D86" i="7"/>
  <c r="AC86" i="7"/>
  <c r="E87" i="7"/>
  <c r="Z87" i="7"/>
  <c r="D88" i="7"/>
  <c r="E88" i="7"/>
  <c r="Z88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AA89" i="7"/>
  <c r="AB89" i="7"/>
  <c r="AC89" i="7"/>
  <c r="AD89" i="7"/>
  <c r="AE89" i="7"/>
  <c r="AF89" i="7"/>
  <c r="AG89" i="7"/>
  <c r="AH89" i="7"/>
  <c r="AI89" i="7"/>
  <c r="H91" i="7"/>
  <c r="AG91" i="7"/>
  <c r="G94" i="7"/>
  <c r="I94" i="7"/>
  <c r="K94" i="7"/>
  <c r="K96" i="7" s="1"/>
  <c r="M94" i="7"/>
  <c r="O94" i="7"/>
  <c r="Q94" i="7"/>
  <c r="S94" i="7"/>
  <c r="U94" i="7"/>
  <c r="W94" i="7"/>
  <c r="Y94" i="7"/>
  <c r="AA94" i="7"/>
  <c r="AC94" i="7"/>
  <c r="AE94" i="7"/>
  <c r="AG94" i="7"/>
  <c r="AI94" i="7"/>
  <c r="A5" i="5"/>
  <c r="A4" i="15"/>
  <c r="A5" i="15"/>
  <c r="D11" i="15"/>
  <c r="E11" i="15"/>
  <c r="J11" i="15"/>
  <c r="K11" i="15"/>
  <c r="K16" i="15" s="1"/>
  <c r="D12" i="15"/>
  <c r="E12" i="15"/>
  <c r="J12" i="15"/>
  <c r="K12" i="15"/>
  <c r="D13" i="15"/>
  <c r="E13" i="15"/>
  <c r="J13" i="15"/>
  <c r="J16" i="15" s="1"/>
  <c r="K13" i="15"/>
  <c r="D14" i="15"/>
  <c r="E14" i="15"/>
  <c r="J14" i="15"/>
  <c r="K14" i="15"/>
  <c r="D15" i="15"/>
  <c r="E15" i="15"/>
  <c r="J15" i="15"/>
  <c r="K15" i="15"/>
  <c r="D16" i="15"/>
  <c r="D19" i="15"/>
  <c r="E19" i="15"/>
  <c r="E24" i="15" s="1"/>
  <c r="J19" i="15"/>
  <c r="J24" i="15" s="1"/>
  <c r="K19" i="15"/>
  <c r="D20" i="15"/>
  <c r="E20" i="15"/>
  <c r="J20" i="15"/>
  <c r="K20" i="15"/>
  <c r="D21" i="15"/>
  <c r="E21" i="15"/>
  <c r="J21" i="15"/>
  <c r="K21" i="15"/>
  <c r="K24" i="15" s="1"/>
  <c r="D22" i="15"/>
  <c r="D24" i="15" s="1"/>
  <c r="E22" i="15"/>
  <c r="J22" i="15"/>
  <c r="K22" i="15"/>
  <c r="D23" i="15"/>
  <c r="E23" i="15"/>
  <c r="J23" i="15"/>
  <c r="K23" i="15"/>
  <c r="D27" i="15"/>
  <c r="E27" i="15"/>
  <c r="E29" i="15" s="1"/>
  <c r="J27" i="15"/>
  <c r="K27" i="15"/>
  <c r="K29" i="15" s="1"/>
  <c r="D28" i="15"/>
  <c r="E28" i="15"/>
  <c r="J28" i="15"/>
  <c r="K28" i="15"/>
  <c r="J29" i="15"/>
  <c r="D32" i="15"/>
  <c r="E32" i="15"/>
  <c r="J32" i="15"/>
  <c r="K32" i="15"/>
  <c r="D33" i="15"/>
  <c r="E33" i="15"/>
  <c r="J33" i="15"/>
  <c r="J36" i="15" s="1"/>
  <c r="K33" i="15"/>
  <c r="K36" i="15" s="1"/>
  <c r="D34" i="15"/>
  <c r="D36" i="15" s="1"/>
  <c r="E34" i="15"/>
  <c r="J34" i="15"/>
  <c r="K34" i="15"/>
  <c r="D35" i="15"/>
  <c r="E35" i="15"/>
  <c r="J35" i="15"/>
  <c r="K35" i="15"/>
  <c r="E36" i="15"/>
  <c r="L37" i="15"/>
  <c r="M37" i="15"/>
  <c r="D39" i="15"/>
  <c r="E39" i="15"/>
  <c r="J39" i="15"/>
  <c r="K39" i="15"/>
  <c r="D40" i="15"/>
  <c r="E40" i="15"/>
  <c r="E42" i="15" s="1"/>
  <c r="E43" i="15" s="1"/>
  <c r="J40" i="15"/>
  <c r="J42" i="15" s="1"/>
  <c r="J43" i="15" s="1"/>
  <c r="K40" i="15"/>
  <c r="D41" i="15"/>
  <c r="E41" i="15"/>
  <c r="J41" i="15"/>
  <c r="K41" i="15"/>
  <c r="K42" i="15" s="1"/>
  <c r="K43" i="15" s="1"/>
  <c r="D42" i="15"/>
  <c r="D43" i="15"/>
  <c r="D45" i="15"/>
  <c r="E45" i="15"/>
  <c r="J45" i="15"/>
  <c r="K45" i="15"/>
  <c r="D47" i="15"/>
  <c r="E47" i="15"/>
  <c r="J47" i="15"/>
  <c r="K47" i="15"/>
  <c r="D49" i="15"/>
  <c r="E49" i="15"/>
  <c r="J49" i="15"/>
  <c r="K49" i="15"/>
  <c r="D51" i="15"/>
  <c r="E51" i="15"/>
  <c r="J51" i="15"/>
  <c r="K51" i="15"/>
  <c r="D54" i="15"/>
  <c r="E54" i="15"/>
  <c r="E56" i="15" s="1"/>
  <c r="J54" i="15"/>
  <c r="J56" i="15" s="1"/>
  <c r="K54" i="15"/>
  <c r="D55" i="15"/>
  <c r="D56" i="15" s="1"/>
  <c r="E55" i="15"/>
  <c r="J55" i="15"/>
  <c r="K55" i="15"/>
  <c r="K56" i="15"/>
  <c r="D59" i="15"/>
  <c r="D61" i="15" s="1"/>
  <c r="E59" i="15"/>
  <c r="J59" i="15"/>
  <c r="J61" i="15" s="1"/>
  <c r="K59" i="15"/>
  <c r="K61" i="15" s="1"/>
  <c r="D60" i="15"/>
  <c r="E60" i="15"/>
  <c r="E61" i="15" s="1"/>
  <c r="J60" i="15"/>
  <c r="K60" i="15"/>
  <c r="D64" i="15"/>
  <c r="E64" i="15"/>
  <c r="E66" i="15" s="1"/>
  <c r="J64" i="15"/>
  <c r="K64" i="15"/>
  <c r="K66" i="15" s="1"/>
  <c r="D65" i="15"/>
  <c r="E65" i="15"/>
  <c r="J65" i="15"/>
  <c r="K65" i="15"/>
  <c r="J66" i="15"/>
  <c r="D70" i="15"/>
  <c r="E70" i="15"/>
  <c r="J70" i="15"/>
  <c r="K70" i="15"/>
  <c r="D71" i="15"/>
  <c r="E71" i="15"/>
  <c r="J71" i="15"/>
  <c r="K71" i="15"/>
  <c r="K72" i="15" s="1"/>
  <c r="D72" i="15"/>
  <c r="J72" i="15"/>
  <c r="D73" i="15"/>
  <c r="E73" i="15"/>
  <c r="J73" i="15"/>
  <c r="K73" i="15"/>
  <c r="D74" i="15"/>
  <c r="E74" i="15"/>
  <c r="J74" i="15"/>
  <c r="K74" i="15"/>
  <c r="D75" i="15"/>
  <c r="E75" i="15"/>
  <c r="J75" i="15"/>
  <c r="K75" i="15"/>
  <c r="D76" i="15"/>
  <c r="E76" i="15"/>
  <c r="J76" i="15"/>
  <c r="K76" i="15"/>
  <c r="D77" i="15"/>
  <c r="E77" i="15"/>
  <c r="J77" i="15"/>
  <c r="K77" i="15"/>
  <c r="D78" i="15"/>
  <c r="E78" i="15"/>
  <c r="J78" i="15"/>
  <c r="K78" i="15"/>
  <c r="D79" i="15"/>
  <c r="E79" i="15"/>
  <c r="J79" i="15"/>
  <c r="K79" i="15"/>
  <c r="D80" i="15"/>
  <c r="E80" i="15"/>
  <c r="J80" i="15"/>
  <c r="K80" i="15"/>
  <c r="D81" i="15"/>
  <c r="E81" i="15"/>
  <c r="J81" i="15"/>
  <c r="K81" i="15"/>
  <c r="D86" i="15"/>
  <c r="D89" i="15" s="1"/>
  <c r="J86" i="15"/>
  <c r="K86" i="15"/>
  <c r="D87" i="15"/>
  <c r="E87" i="15"/>
  <c r="J87" i="15"/>
  <c r="J89" i="15" s="1"/>
  <c r="K87" i="15"/>
  <c r="K89" i="15" s="1"/>
  <c r="D88" i="15"/>
  <c r="E88" i="15"/>
  <c r="H88" i="15"/>
  <c r="J88" i="15"/>
  <c r="K88" i="15"/>
  <c r="A5" i="27"/>
  <c r="P8" i="27"/>
  <c r="R8" i="27"/>
  <c r="T8" i="27"/>
  <c r="V8" i="27"/>
  <c r="X8" i="27"/>
  <c r="Z8" i="27"/>
  <c r="AB8" i="27"/>
  <c r="AD8" i="27"/>
  <c r="AF8" i="27"/>
  <c r="AH8" i="27"/>
  <c r="AJ8" i="27"/>
  <c r="AL8" i="27"/>
  <c r="AN8" i="27"/>
  <c r="F11" i="27"/>
  <c r="G11" i="27"/>
  <c r="J11" i="27"/>
  <c r="K11" i="27"/>
  <c r="AF11" i="27"/>
  <c r="AG11" i="27"/>
  <c r="AH11" i="27"/>
  <c r="AI11" i="27"/>
  <c r="AJ11" i="27"/>
  <c r="AK11" i="27"/>
  <c r="AL11" i="27"/>
  <c r="AM11" i="27"/>
  <c r="AN11" i="27"/>
  <c r="AO11" i="27"/>
  <c r="F12" i="27"/>
  <c r="G12" i="27"/>
  <c r="AF12" i="27"/>
  <c r="AG12" i="27"/>
  <c r="AH12" i="27"/>
  <c r="AI12" i="27"/>
  <c r="AJ12" i="27"/>
  <c r="AK12" i="27"/>
  <c r="AL12" i="27"/>
  <c r="AL16" i="27" s="1"/>
  <c r="AM12" i="27"/>
  <c r="AN12" i="27"/>
  <c r="AO12" i="27"/>
  <c r="F13" i="27"/>
  <c r="G13" i="27"/>
  <c r="AF13" i="27"/>
  <c r="AG13" i="27"/>
  <c r="AG16" i="27" s="1"/>
  <c r="AH13" i="27"/>
  <c r="AI13" i="27"/>
  <c r="AJ13" i="27"/>
  <c r="AK13" i="27"/>
  <c r="AL13" i="27"/>
  <c r="AM13" i="27"/>
  <c r="AN13" i="27"/>
  <c r="AO13" i="27"/>
  <c r="AO16" i="27" s="1"/>
  <c r="F14" i="27"/>
  <c r="G14" i="27"/>
  <c r="AF14" i="27"/>
  <c r="AG14" i="27"/>
  <c r="AH14" i="27"/>
  <c r="AI14" i="27"/>
  <c r="AI16" i="27" s="1"/>
  <c r="AJ14" i="27"/>
  <c r="AK14" i="27"/>
  <c r="AL14" i="27"/>
  <c r="AM14" i="27"/>
  <c r="AN14" i="27"/>
  <c r="AO14" i="27"/>
  <c r="F15" i="27"/>
  <c r="G15" i="27"/>
  <c r="AF15" i="27"/>
  <c r="AG15" i="27"/>
  <c r="AH15" i="27"/>
  <c r="AI15" i="27"/>
  <c r="AJ15" i="27"/>
  <c r="AJ16" i="27" s="1"/>
  <c r="AK15" i="27"/>
  <c r="AL15" i="27"/>
  <c r="AM15" i="27"/>
  <c r="AN15" i="27"/>
  <c r="AO15" i="27"/>
  <c r="AM16" i="27"/>
  <c r="F19" i="27"/>
  <c r="G19" i="27"/>
  <c r="M19" i="27"/>
  <c r="AF19" i="27"/>
  <c r="AG19" i="27"/>
  <c r="AG24" i="27" s="1"/>
  <c r="AH19" i="27"/>
  <c r="AI19" i="27"/>
  <c r="AJ19" i="27"/>
  <c r="AK19" i="27"/>
  <c r="AL19" i="27"/>
  <c r="AM19" i="27"/>
  <c r="AN19" i="27"/>
  <c r="AO19" i="27"/>
  <c r="AO24" i="27" s="1"/>
  <c r="F20" i="27"/>
  <c r="G20" i="27"/>
  <c r="AF20" i="27"/>
  <c r="AG20" i="27"/>
  <c r="AH20" i="27"/>
  <c r="AH24" i="27" s="1"/>
  <c r="AI20" i="27"/>
  <c r="AI24" i="27" s="1"/>
  <c r="AJ20" i="27"/>
  <c r="AK20" i="27"/>
  <c r="AL20" i="27"/>
  <c r="AL24" i="27" s="1"/>
  <c r="AM20" i="27"/>
  <c r="AN20" i="27"/>
  <c r="AO20" i="27"/>
  <c r="F21" i="27"/>
  <c r="G21" i="27"/>
  <c r="AF21" i="27"/>
  <c r="AG21" i="27"/>
  <c r="AH21" i="27"/>
  <c r="AI21" i="27"/>
  <c r="AJ21" i="27"/>
  <c r="AK21" i="27"/>
  <c r="AK24" i="27" s="1"/>
  <c r="AL21" i="27"/>
  <c r="AM21" i="27"/>
  <c r="AN21" i="27"/>
  <c r="AN24" i="27" s="1"/>
  <c r="AO21" i="27"/>
  <c r="F22" i="27"/>
  <c r="G22" i="27"/>
  <c r="AF22" i="27"/>
  <c r="AG22" i="27"/>
  <c r="AH22" i="27"/>
  <c r="AI22" i="27"/>
  <c r="AJ22" i="27"/>
  <c r="AK22" i="27"/>
  <c r="AL22" i="27"/>
  <c r="AM22" i="27"/>
  <c r="AM24" i="27" s="1"/>
  <c r="AN22" i="27"/>
  <c r="AO22" i="27"/>
  <c r="F23" i="27"/>
  <c r="G23" i="27"/>
  <c r="AF23" i="27"/>
  <c r="AG23" i="27"/>
  <c r="AH23" i="27"/>
  <c r="AI23" i="27"/>
  <c r="AJ23" i="27"/>
  <c r="AK23" i="27"/>
  <c r="AL23" i="27"/>
  <c r="AM23" i="27"/>
  <c r="AN23" i="27"/>
  <c r="AO23" i="27"/>
  <c r="F24" i="27"/>
  <c r="AF24" i="27"/>
  <c r="F27" i="27"/>
  <c r="G27" i="27"/>
  <c r="AF27" i="27"/>
  <c r="AG27" i="27"/>
  <c r="AH27" i="27"/>
  <c r="AH29" i="27" s="1"/>
  <c r="AI27" i="27"/>
  <c r="AJ27" i="27"/>
  <c r="AK27" i="27"/>
  <c r="AK29" i="27" s="1"/>
  <c r="AL27" i="27"/>
  <c r="AM27" i="27"/>
  <c r="AN27" i="27"/>
  <c r="AO27" i="27"/>
  <c r="F28" i="27"/>
  <c r="F29" i="27" s="1"/>
  <c r="G28" i="27"/>
  <c r="J28" i="27"/>
  <c r="K28" i="27"/>
  <c r="AF28" i="27"/>
  <c r="AG28" i="27"/>
  <c r="AH28" i="27"/>
  <c r="AI28" i="27"/>
  <c r="AJ28" i="27"/>
  <c r="AJ29" i="27" s="1"/>
  <c r="AK28" i="27"/>
  <c r="AL28" i="27"/>
  <c r="AM28" i="27"/>
  <c r="AM29" i="27" s="1"/>
  <c r="AN28" i="27"/>
  <c r="AO28" i="27"/>
  <c r="AF29" i="27"/>
  <c r="AG29" i="27"/>
  <c r="AI29" i="27"/>
  <c r="AL29" i="27"/>
  <c r="AN29" i="27"/>
  <c r="AO29" i="27"/>
  <c r="F32" i="27"/>
  <c r="G32" i="27"/>
  <c r="AF32" i="27"/>
  <c r="AG32" i="27"/>
  <c r="AH32" i="27"/>
  <c r="AI32" i="27"/>
  <c r="AI36" i="27" s="1"/>
  <c r="AJ32" i="27"/>
  <c r="AK32" i="27"/>
  <c r="AL32" i="27"/>
  <c r="AM32" i="27"/>
  <c r="AN32" i="27"/>
  <c r="AO32" i="27"/>
  <c r="F33" i="27"/>
  <c r="G33" i="27"/>
  <c r="AF33" i="27"/>
  <c r="AF36" i="27" s="1"/>
  <c r="AG33" i="27"/>
  <c r="AH33" i="27"/>
  <c r="AH36" i="27" s="1"/>
  <c r="AI33" i="27"/>
  <c r="AJ33" i="27"/>
  <c r="AK33" i="27"/>
  <c r="AK36" i="27" s="1"/>
  <c r="AL33" i="27"/>
  <c r="AM33" i="27"/>
  <c r="AN33" i="27"/>
  <c r="AN36" i="27" s="1"/>
  <c r="AO33" i="27"/>
  <c r="F34" i="27"/>
  <c r="G34" i="27"/>
  <c r="AF34" i="27"/>
  <c r="AG34" i="27"/>
  <c r="AH34" i="27"/>
  <c r="AI34" i="27"/>
  <c r="AJ34" i="27"/>
  <c r="AK34" i="27"/>
  <c r="AL34" i="27"/>
  <c r="AM34" i="27"/>
  <c r="AM36" i="27" s="1"/>
  <c r="AN34" i="27"/>
  <c r="AO34" i="27"/>
  <c r="F35" i="27"/>
  <c r="G35" i="27"/>
  <c r="AF35" i="27"/>
  <c r="AG35" i="27"/>
  <c r="AG36" i="27" s="1"/>
  <c r="AH35" i="27"/>
  <c r="AI35" i="27"/>
  <c r="AJ35" i="27"/>
  <c r="AK35" i="27"/>
  <c r="AL35" i="27"/>
  <c r="AL36" i="27" s="1"/>
  <c r="AM35" i="27"/>
  <c r="AN35" i="27"/>
  <c r="AO35" i="27"/>
  <c r="AO36" i="27" s="1"/>
  <c r="F39" i="27"/>
  <c r="G39" i="27"/>
  <c r="AF39" i="27"/>
  <c r="AG39" i="27"/>
  <c r="AH39" i="27"/>
  <c r="AI39" i="27"/>
  <c r="AJ39" i="27"/>
  <c r="AK39" i="27"/>
  <c r="AL39" i="27"/>
  <c r="AM39" i="27"/>
  <c r="AN39" i="27"/>
  <c r="AO39" i="27"/>
  <c r="F40" i="27"/>
  <c r="G40" i="27"/>
  <c r="AF40" i="27"/>
  <c r="AG40" i="27"/>
  <c r="AH40" i="27"/>
  <c r="AI40" i="27"/>
  <c r="AJ40" i="27"/>
  <c r="AK40" i="27"/>
  <c r="AL40" i="27"/>
  <c r="AL42" i="27" s="1"/>
  <c r="AL43" i="27" s="1"/>
  <c r="AM40" i="27"/>
  <c r="AM42" i="27" s="1"/>
  <c r="AM43" i="27" s="1"/>
  <c r="AN40" i="27"/>
  <c r="AO40" i="27"/>
  <c r="F41" i="27"/>
  <c r="G41" i="27"/>
  <c r="AF41" i="27"/>
  <c r="AF42" i="27" s="1"/>
  <c r="AF43" i="27" s="1"/>
  <c r="AG41" i="27"/>
  <c r="AG42" i="27" s="1"/>
  <c r="AG43" i="27" s="1"/>
  <c r="AH41" i="27"/>
  <c r="AI41" i="27"/>
  <c r="AJ41" i="27"/>
  <c r="AK41" i="27"/>
  <c r="AL41" i="27"/>
  <c r="AM41" i="27"/>
  <c r="AN41" i="27"/>
  <c r="AN42" i="27" s="1"/>
  <c r="AN43" i="27" s="1"/>
  <c r="AO41" i="27"/>
  <c r="AO42" i="27" s="1"/>
  <c r="AO43" i="27" s="1"/>
  <c r="AH42" i="27"/>
  <c r="AH43" i="27" s="1"/>
  <c r="AI42" i="27"/>
  <c r="AI43" i="27" s="1"/>
  <c r="AK42" i="27"/>
  <c r="AK43" i="27"/>
  <c r="F45" i="27"/>
  <c r="G45" i="27"/>
  <c r="AF45" i="27"/>
  <c r="AG45" i="27"/>
  <c r="AH45" i="27"/>
  <c r="AI45" i="27"/>
  <c r="AJ45" i="27"/>
  <c r="AK45" i="27"/>
  <c r="AL45" i="27"/>
  <c r="AM45" i="27"/>
  <c r="AN45" i="27"/>
  <c r="AO45" i="27"/>
  <c r="F47" i="27"/>
  <c r="G47" i="27"/>
  <c r="AF47" i="27"/>
  <c r="AG47" i="27"/>
  <c r="AH47" i="27"/>
  <c r="AI47" i="27"/>
  <c r="AJ47" i="27"/>
  <c r="AK47" i="27"/>
  <c r="AL47" i="27"/>
  <c r="AM47" i="27"/>
  <c r="AN47" i="27"/>
  <c r="AO47" i="27"/>
  <c r="F49" i="27"/>
  <c r="G49" i="27"/>
  <c r="AF49" i="27"/>
  <c r="AG49" i="27"/>
  <c r="AH49" i="27"/>
  <c r="AI49" i="27"/>
  <c r="AJ49" i="27"/>
  <c r="AK49" i="27"/>
  <c r="AL49" i="27"/>
  <c r="AM49" i="27"/>
  <c r="AN49" i="27"/>
  <c r="AO49" i="27"/>
  <c r="F51" i="27"/>
  <c r="G51" i="27"/>
  <c r="AF51" i="27"/>
  <c r="AG51" i="27"/>
  <c r="AH51" i="27"/>
  <c r="AI51" i="27"/>
  <c r="AJ51" i="27"/>
  <c r="AK51" i="27"/>
  <c r="AL51" i="27"/>
  <c r="AM51" i="27"/>
  <c r="AN51" i="27"/>
  <c r="AO51" i="27"/>
  <c r="F54" i="27"/>
  <c r="F56" i="27" s="1"/>
  <c r="G54" i="27"/>
  <c r="J54" i="27"/>
  <c r="K54" i="27"/>
  <c r="AF54" i="27"/>
  <c r="AG54" i="27"/>
  <c r="AH54" i="27"/>
  <c r="AI54" i="27"/>
  <c r="AJ54" i="27"/>
  <c r="AK54" i="27"/>
  <c r="AL54" i="27"/>
  <c r="AL56" i="27" s="1"/>
  <c r="AM54" i="27"/>
  <c r="AM56" i="27" s="1"/>
  <c r="AN54" i="27"/>
  <c r="AO54" i="27"/>
  <c r="F55" i="27"/>
  <c r="G55" i="27"/>
  <c r="AF55" i="27"/>
  <c r="AG55" i="27"/>
  <c r="AG56" i="27" s="1"/>
  <c r="AH55" i="27"/>
  <c r="AI55" i="27"/>
  <c r="AJ55" i="27"/>
  <c r="AK55" i="27"/>
  <c r="AL55" i="27"/>
  <c r="AM55" i="27"/>
  <c r="AN55" i="27"/>
  <c r="AO55" i="27"/>
  <c r="AO56" i="27" s="1"/>
  <c r="AF56" i="27"/>
  <c r="AH56" i="27"/>
  <c r="AI56" i="27"/>
  <c r="AK56" i="27"/>
  <c r="AN56" i="27"/>
  <c r="F59" i="27"/>
  <c r="G59" i="27"/>
  <c r="AF59" i="27"/>
  <c r="AF61" i="27" s="1"/>
  <c r="AG59" i="27"/>
  <c r="AH59" i="27"/>
  <c r="AH61" i="27" s="1"/>
  <c r="AI59" i="27"/>
  <c r="AJ59" i="27"/>
  <c r="AK59" i="27"/>
  <c r="AK61" i="27" s="1"/>
  <c r="AL59" i="27"/>
  <c r="AM59" i="27"/>
  <c r="AN59" i="27"/>
  <c r="AO59" i="27"/>
  <c r="F60" i="27"/>
  <c r="F61" i="27" s="1"/>
  <c r="G60" i="27"/>
  <c r="AF60" i="27"/>
  <c r="AG60" i="27"/>
  <c r="AH60" i="27"/>
  <c r="AI60" i="27"/>
  <c r="AJ60" i="27"/>
  <c r="AK60" i="27"/>
  <c r="AL60" i="27"/>
  <c r="AL61" i="27" s="1"/>
  <c r="AM60" i="27"/>
  <c r="AM61" i="27" s="1"/>
  <c r="AN60" i="27"/>
  <c r="AO60" i="27"/>
  <c r="AG61" i="27"/>
  <c r="AI61" i="27"/>
  <c r="AJ61" i="27"/>
  <c r="AN61" i="27"/>
  <c r="AO61" i="27"/>
  <c r="F64" i="27"/>
  <c r="G64" i="27"/>
  <c r="AF64" i="27"/>
  <c r="AG64" i="27"/>
  <c r="AH64" i="27"/>
  <c r="AI64" i="27"/>
  <c r="AI66" i="27" s="1"/>
  <c r="AJ64" i="27"/>
  <c r="AK64" i="27"/>
  <c r="AL64" i="27"/>
  <c r="AM64" i="27"/>
  <c r="AN64" i="27"/>
  <c r="AO64" i="27"/>
  <c r="F65" i="27"/>
  <c r="G65" i="27"/>
  <c r="P65" i="27"/>
  <c r="AF65" i="27"/>
  <c r="AG65" i="27"/>
  <c r="AH65" i="27"/>
  <c r="AI65" i="27"/>
  <c r="AJ65" i="27"/>
  <c r="AK65" i="27"/>
  <c r="AK66" i="27" s="1"/>
  <c r="AL65" i="27"/>
  <c r="AM65" i="27"/>
  <c r="AN65" i="27"/>
  <c r="AO65" i="27"/>
  <c r="F66" i="27"/>
  <c r="G66" i="27"/>
  <c r="AG66" i="27"/>
  <c r="AH66" i="27"/>
  <c r="AJ66" i="27"/>
  <c r="AL66" i="27"/>
  <c r="AM66" i="27"/>
  <c r="AO66" i="27"/>
  <c r="F70" i="27"/>
  <c r="G70" i="27"/>
  <c r="AF70" i="27"/>
  <c r="AG70" i="27"/>
  <c r="AG72" i="27" s="1"/>
  <c r="AH70" i="27"/>
  <c r="AI70" i="27"/>
  <c r="AJ70" i="27"/>
  <c r="AJ72" i="27" s="1"/>
  <c r="AK70" i="27"/>
  <c r="AL70" i="27"/>
  <c r="AM70" i="27"/>
  <c r="AN70" i="27"/>
  <c r="AO70" i="27"/>
  <c r="AO72" i="27" s="1"/>
  <c r="F71" i="27"/>
  <c r="G71" i="27"/>
  <c r="AF71" i="27"/>
  <c r="AG71" i="27"/>
  <c r="AH71" i="27"/>
  <c r="AI71" i="27"/>
  <c r="AI72" i="27" s="1"/>
  <c r="AJ71" i="27"/>
  <c r="AK71" i="27"/>
  <c r="AL71" i="27"/>
  <c r="AM71" i="27"/>
  <c r="AN71" i="27"/>
  <c r="AO71" i="27"/>
  <c r="G72" i="27"/>
  <c r="AF72" i="27"/>
  <c r="AH72" i="27"/>
  <c r="AK72" i="27"/>
  <c r="AM72" i="27"/>
  <c r="AN72" i="27"/>
  <c r="F73" i="27"/>
  <c r="G73" i="27"/>
  <c r="AF73" i="27"/>
  <c r="AG73" i="27"/>
  <c r="AH73" i="27"/>
  <c r="AI73" i="27"/>
  <c r="AJ73" i="27"/>
  <c r="AK73" i="27"/>
  <c r="AL73" i="27"/>
  <c r="AM73" i="27"/>
  <c r="AN73" i="27"/>
  <c r="AO73" i="27"/>
  <c r="F74" i="27"/>
  <c r="G74" i="27"/>
  <c r="I74" i="27"/>
  <c r="AF74" i="27"/>
  <c r="AG74" i="27"/>
  <c r="AH74" i="27"/>
  <c r="AI74" i="27"/>
  <c r="AJ74" i="27"/>
  <c r="AK74" i="27"/>
  <c r="AL74" i="27"/>
  <c r="AM74" i="27"/>
  <c r="AN74" i="27"/>
  <c r="AO74" i="27"/>
  <c r="F75" i="27"/>
  <c r="G75" i="27"/>
  <c r="AF75" i="27"/>
  <c r="AG75" i="27"/>
  <c r="AH75" i="27"/>
  <c r="AI75" i="27"/>
  <c r="AI82" i="27" s="1"/>
  <c r="AJ75" i="27"/>
  <c r="AK75" i="27"/>
  <c r="AL75" i="27"/>
  <c r="AM75" i="27"/>
  <c r="AN75" i="27"/>
  <c r="AO75" i="27"/>
  <c r="F76" i="27"/>
  <c r="G76" i="27"/>
  <c r="AF76" i="27"/>
  <c r="AG76" i="27"/>
  <c r="AH76" i="27"/>
  <c r="AI76" i="27"/>
  <c r="AJ76" i="27"/>
  <c r="AK76" i="27"/>
  <c r="AL76" i="27"/>
  <c r="AM76" i="27"/>
  <c r="AN76" i="27"/>
  <c r="AO76" i="27"/>
  <c r="F77" i="27"/>
  <c r="G77" i="27"/>
  <c r="V77" i="27"/>
  <c r="AF77" i="27"/>
  <c r="AG77" i="27"/>
  <c r="AH77" i="27"/>
  <c r="AI77" i="27"/>
  <c r="AJ77" i="27"/>
  <c r="AK77" i="27"/>
  <c r="AL77" i="27"/>
  <c r="AM77" i="27"/>
  <c r="AN77" i="27"/>
  <c r="AO77" i="27"/>
  <c r="F78" i="27"/>
  <c r="G78" i="27"/>
  <c r="AF78" i="27"/>
  <c r="AG78" i="27"/>
  <c r="AG82" i="27" s="1"/>
  <c r="AG91" i="27" s="1"/>
  <c r="AH78" i="27"/>
  <c r="AI78" i="27"/>
  <c r="AJ78" i="27"/>
  <c r="AK78" i="27"/>
  <c r="AL78" i="27"/>
  <c r="AM78" i="27"/>
  <c r="AN78" i="27"/>
  <c r="AO78" i="27"/>
  <c r="AO82" i="27" s="1"/>
  <c r="AO91" i="27" s="1"/>
  <c r="F79" i="27"/>
  <c r="G79" i="27"/>
  <c r="AF79" i="27"/>
  <c r="AG79" i="27"/>
  <c r="AH79" i="27"/>
  <c r="AI79" i="27"/>
  <c r="AJ79" i="27"/>
  <c r="AK79" i="27"/>
  <c r="AL79" i="27"/>
  <c r="AM79" i="27"/>
  <c r="AN79" i="27"/>
  <c r="AO79" i="27"/>
  <c r="F80" i="27"/>
  <c r="G80" i="27"/>
  <c r="AF80" i="27"/>
  <c r="AG80" i="27"/>
  <c r="AH80" i="27"/>
  <c r="AI80" i="27"/>
  <c r="AJ80" i="27"/>
  <c r="AK80" i="27"/>
  <c r="AL80" i="27"/>
  <c r="AM80" i="27"/>
  <c r="AN80" i="27"/>
  <c r="AO80" i="27"/>
  <c r="F81" i="27"/>
  <c r="G81" i="27"/>
  <c r="AD81" i="27"/>
  <c r="AF81" i="27"/>
  <c r="AG81" i="27"/>
  <c r="AH81" i="27"/>
  <c r="AI81" i="27"/>
  <c r="AJ81" i="27"/>
  <c r="AK81" i="27"/>
  <c r="AL81" i="27"/>
  <c r="AM81" i="27"/>
  <c r="AN81" i="27"/>
  <c r="AO81" i="27"/>
  <c r="F86" i="27"/>
  <c r="G86" i="27"/>
  <c r="E86" i="27" s="1"/>
  <c r="H86" i="27"/>
  <c r="D86" i="27" s="1"/>
  <c r="I86" i="27"/>
  <c r="J86" i="27"/>
  <c r="J89" i="27" s="1"/>
  <c r="K86" i="27"/>
  <c r="K89" i="27" s="1"/>
  <c r="L86" i="27"/>
  <c r="M86" i="27"/>
  <c r="N86" i="27"/>
  <c r="O86" i="27"/>
  <c r="O89" i="27" s="1"/>
  <c r="P86" i="27"/>
  <c r="Q86" i="27"/>
  <c r="R86" i="27"/>
  <c r="R89" i="27" s="1"/>
  <c r="S86" i="27"/>
  <c r="S89" i="27" s="1"/>
  <c r="T86" i="27"/>
  <c r="U86" i="27"/>
  <c r="V86" i="27"/>
  <c r="W86" i="27"/>
  <c r="W89" i="27" s="1"/>
  <c r="X86" i="27"/>
  <c r="Y86" i="27"/>
  <c r="Z86" i="27"/>
  <c r="Z89" i="27" s="1"/>
  <c r="AA86" i="27"/>
  <c r="AA89" i="27" s="1"/>
  <c r="AB86" i="27"/>
  <c r="AC86" i="27"/>
  <c r="AD86" i="27"/>
  <c r="AE86" i="27"/>
  <c r="AE89" i="27" s="1"/>
  <c r="AF86" i="27"/>
  <c r="AG86" i="27"/>
  <c r="AH86" i="27"/>
  <c r="AH89" i="27" s="1"/>
  <c r="AI86" i="27"/>
  <c r="AI89" i="27" s="1"/>
  <c r="AJ86" i="27"/>
  <c r="AK86" i="27"/>
  <c r="AL86" i="27"/>
  <c r="AM86" i="27"/>
  <c r="AM89" i="27" s="1"/>
  <c r="AN86" i="27"/>
  <c r="AO86" i="27"/>
  <c r="F87" i="27"/>
  <c r="G87" i="27"/>
  <c r="H87" i="27"/>
  <c r="I87" i="27"/>
  <c r="J87" i="27"/>
  <c r="K87" i="27"/>
  <c r="L87" i="27"/>
  <c r="M87" i="27"/>
  <c r="M89" i="27" s="1"/>
  <c r="N87" i="27"/>
  <c r="O87" i="27"/>
  <c r="P87" i="27"/>
  <c r="Q87" i="27"/>
  <c r="R87" i="27"/>
  <c r="S87" i="27"/>
  <c r="T87" i="27"/>
  <c r="T89" i="27" s="1"/>
  <c r="U87" i="27"/>
  <c r="U89" i="27" s="1"/>
  <c r="V87" i="27"/>
  <c r="W87" i="27"/>
  <c r="X87" i="27"/>
  <c r="Y87" i="27"/>
  <c r="Z87" i="27"/>
  <c r="AA87" i="27"/>
  <c r="AB87" i="27"/>
  <c r="AB89" i="27" s="1"/>
  <c r="AC87" i="27"/>
  <c r="AC89" i="27" s="1"/>
  <c r="AD87" i="27"/>
  <c r="AE87" i="27"/>
  <c r="AF87" i="27"/>
  <c r="AG87" i="27"/>
  <c r="AH87" i="27"/>
  <c r="AI87" i="27"/>
  <c r="AJ87" i="27"/>
  <c r="AJ89" i="27" s="1"/>
  <c r="AK87" i="27"/>
  <c r="AK89" i="27" s="1"/>
  <c r="AL87" i="27"/>
  <c r="AM87" i="27"/>
  <c r="AN87" i="27"/>
  <c r="AO87" i="27"/>
  <c r="F88" i="27"/>
  <c r="G88" i="27"/>
  <c r="E88" i="27" s="1"/>
  <c r="G88" i="39" s="1"/>
  <c r="H88" i="27"/>
  <c r="I88" i="27"/>
  <c r="J88" i="27"/>
  <c r="K88" i="27"/>
  <c r="L88" i="27"/>
  <c r="M88" i="27"/>
  <c r="N88" i="27"/>
  <c r="N89" i="27" s="1"/>
  <c r="O88" i="27"/>
  <c r="P88" i="27"/>
  <c r="Q88" i="27"/>
  <c r="R88" i="27"/>
  <c r="S88" i="27"/>
  <c r="T88" i="27"/>
  <c r="U88" i="27"/>
  <c r="V88" i="27"/>
  <c r="V89" i="27" s="1"/>
  <c r="W88" i="27"/>
  <c r="X88" i="27"/>
  <c r="Y88" i="27"/>
  <c r="Z88" i="27"/>
  <c r="AA88" i="27"/>
  <c r="AB88" i="27"/>
  <c r="AC88" i="27"/>
  <c r="AD88" i="27"/>
  <c r="AD89" i="27" s="1"/>
  <c r="AE88" i="27"/>
  <c r="AF88" i="27"/>
  <c r="AG88" i="27"/>
  <c r="AH88" i="27"/>
  <c r="AI88" i="27"/>
  <c r="AJ88" i="27"/>
  <c r="AK88" i="27"/>
  <c r="AL88" i="27"/>
  <c r="AL89" i="27" s="1"/>
  <c r="AM88" i="27"/>
  <c r="AN88" i="27"/>
  <c r="AO88" i="27"/>
  <c r="H89" i="27"/>
  <c r="I89" i="27"/>
  <c r="P89" i="27"/>
  <c r="Q89" i="27"/>
  <c r="X89" i="27"/>
  <c r="Y89" i="27"/>
  <c r="AF89" i="27"/>
  <c r="AG89" i="27"/>
  <c r="AN89" i="27"/>
  <c r="AO89" i="27"/>
  <c r="A4" i="39"/>
  <c r="A5" i="39"/>
  <c r="A4" i="13"/>
  <c r="A5" i="13"/>
  <c r="G11" i="13"/>
  <c r="H11" i="13"/>
  <c r="I11" i="13"/>
  <c r="L11" i="13"/>
  <c r="M11" i="13"/>
  <c r="F12" i="13"/>
  <c r="H12" i="13"/>
  <c r="I12" i="13"/>
  <c r="M12" i="13" s="1"/>
  <c r="L12" i="13"/>
  <c r="F13" i="13"/>
  <c r="G13" i="13"/>
  <c r="H13" i="13"/>
  <c r="I13" i="13"/>
  <c r="M13" i="13"/>
  <c r="H14" i="13"/>
  <c r="I14" i="13"/>
  <c r="G15" i="13"/>
  <c r="H15" i="13"/>
  <c r="I15" i="13"/>
  <c r="L15" i="13"/>
  <c r="M15" i="13"/>
  <c r="J16" i="13"/>
  <c r="K16" i="13"/>
  <c r="H18" i="13"/>
  <c r="I18" i="13"/>
  <c r="G19" i="13"/>
  <c r="H19" i="13"/>
  <c r="I19" i="13"/>
  <c r="L19" i="13"/>
  <c r="D19" i="37" s="1"/>
  <c r="M19" i="13"/>
  <c r="F20" i="13"/>
  <c r="H20" i="13"/>
  <c r="I20" i="13"/>
  <c r="M20" i="13" s="1"/>
  <c r="L20" i="13"/>
  <c r="F21" i="13"/>
  <c r="G21" i="13"/>
  <c r="H21" i="13"/>
  <c r="I21" i="13"/>
  <c r="M21" i="13"/>
  <c r="H22" i="13"/>
  <c r="I22" i="13"/>
  <c r="G23" i="13"/>
  <c r="H23" i="13"/>
  <c r="I23" i="13"/>
  <c r="L23" i="13"/>
  <c r="D23" i="37" s="1"/>
  <c r="M23" i="13"/>
  <c r="J24" i="13"/>
  <c r="K24" i="13"/>
  <c r="F27" i="13"/>
  <c r="H27" i="13"/>
  <c r="I27" i="13"/>
  <c r="M27" i="13" s="1"/>
  <c r="M29" i="13" s="1"/>
  <c r="L27" i="13"/>
  <c r="F28" i="13"/>
  <c r="F29" i="13" s="1"/>
  <c r="G28" i="13"/>
  <c r="H28" i="13"/>
  <c r="I28" i="13"/>
  <c r="M28" i="13"/>
  <c r="H29" i="13"/>
  <c r="I29" i="13"/>
  <c r="J29" i="13"/>
  <c r="K29" i="13"/>
  <c r="H32" i="13"/>
  <c r="I32" i="13"/>
  <c r="G33" i="13"/>
  <c r="H33" i="13"/>
  <c r="I33" i="13"/>
  <c r="L33" i="13"/>
  <c r="M33" i="13"/>
  <c r="F34" i="13"/>
  <c r="H34" i="13"/>
  <c r="I34" i="13"/>
  <c r="M34" i="13" s="1"/>
  <c r="E34" i="37" s="1"/>
  <c r="L34" i="13"/>
  <c r="F35" i="13"/>
  <c r="G35" i="13"/>
  <c r="H35" i="13"/>
  <c r="I35" i="13"/>
  <c r="M35" i="13"/>
  <c r="H36" i="13"/>
  <c r="I36" i="13"/>
  <c r="J36" i="13"/>
  <c r="K36" i="13"/>
  <c r="L37" i="13"/>
  <c r="M37" i="13"/>
  <c r="H38" i="13"/>
  <c r="I38" i="13"/>
  <c r="F39" i="13"/>
  <c r="H39" i="13"/>
  <c r="I39" i="13"/>
  <c r="M39" i="13" s="1"/>
  <c r="E39" i="37" s="1"/>
  <c r="L39" i="13"/>
  <c r="F40" i="13"/>
  <c r="G40" i="13"/>
  <c r="H40" i="13"/>
  <c r="I40" i="13"/>
  <c r="M40" i="13"/>
  <c r="H41" i="13"/>
  <c r="I41" i="13"/>
  <c r="J42" i="13"/>
  <c r="J43" i="13" s="1"/>
  <c r="J82" i="13" s="1"/>
  <c r="J91" i="13" s="1"/>
  <c r="K42" i="13"/>
  <c r="K43" i="13"/>
  <c r="K82" i="13" s="1"/>
  <c r="K91" i="13" s="1"/>
  <c r="G45" i="13"/>
  <c r="H45" i="13"/>
  <c r="I45" i="13"/>
  <c r="L45" i="13"/>
  <c r="D45" i="37" s="1"/>
  <c r="M45" i="13"/>
  <c r="E45" i="37" s="1"/>
  <c r="F47" i="13"/>
  <c r="H47" i="13"/>
  <c r="I47" i="13"/>
  <c r="M47" i="13" s="1"/>
  <c r="L47" i="13"/>
  <c r="F49" i="13"/>
  <c r="G49" i="13"/>
  <c r="H49" i="13"/>
  <c r="I49" i="13"/>
  <c r="I49" i="15" s="1"/>
  <c r="M49" i="13"/>
  <c r="H51" i="13"/>
  <c r="I51" i="13"/>
  <c r="G54" i="13"/>
  <c r="H54" i="13"/>
  <c r="H56" i="13" s="1"/>
  <c r="I54" i="13"/>
  <c r="L54" i="13"/>
  <c r="M54" i="13"/>
  <c r="F55" i="13"/>
  <c r="H55" i="13"/>
  <c r="I55" i="13"/>
  <c r="M55" i="13" s="1"/>
  <c r="L55" i="13"/>
  <c r="J56" i="13"/>
  <c r="K56" i="13"/>
  <c r="F59" i="13"/>
  <c r="G59" i="13"/>
  <c r="H59" i="13"/>
  <c r="I59" i="13"/>
  <c r="M59" i="13"/>
  <c r="H60" i="13"/>
  <c r="I60" i="13"/>
  <c r="J61" i="13"/>
  <c r="K61" i="13"/>
  <c r="G64" i="13"/>
  <c r="H64" i="13"/>
  <c r="H66" i="13" s="1"/>
  <c r="I64" i="13"/>
  <c r="L64" i="13"/>
  <c r="L66" i="13" s="1"/>
  <c r="M64" i="13"/>
  <c r="M66" i="13" s="1"/>
  <c r="F65" i="13"/>
  <c r="H65" i="13"/>
  <c r="I65" i="13"/>
  <c r="M65" i="13" s="1"/>
  <c r="L65" i="13"/>
  <c r="J66" i="13"/>
  <c r="K66" i="13"/>
  <c r="L69" i="13"/>
  <c r="M69" i="13"/>
  <c r="F70" i="13"/>
  <c r="H70" i="13"/>
  <c r="I70" i="13"/>
  <c r="M70" i="13" s="1"/>
  <c r="M72" i="13" s="1"/>
  <c r="L70" i="13"/>
  <c r="F71" i="13"/>
  <c r="F72" i="13" s="1"/>
  <c r="G71" i="13"/>
  <c r="H71" i="13"/>
  <c r="I71" i="13"/>
  <c r="M71" i="13"/>
  <c r="H72" i="13"/>
  <c r="I72" i="13"/>
  <c r="J72" i="13"/>
  <c r="K72" i="13"/>
  <c r="H73" i="13"/>
  <c r="I73" i="13"/>
  <c r="G74" i="13"/>
  <c r="H74" i="13"/>
  <c r="F74" i="13" s="1"/>
  <c r="I74" i="13"/>
  <c r="L74" i="13"/>
  <c r="M74" i="13"/>
  <c r="F75" i="13"/>
  <c r="H75" i="13"/>
  <c r="I75" i="13"/>
  <c r="M75" i="13" s="1"/>
  <c r="E75" i="37" s="1"/>
  <c r="L75" i="13"/>
  <c r="F76" i="13"/>
  <c r="G76" i="13"/>
  <c r="H76" i="13"/>
  <c r="I76" i="13"/>
  <c r="M76" i="13"/>
  <c r="H77" i="13"/>
  <c r="I77" i="13"/>
  <c r="G78" i="13"/>
  <c r="H78" i="13"/>
  <c r="I78" i="13"/>
  <c r="L78" i="13"/>
  <c r="M78" i="13"/>
  <c r="F79" i="13"/>
  <c r="H79" i="13"/>
  <c r="I79" i="13"/>
  <c r="M79" i="13" s="1"/>
  <c r="E79" i="37" s="1"/>
  <c r="L79" i="13"/>
  <c r="F80" i="13"/>
  <c r="G80" i="13"/>
  <c r="H80" i="13"/>
  <c r="I80" i="13"/>
  <c r="M80" i="13"/>
  <c r="H81" i="13"/>
  <c r="I81" i="13"/>
  <c r="D82" i="13"/>
  <c r="E82" i="13"/>
  <c r="E86" i="13"/>
  <c r="E86" i="15" s="1"/>
  <c r="E89" i="15" s="1"/>
  <c r="F86" i="13"/>
  <c r="G86" i="13"/>
  <c r="H86" i="13"/>
  <c r="H86" i="15" s="1"/>
  <c r="I86" i="13"/>
  <c r="I86" i="15" s="1"/>
  <c r="M86" i="13"/>
  <c r="M86" i="15" s="1"/>
  <c r="H87" i="13"/>
  <c r="I87" i="13"/>
  <c r="G88" i="13"/>
  <c r="G88" i="15" s="1"/>
  <c r="H88" i="13"/>
  <c r="F88" i="13" s="1"/>
  <c r="F88" i="15" s="1"/>
  <c r="I88" i="13"/>
  <c r="I88" i="15" s="1"/>
  <c r="L88" i="13"/>
  <c r="M88" i="13"/>
  <c r="D89" i="13"/>
  <c r="D91" i="13" s="1"/>
  <c r="E89" i="13"/>
  <c r="J89" i="13"/>
  <c r="K89" i="13"/>
  <c r="E91" i="13"/>
  <c r="A5" i="25"/>
  <c r="P8" i="25"/>
  <c r="R8" i="25"/>
  <c r="T8" i="25"/>
  <c r="V8" i="25"/>
  <c r="X8" i="25"/>
  <c r="Z8" i="25"/>
  <c r="AB8" i="25"/>
  <c r="AD8" i="25"/>
  <c r="AF8" i="25"/>
  <c r="AH8" i="25"/>
  <c r="AJ8" i="25"/>
  <c r="AL8" i="25"/>
  <c r="AN8" i="25"/>
  <c r="F11" i="25"/>
  <c r="G11" i="25"/>
  <c r="H11" i="25"/>
  <c r="I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L16" i="25" s="1"/>
  <c r="AM11" i="25"/>
  <c r="AN11" i="25"/>
  <c r="AO11" i="25"/>
  <c r="F12" i="25"/>
  <c r="G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F16" i="25" s="1"/>
  <c r="AG12" i="25"/>
  <c r="AG16" i="25" s="1"/>
  <c r="AH12" i="25"/>
  <c r="AI12" i="25"/>
  <c r="AJ12" i="25"/>
  <c r="AK12" i="25"/>
  <c r="AL12" i="25"/>
  <c r="AM12" i="25"/>
  <c r="AN12" i="25"/>
  <c r="AN16" i="25" s="1"/>
  <c r="AO12" i="25"/>
  <c r="AO16" i="25" s="1"/>
  <c r="AO82" i="25" s="1"/>
  <c r="AO91" i="25" s="1"/>
  <c r="F13" i="25"/>
  <c r="G13" i="25"/>
  <c r="E13" i="25" s="1"/>
  <c r="G13" i="37" s="1"/>
  <c r="H13" i="25"/>
  <c r="D13" i="25" s="1"/>
  <c r="F13" i="37" s="1"/>
  <c r="I13" i="25"/>
  <c r="J13" i="25"/>
  <c r="K13" i="25"/>
  <c r="L13" i="25"/>
  <c r="M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F14" i="25"/>
  <c r="G14" i="25"/>
  <c r="H14" i="25"/>
  <c r="I14" i="25"/>
  <c r="J14" i="25"/>
  <c r="K14" i="25"/>
  <c r="K14" i="27" s="1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F15" i="25"/>
  <c r="G15" i="25"/>
  <c r="H15" i="25"/>
  <c r="H15" i="27" s="1"/>
  <c r="I15" i="25"/>
  <c r="J15" i="25"/>
  <c r="L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H16" i="25" s="1"/>
  <c r="AI15" i="25"/>
  <c r="AI16" i="25" s="1"/>
  <c r="AJ15" i="25"/>
  <c r="AK15" i="25"/>
  <c r="AL15" i="25"/>
  <c r="AM15" i="25"/>
  <c r="AN15" i="25"/>
  <c r="AO15" i="25"/>
  <c r="L16" i="25"/>
  <c r="M16" i="25"/>
  <c r="T16" i="25"/>
  <c r="U16" i="25"/>
  <c r="AB16" i="25"/>
  <c r="AC16" i="25"/>
  <c r="AJ16" i="25"/>
  <c r="AK16" i="25"/>
  <c r="F19" i="25"/>
  <c r="G19" i="25"/>
  <c r="H19" i="25"/>
  <c r="I19" i="25"/>
  <c r="J19" i="25"/>
  <c r="K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AO19" i="25"/>
  <c r="F20" i="25"/>
  <c r="G20" i="25"/>
  <c r="H20" i="25"/>
  <c r="I20" i="25"/>
  <c r="J20" i="25"/>
  <c r="L20" i="25"/>
  <c r="M20" i="25"/>
  <c r="N20" i="25"/>
  <c r="D20" i="25" s="1"/>
  <c r="F20" i="37" s="1"/>
  <c r="H20" i="37" s="1"/>
  <c r="O20" i="25"/>
  <c r="P20" i="25"/>
  <c r="Q20" i="25"/>
  <c r="R20" i="25"/>
  <c r="S20" i="25"/>
  <c r="T20" i="25"/>
  <c r="U20" i="25"/>
  <c r="V20" i="25"/>
  <c r="V24" i="25" s="1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K24" i="25" s="1"/>
  <c r="AL20" i="25"/>
  <c r="AL24" i="25" s="1"/>
  <c r="AM20" i="25"/>
  <c r="AN20" i="25"/>
  <c r="AO20" i="25"/>
  <c r="F21" i="25"/>
  <c r="G21" i="25"/>
  <c r="E21" i="25" s="1"/>
  <c r="G21" i="37" s="1"/>
  <c r="I21" i="37" s="1"/>
  <c r="H21" i="25"/>
  <c r="I21" i="25"/>
  <c r="J21" i="25"/>
  <c r="K21" i="25"/>
  <c r="L21" i="25"/>
  <c r="M21" i="25"/>
  <c r="P21" i="25"/>
  <c r="Q21" i="25"/>
  <c r="R21" i="25"/>
  <c r="R21" i="27" s="1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G24" i="25" s="1"/>
  <c r="AH21" i="25"/>
  <c r="AI21" i="25"/>
  <c r="AJ21" i="25"/>
  <c r="AK21" i="25"/>
  <c r="AL21" i="25"/>
  <c r="AM21" i="25"/>
  <c r="AN21" i="25"/>
  <c r="AO21" i="25"/>
  <c r="AO24" i="25" s="1"/>
  <c r="F22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AH22" i="25"/>
  <c r="AI22" i="25"/>
  <c r="AI24" i="25" s="1"/>
  <c r="AJ22" i="25"/>
  <c r="AK22" i="25"/>
  <c r="AL22" i="25"/>
  <c r="AM22" i="25"/>
  <c r="AN22" i="25"/>
  <c r="AO22" i="25"/>
  <c r="F23" i="25"/>
  <c r="G23" i="25"/>
  <c r="H23" i="25"/>
  <c r="I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M24" i="25" s="1"/>
  <c r="AN23" i="25"/>
  <c r="AO23" i="25"/>
  <c r="I24" i="25"/>
  <c r="J24" i="25"/>
  <c r="O24" i="25"/>
  <c r="P24" i="25"/>
  <c r="T24" i="25"/>
  <c r="W24" i="25"/>
  <c r="X24" i="25"/>
  <c r="AE24" i="25"/>
  <c r="AF24" i="25"/>
  <c r="AJ24" i="25"/>
  <c r="AN24" i="25"/>
  <c r="F27" i="25"/>
  <c r="G27" i="25"/>
  <c r="H27" i="25"/>
  <c r="I27" i="25"/>
  <c r="P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F27" i="25"/>
  <c r="AG27" i="25"/>
  <c r="AH27" i="25"/>
  <c r="AI27" i="25"/>
  <c r="AJ27" i="25"/>
  <c r="AK27" i="25"/>
  <c r="AL27" i="25"/>
  <c r="AM27" i="25"/>
  <c r="AN27" i="25"/>
  <c r="AO27" i="25"/>
  <c r="F28" i="25"/>
  <c r="G28" i="25"/>
  <c r="H28" i="25"/>
  <c r="I28" i="25"/>
  <c r="P28" i="25"/>
  <c r="Q28" i="25"/>
  <c r="R28" i="25"/>
  <c r="S28" i="25"/>
  <c r="T28" i="25"/>
  <c r="U28" i="25"/>
  <c r="V28" i="25"/>
  <c r="W28" i="25"/>
  <c r="X28" i="25"/>
  <c r="Y28" i="25"/>
  <c r="Z28" i="25"/>
  <c r="AA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U29" i="25"/>
  <c r="V29" i="25"/>
  <c r="W29" i="25"/>
  <c r="X29" i="25"/>
  <c r="Y29" i="25"/>
  <c r="Z29" i="25"/>
  <c r="AC29" i="25"/>
  <c r="AD29" i="25"/>
  <c r="AE29" i="25"/>
  <c r="AF29" i="25"/>
  <c r="AG29" i="25"/>
  <c r="AH29" i="25"/>
  <c r="AK29" i="25"/>
  <c r="AL29" i="25"/>
  <c r="AM29" i="25"/>
  <c r="AN29" i="25"/>
  <c r="AO29" i="25"/>
  <c r="F32" i="25"/>
  <c r="G32" i="25"/>
  <c r="H32" i="25"/>
  <c r="I32" i="25"/>
  <c r="P32" i="25"/>
  <c r="Q32" i="25"/>
  <c r="R32" i="25"/>
  <c r="S32" i="25"/>
  <c r="T32" i="25"/>
  <c r="U32" i="25"/>
  <c r="V32" i="25"/>
  <c r="W32" i="25"/>
  <c r="X32" i="25"/>
  <c r="Y32" i="25"/>
  <c r="Z32" i="25"/>
  <c r="AA32" i="25"/>
  <c r="AB32" i="25"/>
  <c r="AC32" i="25"/>
  <c r="AD32" i="25"/>
  <c r="AE32" i="25"/>
  <c r="AF32" i="25"/>
  <c r="AG32" i="25"/>
  <c r="AH32" i="25"/>
  <c r="AI32" i="25"/>
  <c r="AJ32" i="25"/>
  <c r="AK32" i="25"/>
  <c r="AK36" i="25" s="1"/>
  <c r="AL32" i="25"/>
  <c r="AL36" i="25" s="1"/>
  <c r="AM32" i="25"/>
  <c r="AN32" i="25"/>
  <c r="AO32" i="25"/>
  <c r="F33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F36" i="25" s="1"/>
  <c r="AG33" i="25"/>
  <c r="AH33" i="25"/>
  <c r="AI33" i="25"/>
  <c r="AJ33" i="25"/>
  <c r="AK33" i="25"/>
  <c r="AL33" i="25"/>
  <c r="AM33" i="25"/>
  <c r="AN33" i="25"/>
  <c r="AO33" i="25"/>
  <c r="F34" i="25"/>
  <c r="D34" i="25" s="1"/>
  <c r="F34" i="37" s="1"/>
  <c r="H34" i="37" s="1"/>
  <c r="G34" i="25"/>
  <c r="E34" i="25" s="1"/>
  <c r="H34" i="25"/>
  <c r="I34" i="25"/>
  <c r="J34" i="25"/>
  <c r="K34" i="25"/>
  <c r="L34" i="25"/>
  <c r="M34" i="25"/>
  <c r="N34" i="25"/>
  <c r="N36" i="25" s="1"/>
  <c r="O34" i="25"/>
  <c r="P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G36" i="25" s="1"/>
  <c r="AH34" i="25"/>
  <c r="AH36" i="25" s="1"/>
  <c r="AI34" i="25"/>
  <c r="AJ34" i="25"/>
  <c r="AK34" i="25"/>
  <c r="AL34" i="25"/>
  <c r="AM34" i="25"/>
  <c r="AN34" i="25"/>
  <c r="AO34" i="25"/>
  <c r="AO36" i="25" s="1"/>
  <c r="F35" i="25"/>
  <c r="G35" i="25"/>
  <c r="H35" i="25"/>
  <c r="I35" i="25"/>
  <c r="J35" i="25"/>
  <c r="K35" i="25"/>
  <c r="M35" i="25"/>
  <c r="O35" i="25"/>
  <c r="P35" i="25"/>
  <c r="Q35" i="25"/>
  <c r="R35" i="25"/>
  <c r="S35" i="25"/>
  <c r="T35" i="25"/>
  <c r="U35" i="25"/>
  <c r="V35" i="25"/>
  <c r="D35" i="25" s="1"/>
  <c r="F35" i="37" s="1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H36" i="25"/>
  <c r="L36" i="25"/>
  <c r="O36" i="25"/>
  <c r="S36" i="25"/>
  <c r="T36" i="25"/>
  <c r="W36" i="25"/>
  <c r="X36" i="25"/>
  <c r="AA36" i="25"/>
  <c r="AB36" i="25"/>
  <c r="AE36" i="25"/>
  <c r="AI36" i="25"/>
  <c r="AJ36" i="25"/>
  <c r="AM36" i="25"/>
  <c r="AN36" i="25"/>
  <c r="F39" i="25"/>
  <c r="D39" i="25" s="1"/>
  <c r="F39" i="37" s="1"/>
  <c r="H39" i="37" s="1"/>
  <c r="G39" i="25"/>
  <c r="E39" i="25" s="1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F40" i="25"/>
  <c r="G40" i="25"/>
  <c r="H40" i="25"/>
  <c r="H42" i="25" s="1"/>
  <c r="H43" i="25" s="1"/>
  <c r="I40" i="25"/>
  <c r="L40" i="25"/>
  <c r="M40" i="25"/>
  <c r="N40" i="25"/>
  <c r="D40" i="25" s="1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AI40" i="25"/>
  <c r="AJ40" i="25"/>
  <c r="AK40" i="25"/>
  <c r="AK42" i="25" s="1"/>
  <c r="AK43" i="25" s="1"/>
  <c r="AL40" i="25"/>
  <c r="AL42" i="25" s="1"/>
  <c r="AL43" i="25" s="1"/>
  <c r="AM40" i="25"/>
  <c r="AN40" i="25"/>
  <c r="AO40" i="25"/>
  <c r="F41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T42" i="25" s="1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H41" i="25"/>
  <c r="AI41" i="25"/>
  <c r="AJ41" i="25"/>
  <c r="AJ42" i="25" s="1"/>
  <c r="AK41" i="25"/>
  <c r="AL41" i="25"/>
  <c r="AM41" i="25"/>
  <c r="AM42" i="25" s="1"/>
  <c r="AM43" i="25" s="1"/>
  <c r="AN41" i="25"/>
  <c r="AO41" i="25"/>
  <c r="F42" i="25"/>
  <c r="F43" i="25" s="1"/>
  <c r="I42" i="25"/>
  <c r="J42" i="25"/>
  <c r="J43" i="25" s="1"/>
  <c r="K42" i="25"/>
  <c r="Q42" i="25"/>
  <c r="Q43" i="25" s="1"/>
  <c r="R42" i="25"/>
  <c r="R43" i="25" s="1"/>
  <c r="S42" i="25"/>
  <c r="Y42" i="25"/>
  <c r="Y43" i="25" s="1"/>
  <c r="Z42" i="25"/>
  <c r="Z43" i="25" s="1"/>
  <c r="AA42" i="25"/>
  <c r="AG42" i="25"/>
  <c r="AH42" i="25"/>
  <c r="AH43" i="25" s="1"/>
  <c r="AI42" i="25"/>
  <c r="AO42" i="25"/>
  <c r="AO43" i="25" s="1"/>
  <c r="K43" i="25"/>
  <c r="S43" i="25"/>
  <c r="T43" i="25"/>
  <c r="AA43" i="25"/>
  <c r="AI43" i="25"/>
  <c r="AJ43" i="25"/>
  <c r="F45" i="25"/>
  <c r="G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F47" i="25"/>
  <c r="G47" i="25"/>
  <c r="H47" i="25"/>
  <c r="I47" i="25"/>
  <c r="J47" i="25"/>
  <c r="K47" i="25"/>
  <c r="L47" i="25"/>
  <c r="M47" i="25"/>
  <c r="N47" i="25"/>
  <c r="O47" i="25"/>
  <c r="O47" i="27" s="1"/>
  <c r="P47" i="25"/>
  <c r="Q47" i="25"/>
  <c r="R47" i="25"/>
  <c r="S47" i="25"/>
  <c r="T47" i="25"/>
  <c r="U47" i="25"/>
  <c r="V47" i="25"/>
  <c r="W47" i="25"/>
  <c r="W47" i="27" s="1"/>
  <c r="X47" i="25"/>
  <c r="Y47" i="25"/>
  <c r="Z47" i="25"/>
  <c r="AA47" i="25"/>
  <c r="AB47" i="25"/>
  <c r="AC47" i="25"/>
  <c r="AD47" i="25"/>
  <c r="AE47" i="25"/>
  <c r="AE47" i="27" s="1"/>
  <c r="AF47" i="25"/>
  <c r="AG47" i="25"/>
  <c r="AH47" i="25"/>
  <c r="AI47" i="25"/>
  <c r="AJ47" i="25"/>
  <c r="AK47" i="25"/>
  <c r="AL47" i="25"/>
  <c r="AM47" i="25"/>
  <c r="AN47" i="25"/>
  <c r="AO47" i="25"/>
  <c r="F49" i="25"/>
  <c r="G49" i="25"/>
  <c r="H49" i="25"/>
  <c r="I49" i="25"/>
  <c r="P49" i="25"/>
  <c r="Q49" i="25"/>
  <c r="R49" i="25"/>
  <c r="S49" i="25"/>
  <c r="T49" i="25"/>
  <c r="U49" i="25"/>
  <c r="V49" i="25"/>
  <c r="W49" i="25"/>
  <c r="X49" i="25"/>
  <c r="Y49" i="25"/>
  <c r="Z49" i="25"/>
  <c r="AA49" i="25"/>
  <c r="AB49" i="25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F51" i="25"/>
  <c r="D51" i="25" s="1"/>
  <c r="F51" i="37" s="1"/>
  <c r="G51" i="25"/>
  <c r="E51" i="25" s="1"/>
  <c r="H51" i="25"/>
  <c r="I51" i="25"/>
  <c r="N51" i="25"/>
  <c r="O51" i="25"/>
  <c r="P51" i="25"/>
  <c r="Q51" i="25"/>
  <c r="R51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F54" i="25"/>
  <c r="G54" i="25"/>
  <c r="H54" i="25"/>
  <c r="I54" i="25"/>
  <c r="P54" i="25"/>
  <c r="Q54" i="25"/>
  <c r="R54" i="25"/>
  <c r="S54" i="25"/>
  <c r="S56" i="25" s="1"/>
  <c r="T54" i="25"/>
  <c r="U54" i="25"/>
  <c r="V54" i="25"/>
  <c r="W54" i="25"/>
  <c r="X54" i="25"/>
  <c r="Y54" i="25"/>
  <c r="Z54" i="25"/>
  <c r="AA54" i="25"/>
  <c r="AA56" i="25" s="1"/>
  <c r="AB54" i="25"/>
  <c r="AC54" i="25"/>
  <c r="AD54" i="25"/>
  <c r="AE54" i="25"/>
  <c r="AF54" i="25"/>
  <c r="AG54" i="25"/>
  <c r="AH54" i="25"/>
  <c r="AI54" i="25"/>
  <c r="AI56" i="25" s="1"/>
  <c r="AJ54" i="25"/>
  <c r="AK54" i="25"/>
  <c r="AL54" i="25"/>
  <c r="AL56" i="25" s="1"/>
  <c r="AM54" i="25"/>
  <c r="AN54" i="25"/>
  <c r="AO54" i="25"/>
  <c r="F55" i="25"/>
  <c r="G55" i="25"/>
  <c r="E55" i="25" s="1"/>
  <c r="G55" i="37" s="1"/>
  <c r="I55" i="37" s="1"/>
  <c r="H55" i="25"/>
  <c r="I55" i="25"/>
  <c r="J55" i="25"/>
  <c r="N55" i="25"/>
  <c r="O55" i="25"/>
  <c r="P55" i="25"/>
  <c r="P56" i="25" s="1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F56" i="25" s="1"/>
  <c r="AG55" i="25"/>
  <c r="AH55" i="25"/>
  <c r="AH56" i="25" s="1"/>
  <c r="AI55" i="25"/>
  <c r="AJ55" i="25"/>
  <c r="AK55" i="25"/>
  <c r="AL55" i="25"/>
  <c r="AM55" i="25"/>
  <c r="AM56" i="25" s="1"/>
  <c r="AN55" i="25"/>
  <c r="AN56" i="25" s="1"/>
  <c r="AO55" i="25"/>
  <c r="F56" i="25"/>
  <c r="I56" i="25"/>
  <c r="J56" i="25"/>
  <c r="K56" i="25"/>
  <c r="L56" i="25"/>
  <c r="M56" i="25"/>
  <c r="N56" i="25"/>
  <c r="Q56" i="25"/>
  <c r="T56" i="25"/>
  <c r="Y56" i="25"/>
  <c r="AB56" i="25"/>
  <c r="AC56" i="25"/>
  <c r="AG56" i="25"/>
  <c r="AJ56" i="25"/>
  <c r="AK56" i="25"/>
  <c r="AO56" i="25"/>
  <c r="F59" i="25"/>
  <c r="G59" i="25"/>
  <c r="H59" i="25"/>
  <c r="I59" i="25"/>
  <c r="I61" i="25" s="1"/>
  <c r="J59" i="25"/>
  <c r="K59" i="25"/>
  <c r="L59" i="25"/>
  <c r="M59" i="25"/>
  <c r="N59" i="25"/>
  <c r="O59" i="25"/>
  <c r="P59" i="25"/>
  <c r="Q59" i="25"/>
  <c r="Q61" i="25" s="1"/>
  <c r="R59" i="25"/>
  <c r="S59" i="25"/>
  <c r="T59" i="25"/>
  <c r="U59" i="25"/>
  <c r="V59" i="25"/>
  <c r="W59" i="25"/>
  <c r="X59" i="25"/>
  <c r="Y59" i="25"/>
  <c r="Y61" i="25" s="1"/>
  <c r="Z59" i="25"/>
  <c r="AA59" i="25"/>
  <c r="AB59" i="25"/>
  <c r="AC59" i="25"/>
  <c r="AD59" i="25"/>
  <c r="AE59" i="25"/>
  <c r="AF59" i="25"/>
  <c r="AG59" i="25"/>
  <c r="AG61" i="25" s="1"/>
  <c r="AH59" i="25"/>
  <c r="AI59" i="25"/>
  <c r="AJ59" i="25"/>
  <c r="AK59" i="25"/>
  <c r="AL59" i="25"/>
  <c r="AL61" i="25" s="1"/>
  <c r="AM59" i="25"/>
  <c r="AM61" i="25" s="1"/>
  <c r="AN59" i="25"/>
  <c r="AO59" i="25"/>
  <c r="AO61" i="25" s="1"/>
  <c r="F60" i="25"/>
  <c r="D60" i="25" s="1"/>
  <c r="F60" i="37" s="1"/>
  <c r="G60" i="25"/>
  <c r="H60" i="25"/>
  <c r="I60" i="25"/>
  <c r="J60" i="25"/>
  <c r="K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F60" i="25"/>
  <c r="AF61" i="25" s="1"/>
  <c r="AG60" i="25"/>
  <c r="AH60" i="25"/>
  <c r="AI60" i="25"/>
  <c r="AJ60" i="25"/>
  <c r="AK60" i="25"/>
  <c r="AK61" i="25" s="1"/>
  <c r="AL60" i="25"/>
  <c r="AM60" i="25"/>
  <c r="AN60" i="25"/>
  <c r="AN61" i="25" s="1"/>
  <c r="AO60" i="25"/>
  <c r="J61" i="25"/>
  <c r="K61" i="25"/>
  <c r="L61" i="25"/>
  <c r="R61" i="25"/>
  <c r="S61" i="25"/>
  <c r="T61" i="25"/>
  <c r="Z61" i="25"/>
  <c r="AA61" i="25"/>
  <c r="AB61" i="25"/>
  <c r="AH61" i="25"/>
  <c r="AI61" i="25"/>
  <c r="AJ61" i="25"/>
  <c r="F64" i="25"/>
  <c r="G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G64" i="25"/>
  <c r="AH64" i="25"/>
  <c r="AI64" i="25"/>
  <c r="AJ64" i="25"/>
  <c r="AJ66" i="25" s="1"/>
  <c r="AK64" i="25"/>
  <c r="AK66" i="25" s="1"/>
  <c r="AL64" i="25"/>
  <c r="AM64" i="25"/>
  <c r="AN64" i="25"/>
  <c r="AO64" i="25"/>
  <c r="F65" i="25"/>
  <c r="G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F65" i="25"/>
  <c r="AG65" i="25"/>
  <c r="AH65" i="25"/>
  <c r="AI65" i="25"/>
  <c r="AI66" i="25" s="1"/>
  <c r="AJ65" i="25"/>
  <c r="AK65" i="25"/>
  <c r="AL65" i="25"/>
  <c r="AL66" i="25" s="1"/>
  <c r="AM65" i="25"/>
  <c r="AN65" i="25"/>
  <c r="AO65" i="25"/>
  <c r="H66" i="25"/>
  <c r="I66" i="25"/>
  <c r="J66" i="25"/>
  <c r="K66" i="25"/>
  <c r="P66" i="25"/>
  <c r="Q66" i="25"/>
  <c r="R66" i="25"/>
  <c r="S66" i="25"/>
  <c r="X66" i="25"/>
  <c r="Y66" i="25"/>
  <c r="Z66" i="25"/>
  <c r="AF66" i="25"/>
  <c r="AG66" i="25"/>
  <c r="AH66" i="25"/>
  <c r="AN66" i="25"/>
  <c r="AO66" i="25"/>
  <c r="F70" i="25"/>
  <c r="G70" i="25"/>
  <c r="H70" i="25"/>
  <c r="D70" i="25" s="1"/>
  <c r="I70" i="25"/>
  <c r="J70" i="25"/>
  <c r="K70" i="25"/>
  <c r="L70" i="25"/>
  <c r="M70" i="25"/>
  <c r="M72" i="25" s="1"/>
  <c r="N70" i="25"/>
  <c r="O70" i="25"/>
  <c r="P70" i="25"/>
  <c r="Q70" i="25"/>
  <c r="R70" i="25"/>
  <c r="S70" i="25"/>
  <c r="T70" i="25"/>
  <c r="U70" i="25"/>
  <c r="U72" i="25" s="1"/>
  <c r="V70" i="25"/>
  <c r="W70" i="25"/>
  <c r="X70" i="25"/>
  <c r="Y70" i="25"/>
  <c r="Z70" i="25"/>
  <c r="AA70" i="25"/>
  <c r="AB70" i="25"/>
  <c r="AC70" i="25"/>
  <c r="AC72" i="25" s="1"/>
  <c r="AD70" i="25"/>
  <c r="AE70" i="25"/>
  <c r="AF70" i="25"/>
  <c r="AG70" i="25"/>
  <c r="AH70" i="25"/>
  <c r="AH72" i="25" s="1"/>
  <c r="AI70" i="25"/>
  <c r="AI72" i="25" s="1"/>
  <c r="AJ70" i="25"/>
  <c r="AK70" i="25"/>
  <c r="AK72" i="25" s="1"/>
  <c r="AL70" i="25"/>
  <c r="AM70" i="25"/>
  <c r="AN70" i="25"/>
  <c r="AO70" i="25"/>
  <c r="F71" i="25"/>
  <c r="G71" i="25"/>
  <c r="H71" i="25"/>
  <c r="I71" i="25"/>
  <c r="J71" i="25"/>
  <c r="K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G71" i="25"/>
  <c r="AH71" i="25"/>
  <c r="AI71" i="25"/>
  <c r="AJ71" i="25"/>
  <c r="AJ72" i="25" s="1"/>
  <c r="AK71" i="25"/>
  <c r="AL71" i="25"/>
  <c r="AM71" i="25"/>
  <c r="AN71" i="25"/>
  <c r="AO71" i="25"/>
  <c r="F72" i="25"/>
  <c r="G72" i="25"/>
  <c r="H72" i="25"/>
  <c r="I72" i="25"/>
  <c r="N72" i="25"/>
  <c r="O72" i="25"/>
  <c r="P72" i="25"/>
  <c r="Q72" i="25"/>
  <c r="V72" i="25"/>
  <c r="W72" i="25"/>
  <c r="X72" i="25"/>
  <c r="Y72" i="25"/>
  <c r="AD72" i="25"/>
  <c r="AE72" i="25"/>
  <c r="AF72" i="25"/>
  <c r="AG72" i="25"/>
  <c r="AL72" i="25"/>
  <c r="AM72" i="25"/>
  <c r="AN72" i="25"/>
  <c r="AO72" i="25"/>
  <c r="F73" i="25"/>
  <c r="D73" i="25" s="1"/>
  <c r="F73" i="37" s="1"/>
  <c r="G73" i="25"/>
  <c r="H73" i="25"/>
  <c r="I73" i="25"/>
  <c r="J73" i="25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F74" i="25"/>
  <c r="G74" i="25"/>
  <c r="H74" i="25"/>
  <c r="I74" i="25"/>
  <c r="J74" i="25"/>
  <c r="K74" i="25"/>
  <c r="L74" i="25"/>
  <c r="M74" i="25"/>
  <c r="N74" i="25"/>
  <c r="O74" i="25"/>
  <c r="P74" i="25"/>
  <c r="Q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F75" i="25"/>
  <c r="G75" i="25"/>
  <c r="H75" i="25"/>
  <c r="I75" i="25"/>
  <c r="J75" i="25"/>
  <c r="K75" i="25"/>
  <c r="L75" i="25"/>
  <c r="M75" i="25"/>
  <c r="N75" i="25"/>
  <c r="O75" i="25"/>
  <c r="P75" i="25"/>
  <c r="Q75" i="25"/>
  <c r="R75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F76" i="25"/>
  <c r="G76" i="25"/>
  <c r="H76" i="25"/>
  <c r="I76" i="25"/>
  <c r="J76" i="25"/>
  <c r="K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X76" i="25"/>
  <c r="Y76" i="25"/>
  <c r="Z76" i="25"/>
  <c r="AA76" i="25"/>
  <c r="AB76" i="25"/>
  <c r="AC76" i="25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F77" i="25"/>
  <c r="D77" i="25" s="1"/>
  <c r="G77" i="25"/>
  <c r="H77" i="25"/>
  <c r="I77" i="25"/>
  <c r="J77" i="25"/>
  <c r="K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F78" i="25"/>
  <c r="G78" i="25"/>
  <c r="E78" i="25" s="1"/>
  <c r="G78" i="37" s="1"/>
  <c r="H78" i="25"/>
  <c r="I78" i="25"/>
  <c r="J78" i="25"/>
  <c r="K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F79" i="25"/>
  <c r="G79" i="25"/>
  <c r="H79" i="25"/>
  <c r="I79" i="25"/>
  <c r="J79" i="25"/>
  <c r="K79" i="25"/>
  <c r="K79" i="27" s="1"/>
  <c r="L79" i="25"/>
  <c r="M79" i="25"/>
  <c r="N79" i="25"/>
  <c r="O79" i="25"/>
  <c r="P79" i="25"/>
  <c r="Q79" i="25"/>
  <c r="R79" i="25"/>
  <c r="S79" i="25"/>
  <c r="T79" i="25"/>
  <c r="U79" i="25"/>
  <c r="V79" i="25"/>
  <c r="W79" i="25"/>
  <c r="X79" i="25"/>
  <c r="Y79" i="25"/>
  <c r="Z79" i="25"/>
  <c r="AA79" i="25"/>
  <c r="AA79" i="27" s="1"/>
  <c r="AB79" i="25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F80" i="25"/>
  <c r="G80" i="25"/>
  <c r="H80" i="25"/>
  <c r="I80" i="25"/>
  <c r="J80" i="25"/>
  <c r="K80" i="25"/>
  <c r="L80" i="25"/>
  <c r="M80" i="25"/>
  <c r="N80" i="25"/>
  <c r="N80" i="27" s="1"/>
  <c r="O80" i="25"/>
  <c r="O80" i="27" s="1"/>
  <c r="P80" i="25"/>
  <c r="Q80" i="25"/>
  <c r="R80" i="25"/>
  <c r="S80" i="25"/>
  <c r="T80" i="25"/>
  <c r="U80" i="25"/>
  <c r="V80" i="25"/>
  <c r="V80" i="27" s="1"/>
  <c r="W80" i="25"/>
  <c r="W80" i="27" s="1"/>
  <c r="X80" i="25"/>
  <c r="Y80" i="25"/>
  <c r="Z80" i="25"/>
  <c r="AA80" i="25"/>
  <c r="AB80" i="25"/>
  <c r="AC80" i="25"/>
  <c r="AD80" i="25"/>
  <c r="AD80" i="27" s="1"/>
  <c r="AE80" i="25"/>
  <c r="AE80" i="27" s="1"/>
  <c r="AF80" i="25"/>
  <c r="AG80" i="25"/>
  <c r="AH80" i="25"/>
  <c r="AI80" i="25"/>
  <c r="AJ80" i="25"/>
  <c r="AK80" i="25"/>
  <c r="AL80" i="25"/>
  <c r="AM80" i="25"/>
  <c r="AN80" i="25"/>
  <c r="AO80" i="25"/>
  <c r="F81" i="25"/>
  <c r="G81" i="25"/>
  <c r="H81" i="25"/>
  <c r="J81" i="25"/>
  <c r="K81" i="25"/>
  <c r="K81" i="27" s="1"/>
  <c r="L81" i="25"/>
  <c r="L81" i="27" s="1"/>
  <c r="M81" i="25"/>
  <c r="N81" i="25"/>
  <c r="O81" i="25"/>
  <c r="P81" i="25"/>
  <c r="Q81" i="25"/>
  <c r="R81" i="25"/>
  <c r="S81" i="25"/>
  <c r="T81" i="25"/>
  <c r="T81" i="27" s="1"/>
  <c r="U81" i="25"/>
  <c r="V81" i="25"/>
  <c r="W81" i="25"/>
  <c r="X81" i="25"/>
  <c r="Y81" i="25"/>
  <c r="Z81" i="25"/>
  <c r="AA81" i="25"/>
  <c r="AB81" i="25"/>
  <c r="AB81" i="27" s="1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E86" i="25"/>
  <c r="F86" i="25"/>
  <c r="G86" i="25"/>
  <c r="G89" i="25" s="1"/>
  <c r="E87" i="25"/>
  <c r="F87" i="25"/>
  <c r="D87" i="25" s="1"/>
  <c r="G87" i="25"/>
  <c r="E88" i="25"/>
  <c r="F88" i="25"/>
  <c r="D88" i="25" s="1"/>
  <c r="F88" i="37" s="1"/>
  <c r="G88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A5" i="37"/>
  <c r="D11" i="37"/>
  <c r="E11" i="37"/>
  <c r="D12" i="37"/>
  <c r="E13" i="37"/>
  <c r="I13" i="37"/>
  <c r="D15" i="37"/>
  <c r="E15" i="37"/>
  <c r="E19" i="37"/>
  <c r="D20" i="37"/>
  <c r="E21" i="37"/>
  <c r="E23" i="37"/>
  <c r="D27" i="37"/>
  <c r="E27" i="37"/>
  <c r="E29" i="37" s="1"/>
  <c r="E28" i="37"/>
  <c r="D33" i="37"/>
  <c r="E33" i="37"/>
  <c r="D34" i="37"/>
  <c r="G34" i="37"/>
  <c r="I34" i="37" s="1"/>
  <c r="E35" i="37"/>
  <c r="D39" i="37"/>
  <c r="G39" i="37"/>
  <c r="E40" i="37"/>
  <c r="D47" i="37"/>
  <c r="E47" i="37"/>
  <c r="E49" i="37"/>
  <c r="G51" i="37"/>
  <c r="D55" i="37"/>
  <c r="E55" i="37"/>
  <c r="E59" i="37"/>
  <c r="D64" i="37"/>
  <c r="E64" i="37"/>
  <c r="D65" i="37"/>
  <c r="D66" i="37" s="1"/>
  <c r="E65" i="37"/>
  <c r="D70" i="37"/>
  <c r="E70" i="37"/>
  <c r="F70" i="37"/>
  <c r="H70" i="37"/>
  <c r="E71" i="37"/>
  <c r="E72" i="37"/>
  <c r="D74" i="37"/>
  <c r="E74" i="37"/>
  <c r="D75" i="37"/>
  <c r="E76" i="37"/>
  <c r="F77" i="37"/>
  <c r="D78" i="37"/>
  <c r="E78" i="37"/>
  <c r="I78" i="37" s="1"/>
  <c r="D79" i="37"/>
  <c r="E80" i="37"/>
  <c r="E86" i="37"/>
  <c r="E86" i="5" s="1"/>
  <c r="F87" i="37"/>
  <c r="G87" i="37"/>
  <c r="G88" i="37"/>
  <c r="A4" i="45"/>
  <c r="A5" i="45"/>
  <c r="F11" i="45"/>
  <c r="H11" i="45"/>
  <c r="I11" i="45"/>
  <c r="M11" i="45" s="1"/>
  <c r="L11" i="45"/>
  <c r="F12" i="45"/>
  <c r="G12" i="45"/>
  <c r="H12" i="45"/>
  <c r="L12" i="45" s="1"/>
  <c r="I12" i="45"/>
  <c r="M12" i="45" s="1"/>
  <c r="H13" i="45"/>
  <c r="I13" i="45"/>
  <c r="F14" i="45"/>
  <c r="G14" i="45"/>
  <c r="H14" i="45"/>
  <c r="I14" i="45"/>
  <c r="L14" i="45"/>
  <c r="D14" i="47" s="1"/>
  <c r="M14" i="45"/>
  <c r="E14" i="47" s="1"/>
  <c r="F15" i="45"/>
  <c r="G15" i="45"/>
  <c r="H15" i="45"/>
  <c r="L15" i="45" s="1"/>
  <c r="D15" i="47" s="1"/>
  <c r="I15" i="45"/>
  <c r="M15" i="45" s="1"/>
  <c r="H16" i="45"/>
  <c r="J16" i="45"/>
  <c r="J82" i="45" s="1"/>
  <c r="K16" i="45"/>
  <c r="H18" i="45"/>
  <c r="I18" i="45"/>
  <c r="F19" i="45"/>
  <c r="G19" i="45"/>
  <c r="H19" i="45"/>
  <c r="L19" i="45" s="1"/>
  <c r="D19" i="47" s="1"/>
  <c r="I19" i="45"/>
  <c r="M19" i="45" s="1"/>
  <c r="H20" i="45"/>
  <c r="F20" i="45" s="1"/>
  <c r="I20" i="45"/>
  <c r="L20" i="45"/>
  <c r="D20" i="47" s="1"/>
  <c r="F21" i="45"/>
  <c r="H21" i="45"/>
  <c r="L21" i="45" s="1"/>
  <c r="D21" i="47" s="1"/>
  <c r="I21" i="45"/>
  <c r="G21" i="45" s="1"/>
  <c r="M21" i="45"/>
  <c r="F22" i="45"/>
  <c r="G22" i="45"/>
  <c r="H22" i="45"/>
  <c r="L22" i="45" s="1"/>
  <c r="I22" i="45"/>
  <c r="M22" i="45"/>
  <c r="H23" i="45"/>
  <c r="I23" i="45"/>
  <c r="J24" i="45"/>
  <c r="K24" i="45"/>
  <c r="F27" i="45"/>
  <c r="G27" i="45"/>
  <c r="G29" i="45" s="1"/>
  <c r="H27" i="45"/>
  <c r="L27" i="45" s="1"/>
  <c r="I27" i="45"/>
  <c r="M27" i="45"/>
  <c r="H28" i="45"/>
  <c r="I28" i="45"/>
  <c r="G28" i="45" s="1"/>
  <c r="J29" i="45"/>
  <c r="K29" i="45"/>
  <c r="F32" i="45"/>
  <c r="G32" i="45"/>
  <c r="H32" i="45"/>
  <c r="I32" i="45"/>
  <c r="L32" i="45"/>
  <c r="M32" i="45"/>
  <c r="E32" i="47" s="1"/>
  <c r="F33" i="45"/>
  <c r="G33" i="45"/>
  <c r="H33" i="45"/>
  <c r="L33" i="45" s="1"/>
  <c r="D33" i="47" s="1"/>
  <c r="I33" i="45"/>
  <c r="G34" i="45"/>
  <c r="G36" i="45" s="1"/>
  <c r="H34" i="45"/>
  <c r="I34" i="45"/>
  <c r="M34" i="45" s="1"/>
  <c r="E34" i="47" s="1"/>
  <c r="H35" i="45"/>
  <c r="F35" i="45" s="1"/>
  <c r="I35" i="45"/>
  <c r="G35" i="45" s="1"/>
  <c r="L35" i="45"/>
  <c r="D35" i="47" s="1"/>
  <c r="M35" i="45"/>
  <c r="E35" i="47" s="1"/>
  <c r="J36" i="45"/>
  <c r="K36" i="45"/>
  <c r="L37" i="45"/>
  <c r="M37" i="45"/>
  <c r="H38" i="45"/>
  <c r="I38" i="45"/>
  <c r="H39" i="45"/>
  <c r="F39" i="45" s="1"/>
  <c r="I39" i="45"/>
  <c r="L39" i="45"/>
  <c r="D39" i="47" s="1"/>
  <c r="F40" i="45"/>
  <c r="F42" i="45" s="1"/>
  <c r="F43" i="45" s="1"/>
  <c r="H40" i="45"/>
  <c r="L40" i="45" s="1"/>
  <c r="L42" i="45" s="1"/>
  <c r="L43" i="45" s="1"/>
  <c r="I40" i="45"/>
  <c r="G40" i="45" s="1"/>
  <c r="M40" i="45"/>
  <c r="M42" i="45" s="1"/>
  <c r="F41" i="45"/>
  <c r="G41" i="45"/>
  <c r="G42" i="45" s="1"/>
  <c r="H41" i="45"/>
  <c r="L41" i="45" s="1"/>
  <c r="D41" i="47" s="1"/>
  <c r="I41" i="45"/>
  <c r="M41" i="45"/>
  <c r="H42" i="45"/>
  <c r="H43" i="45" s="1"/>
  <c r="I42" i="45"/>
  <c r="I43" i="45" s="1"/>
  <c r="J42" i="45"/>
  <c r="K42" i="45"/>
  <c r="J43" i="45"/>
  <c r="K43" i="45"/>
  <c r="H45" i="45"/>
  <c r="I45" i="45"/>
  <c r="F47" i="45"/>
  <c r="H47" i="45"/>
  <c r="I47" i="45"/>
  <c r="G47" i="45" s="1"/>
  <c r="L47" i="45"/>
  <c r="M47" i="45"/>
  <c r="E47" i="47" s="1"/>
  <c r="F49" i="45"/>
  <c r="H49" i="45"/>
  <c r="L49" i="45" s="1"/>
  <c r="D49" i="47" s="1"/>
  <c r="I49" i="45"/>
  <c r="G49" i="45" s="1"/>
  <c r="G51" i="45"/>
  <c r="H51" i="45"/>
  <c r="I51" i="45"/>
  <c r="M51" i="45"/>
  <c r="H54" i="45"/>
  <c r="F54" i="45" s="1"/>
  <c r="F56" i="45" s="1"/>
  <c r="I54" i="45"/>
  <c r="M54" i="45" s="1"/>
  <c r="M56" i="45" s="1"/>
  <c r="L54" i="45"/>
  <c r="L56" i="45" s="1"/>
  <c r="F55" i="45"/>
  <c r="G55" i="45"/>
  <c r="H55" i="45"/>
  <c r="L55" i="45" s="1"/>
  <c r="D55" i="47" s="1"/>
  <c r="I55" i="45"/>
  <c r="M55" i="45"/>
  <c r="H56" i="45"/>
  <c r="I56" i="45"/>
  <c r="J56" i="45"/>
  <c r="K56" i="45"/>
  <c r="H59" i="45"/>
  <c r="F59" i="45" s="1"/>
  <c r="I59" i="45"/>
  <c r="L59" i="45"/>
  <c r="F60" i="45"/>
  <c r="G60" i="45"/>
  <c r="H60" i="45"/>
  <c r="I60" i="45"/>
  <c r="L60" i="45"/>
  <c r="M60" i="45"/>
  <c r="F61" i="45"/>
  <c r="J61" i="45"/>
  <c r="K61" i="45"/>
  <c r="F64" i="45"/>
  <c r="G64" i="45"/>
  <c r="H64" i="45"/>
  <c r="L64" i="45" s="1"/>
  <c r="D64" i="47" s="1"/>
  <c r="I64" i="45"/>
  <c r="M64" i="45" s="1"/>
  <c r="H65" i="45"/>
  <c r="I65" i="45"/>
  <c r="J66" i="45"/>
  <c r="K66" i="45"/>
  <c r="F70" i="45"/>
  <c r="F72" i="45" s="1"/>
  <c r="H70" i="45"/>
  <c r="I70" i="45"/>
  <c r="G70" i="45" s="1"/>
  <c r="L70" i="45"/>
  <c r="M70" i="45"/>
  <c r="M72" i="45" s="1"/>
  <c r="F71" i="45"/>
  <c r="G71" i="45"/>
  <c r="G72" i="45" s="1"/>
  <c r="H71" i="45"/>
  <c r="L71" i="45" s="1"/>
  <c r="I71" i="45"/>
  <c r="M71" i="45"/>
  <c r="H72" i="45"/>
  <c r="I72" i="45"/>
  <c r="J72" i="45"/>
  <c r="K72" i="45"/>
  <c r="H73" i="45"/>
  <c r="I73" i="45"/>
  <c r="F74" i="45"/>
  <c r="H74" i="45"/>
  <c r="I74" i="45"/>
  <c r="G74" i="45" s="1"/>
  <c r="L74" i="45"/>
  <c r="M74" i="45"/>
  <c r="F75" i="45"/>
  <c r="H75" i="45"/>
  <c r="L75" i="45" s="1"/>
  <c r="D75" i="47" s="1"/>
  <c r="I75" i="45"/>
  <c r="G75" i="45" s="1"/>
  <c r="G76" i="45"/>
  <c r="H76" i="45"/>
  <c r="I76" i="45"/>
  <c r="M76" i="45"/>
  <c r="H77" i="45"/>
  <c r="F77" i="45" s="1"/>
  <c r="I77" i="45"/>
  <c r="M77" i="45" s="1"/>
  <c r="L77" i="45"/>
  <c r="D77" i="47" s="1"/>
  <c r="F78" i="45"/>
  <c r="G78" i="45"/>
  <c r="H78" i="45"/>
  <c r="L78" i="45" s="1"/>
  <c r="D78" i="47" s="1"/>
  <c r="I78" i="45"/>
  <c r="M78" i="45"/>
  <c r="H79" i="45"/>
  <c r="I79" i="45"/>
  <c r="G80" i="45"/>
  <c r="H80" i="45"/>
  <c r="F80" i="45" s="1"/>
  <c r="I80" i="45"/>
  <c r="L80" i="45"/>
  <c r="D80" i="47" s="1"/>
  <c r="M80" i="45"/>
  <c r="E80" i="47" s="1"/>
  <c r="F81" i="45"/>
  <c r="G81" i="45"/>
  <c r="H81" i="45"/>
  <c r="I81" i="45"/>
  <c r="M81" i="45" s="1"/>
  <c r="L81" i="45"/>
  <c r="D82" i="45"/>
  <c r="E82" i="45"/>
  <c r="A5" i="46"/>
  <c r="P8" i="46"/>
  <c r="R8" i="46"/>
  <c r="T8" i="46"/>
  <c r="V8" i="46"/>
  <c r="X8" i="46"/>
  <c r="Z8" i="46"/>
  <c r="AB8" i="46"/>
  <c r="AD8" i="46"/>
  <c r="AF8" i="46"/>
  <c r="AH8" i="46"/>
  <c r="AJ8" i="46"/>
  <c r="AL8" i="46"/>
  <c r="AN8" i="46"/>
  <c r="F11" i="46"/>
  <c r="G11" i="46"/>
  <c r="O11" i="46"/>
  <c r="O16" i="46" s="1"/>
  <c r="D12" i="46"/>
  <c r="F12" i="46"/>
  <c r="G12" i="46"/>
  <c r="E12" i="46" s="1"/>
  <c r="G12" i="47" s="1"/>
  <c r="I12" i="47" s="1"/>
  <c r="E13" i="46"/>
  <c r="G13" i="47" s="1"/>
  <c r="F13" i="46"/>
  <c r="D13" i="46" s="1"/>
  <c r="F13" i="47" s="1"/>
  <c r="G13" i="46"/>
  <c r="D14" i="46"/>
  <c r="F14" i="46"/>
  <c r="G14" i="46"/>
  <c r="E14" i="46" s="1"/>
  <c r="G14" i="47" s="1"/>
  <c r="E15" i="46"/>
  <c r="G15" i="47" s="1"/>
  <c r="I15" i="47" s="1"/>
  <c r="F15" i="46"/>
  <c r="D15" i="46" s="1"/>
  <c r="F15" i="47" s="1"/>
  <c r="H15" i="47" s="1"/>
  <c r="G15" i="46"/>
  <c r="H16" i="46"/>
  <c r="I16" i="46"/>
  <c r="J16" i="46"/>
  <c r="K16" i="46"/>
  <c r="L16" i="46"/>
  <c r="M16" i="46"/>
  <c r="N16" i="46"/>
  <c r="P16" i="46"/>
  <c r="Q16" i="46"/>
  <c r="R16" i="46"/>
  <c r="S16" i="46"/>
  <c r="T16" i="46"/>
  <c r="U16" i="46"/>
  <c r="V16" i="46"/>
  <c r="W16" i="46"/>
  <c r="X16" i="46"/>
  <c r="Y16" i="46"/>
  <c r="Y82" i="46" s="1"/>
  <c r="W646" i="44" s="1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AN16" i="46"/>
  <c r="AO16" i="46"/>
  <c r="AO82" i="46" s="1"/>
  <c r="D19" i="46"/>
  <c r="F19" i="47" s="1"/>
  <c r="E19" i="46"/>
  <c r="F19" i="46"/>
  <c r="G19" i="46"/>
  <c r="F20" i="46"/>
  <c r="D20" i="46" s="1"/>
  <c r="F20" i="47" s="1"/>
  <c r="G20" i="46"/>
  <c r="E20" i="46" s="1"/>
  <c r="G20" i="47" s="1"/>
  <c r="D21" i="46"/>
  <c r="F21" i="47" s="1"/>
  <c r="H21" i="47" s="1"/>
  <c r="E21" i="46"/>
  <c r="F21" i="46"/>
  <c r="G21" i="46"/>
  <c r="F22" i="46"/>
  <c r="D22" i="46" s="1"/>
  <c r="F22" i="47" s="1"/>
  <c r="H22" i="47" s="1"/>
  <c r="G22" i="46"/>
  <c r="E22" i="46" s="1"/>
  <c r="G22" i="47" s="1"/>
  <c r="I22" i="47" s="1"/>
  <c r="D23" i="46"/>
  <c r="E23" i="46"/>
  <c r="F23" i="46"/>
  <c r="G23" i="46"/>
  <c r="F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F27" i="46"/>
  <c r="G27" i="46"/>
  <c r="H27" i="46"/>
  <c r="D27" i="46" s="1"/>
  <c r="I27" i="46"/>
  <c r="I29" i="46" s="1"/>
  <c r="D28" i="46"/>
  <c r="F28" i="47" s="1"/>
  <c r="E28" i="46"/>
  <c r="F28" i="46"/>
  <c r="G28" i="46"/>
  <c r="F29" i="46"/>
  <c r="G29" i="46"/>
  <c r="H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D32" i="46"/>
  <c r="F32" i="46"/>
  <c r="G32" i="46"/>
  <c r="E32" i="46" s="1"/>
  <c r="E33" i="46"/>
  <c r="G33" i="47" s="1"/>
  <c r="F33" i="46"/>
  <c r="G33" i="46"/>
  <c r="G36" i="46" s="1"/>
  <c r="D34" i="46"/>
  <c r="F34" i="46"/>
  <c r="G34" i="46"/>
  <c r="E34" i="46" s="1"/>
  <c r="G34" i="47" s="1"/>
  <c r="E35" i="46"/>
  <c r="F35" i="46"/>
  <c r="D35" i="46" s="1"/>
  <c r="G35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F39" i="47" s="1"/>
  <c r="H39" i="47" s="1"/>
  <c r="E39" i="46"/>
  <c r="F39" i="46"/>
  <c r="G39" i="46"/>
  <c r="F40" i="46"/>
  <c r="D40" i="46" s="1"/>
  <c r="G40" i="46"/>
  <c r="E40" i="46" s="1"/>
  <c r="D41" i="46"/>
  <c r="E41" i="46"/>
  <c r="F41" i="46"/>
  <c r="G41" i="46"/>
  <c r="F42" i="46"/>
  <c r="F43" i="46" s="1"/>
  <c r="H42" i="46"/>
  <c r="H43" i="46" s="1"/>
  <c r="I42" i="46"/>
  <c r="J42" i="46"/>
  <c r="K42" i="46"/>
  <c r="L42" i="46"/>
  <c r="M42" i="46"/>
  <c r="M43" i="46" s="1"/>
  <c r="N42" i="46"/>
  <c r="N43" i="46" s="1"/>
  <c r="N82" i="46" s="1"/>
  <c r="O42" i="46"/>
  <c r="O43" i="46" s="1"/>
  <c r="P42" i="46"/>
  <c r="P43" i="46" s="1"/>
  <c r="Q42" i="46"/>
  <c r="R42" i="46"/>
  <c r="S42" i="46"/>
  <c r="T42" i="46"/>
  <c r="U42" i="46"/>
  <c r="U43" i="46" s="1"/>
  <c r="V42" i="46"/>
  <c r="V43" i="46" s="1"/>
  <c r="V82" i="46" s="1"/>
  <c r="T646" i="44" s="1"/>
  <c r="W42" i="46"/>
  <c r="W43" i="46" s="1"/>
  <c r="X42" i="46"/>
  <c r="X43" i="46" s="1"/>
  <c r="Y42" i="46"/>
  <c r="Z42" i="46"/>
  <c r="AA42" i="46"/>
  <c r="AB42" i="46"/>
  <c r="AC42" i="46"/>
  <c r="AC43" i="46" s="1"/>
  <c r="AD42" i="46"/>
  <c r="AD43" i="46" s="1"/>
  <c r="AD82" i="46" s="1"/>
  <c r="AB646" i="44" s="1"/>
  <c r="AE42" i="46"/>
  <c r="AE43" i="46" s="1"/>
  <c r="AE82" i="46" s="1"/>
  <c r="AC646" i="44" s="1"/>
  <c r="AF42" i="46"/>
  <c r="AF43" i="46" s="1"/>
  <c r="AG42" i="46"/>
  <c r="AH42" i="46"/>
  <c r="AI42" i="46"/>
  <c r="AJ42" i="46"/>
  <c r="AK42" i="46"/>
  <c r="AK43" i="46" s="1"/>
  <c r="AL42" i="46"/>
  <c r="AL43" i="46" s="1"/>
  <c r="AL82" i="46" s="1"/>
  <c r="AM42" i="46"/>
  <c r="AM43" i="46" s="1"/>
  <c r="AN42" i="46"/>
  <c r="AN43" i="46" s="1"/>
  <c r="AO42" i="46"/>
  <c r="I43" i="46"/>
  <c r="J43" i="46"/>
  <c r="K43" i="46"/>
  <c r="L43" i="46"/>
  <c r="Q43" i="46"/>
  <c r="R43" i="46"/>
  <c r="S43" i="46"/>
  <c r="T43" i="46"/>
  <c r="Y43" i="46"/>
  <c r="Z43" i="46"/>
  <c r="AA43" i="46"/>
  <c r="AB43" i="46"/>
  <c r="AG43" i="46"/>
  <c r="AH43" i="46"/>
  <c r="AI43" i="46"/>
  <c r="AJ43" i="46"/>
  <c r="AO43" i="46"/>
  <c r="D45" i="46"/>
  <c r="F45" i="47" s="1"/>
  <c r="E45" i="46"/>
  <c r="F45" i="46"/>
  <c r="G45" i="46"/>
  <c r="F47" i="46"/>
  <c r="D47" i="46" s="1"/>
  <c r="G47" i="46"/>
  <c r="E47" i="46" s="1"/>
  <c r="G47" i="47" s="1"/>
  <c r="I47" i="47" s="1"/>
  <c r="D49" i="46"/>
  <c r="F49" i="47" s="1"/>
  <c r="H49" i="47" s="1"/>
  <c r="E49" i="46"/>
  <c r="F49" i="46"/>
  <c r="G49" i="46"/>
  <c r="F51" i="46"/>
  <c r="D51" i="46" s="1"/>
  <c r="F51" i="47" s="1"/>
  <c r="G51" i="46"/>
  <c r="E51" i="46" s="1"/>
  <c r="G51" i="47" s="1"/>
  <c r="I51" i="47" s="1"/>
  <c r="D54" i="46"/>
  <c r="F54" i="47" s="1"/>
  <c r="E54" i="46"/>
  <c r="F54" i="46"/>
  <c r="G54" i="46"/>
  <c r="F55" i="46"/>
  <c r="D55" i="46" s="1"/>
  <c r="G55" i="46"/>
  <c r="D56" i="46"/>
  <c r="H56" i="46"/>
  <c r="I56" i="46"/>
  <c r="J56" i="46"/>
  <c r="K56" i="46"/>
  <c r="K82" i="46" s="1"/>
  <c r="L56" i="46"/>
  <c r="M56" i="46"/>
  <c r="N56" i="46"/>
  <c r="O56" i="46"/>
  <c r="P56" i="46"/>
  <c r="Q56" i="46"/>
  <c r="R56" i="46"/>
  <c r="S56" i="46"/>
  <c r="S82" i="46" s="1"/>
  <c r="Q646" i="44" s="1"/>
  <c r="T56" i="46"/>
  <c r="U56" i="46"/>
  <c r="V56" i="46"/>
  <c r="W56" i="46"/>
  <c r="X56" i="46"/>
  <c r="Y56" i="46"/>
  <c r="Z56" i="46"/>
  <c r="AA56" i="46"/>
  <c r="AA82" i="46" s="1"/>
  <c r="Y646" i="44" s="1"/>
  <c r="AB56" i="46"/>
  <c r="AC56" i="46"/>
  <c r="AD56" i="46"/>
  <c r="AE56" i="46"/>
  <c r="AF56" i="46"/>
  <c r="AG56" i="46"/>
  <c r="AH56" i="46"/>
  <c r="AI56" i="46"/>
  <c r="AI82" i="46" s="1"/>
  <c r="AJ56" i="46"/>
  <c r="AK56" i="46"/>
  <c r="AL56" i="46"/>
  <c r="AM56" i="46"/>
  <c r="AN56" i="46"/>
  <c r="AO56" i="46"/>
  <c r="E59" i="46"/>
  <c r="G59" i="47" s="1"/>
  <c r="F59" i="46"/>
  <c r="G59" i="46"/>
  <c r="G61" i="46" s="1"/>
  <c r="D60" i="46"/>
  <c r="F60" i="46"/>
  <c r="G60" i="46"/>
  <c r="E60" i="46" s="1"/>
  <c r="G60" i="47" s="1"/>
  <c r="I60" i="46"/>
  <c r="I61" i="46" s="1"/>
  <c r="E61" i="46"/>
  <c r="H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F64" i="46"/>
  <c r="D64" i="46" s="1"/>
  <c r="G64" i="46"/>
  <c r="E64" i="46" s="1"/>
  <c r="E66" i="46" s="1"/>
  <c r="D65" i="46"/>
  <c r="F65" i="47" s="1"/>
  <c r="E65" i="46"/>
  <c r="F65" i="46"/>
  <c r="G65" i="46"/>
  <c r="F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F70" i="46"/>
  <c r="D70" i="46" s="1"/>
  <c r="G70" i="46"/>
  <c r="E70" i="46" s="1"/>
  <c r="E72" i="46" s="1"/>
  <c r="D71" i="46"/>
  <c r="F71" i="47" s="1"/>
  <c r="E71" i="46"/>
  <c r="F71" i="46"/>
  <c r="F72" i="46" s="1"/>
  <c r="G71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E73" i="46"/>
  <c r="F73" i="46"/>
  <c r="G73" i="46"/>
  <c r="F74" i="46"/>
  <c r="D74" i="46" s="1"/>
  <c r="G74" i="46"/>
  <c r="E74" i="46" s="1"/>
  <c r="D75" i="46"/>
  <c r="E75" i="46"/>
  <c r="F75" i="46"/>
  <c r="G75" i="46"/>
  <c r="F76" i="46"/>
  <c r="D76" i="46" s="1"/>
  <c r="F76" i="47" s="1"/>
  <c r="G76" i="46"/>
  <c r="E76" i="46" s="1"/>
  <c r="G76" i="47" s="1"/>
  <c r="I76" i="47" s="1"/>
  <c r="D77" i="46"/>
  <c r="E77" i="46"/>
  <c r="F77" i="46"/>
  <c r="G77" i="46"/>
  <c r="F78" i="46"/>
  <c r="D78" i="46" s="1"/>
  <c r="G78" i="46"/>
  <c r="E78" i="46" s="1"/>
  <c r="D79" i="46"/>
  <c r="E79" i="46"/>
  <c r="F79" i="46"/>
  <c r="G79" i="46"/>
  <c r="F80" i="46"/>
  <c r="D80" i="46" s="1"/>
  <c r="F80" i="47" s="1"/>
  <c r="G80" i="46"/>
  <c r="E80" i="46" s="1"/>
  <c r="G80" i="47" s="1"/>
  <c r="I80" i="47" s="1"/>
  <c r="D81" i="46"/>
  <c r="E81" i="46"/>
  <c r="F81" i="46"/>
  <c r="G81" i="46"/>
  <c r="L82" i="46"/>
  <c r="J646" i="44" s="1"/>
  <c r="O82" i="46"/>
  <c r="T82" i="46"/>
  <c r="R646" i="44" s="1"/>
  <c r="W82" i="46"/>
  <c r="U646" i="44" s="1"/>
  <c r="AB82" i="46"/>
  <c r="Z646" i="44" s="1"/>
  <c r="AJ82" i="46"/>
  <c r="AM82" i="46"/>
  <c r="F86" i="46"/>
  <c r="D86" i="46" s="1"/>
  <c r="F86" i="47" s="1"/>
  <c r="G86" i="46"/>
  <c r="E86" i="46" s="1"/>
  <c r="G86" i="47" s="1"/>
  <c r="D87" i="46"/>
  <c r="F87" i="47" s="1"/>
  <c r="H87" i="47" s="1"/>
  <c r="E87" i="46"/>
  <c r="G87" i="47" s="1"/>
  <c r="F87" i="46"/>
  <c r="G87" i="46"/>
  <c r="F88" i="46"/>
  <c r="D88" i="46" s="1"/>
  <c r="F88" i="47" s="1"/>
  <c r="H88" i="47" s="1"/>
  <c r="G88" i="46"/>
  <c r="E88" i="46" s="1"/>
  <c r="G88" i="47" s="1"/>
  <c r="I88" i="47" s="1"/>
  <c r="F89" i="46"/>
  <c r="H89" i="46"/>
  <c r="I89" i="46"/>
  <c r="J89" i="46"/>
  <c r="K89" i="46"/>
  <c r="L89" i="46"/>
  <c r="M89" i="46"/>
  <c r="N89" i="46"/>
  <c r="O89" i="46"/>
  <c r="A4" i="47"/>
  <c r="A5" i="47"/>
  <c r="E11" i="47"/>
  <c r="D12" i="47"/>
  <c r="E12" i="47"/>
  <c r="F12" i="47"/>
  <c r="H12" i="47" s="1"/>
  <c r="F14" i="47"/>
  <c r="H14" i="47"/>
  <c r="I14" i="47"/>
  <c r="E15" i="47"/>
  <c r="E19" i="47"/>
  <c r="G19" i="47"/>
  <c r="H20" i="47"/>
  <c r="E21" i="47"/>
  <c r="G21" i="47"/>
  <c r="I21" i="47"/>
  <c r="D22" i="47"/>
  <c r="E22" i="47"/>
  <c r="F23" i="47"/>
  <c r="G23" i="47"/>
  <c r="E27" i="47"/>
  <c r="G28" i="47"/>
  <c r="F32" i="47"/>
  <c r="F34" i="47"/>
  <c r="F35" i="47"/>
  <c r="H35" i="47" s="1"/>
  <c r="G35" i="47"/>
  <c r="I35" i="47" s="1"/>
  <c r="G39" i="47"/>
  <c r="E40" i="47"/>
  <c r="E42" i="47" s="1"/>
  <c r="E41" i="47"/>
  <c r="F41" i="47"/>
  <c r="H41" i="47" s="1"/>
  <c r="G41" i="47"/>
  <c r="I41" i="47" s="1"/>
  <c r="G45" i="47"/>
  <c r="D47" i="47"/>
  <c r="F47" i="47"/>
  <c r="H47" i="47" s="1"/>
  <c r="G49" i="47"/>
  <c r="E51" i="47"/>
  <c r="E54" i="47"/>
  <c r="E56" i="47" s="1"/>
  <c r="G54" i="47"/>
  <c r="I54" i="47" s="1"/>
  <c r="E55" i="47"/>
  <c r="F55" i="47"/>
  <c r="H55" i="47" s="1"/>
  <c r="D60" i="47"/>
  <c r="E60" i="47"/>
  <c r="F60" i="47"/>
  <c r="H60" i="47" s="1"/>
  <c r="G61" i="47"/>
  <c r="E64" i="47"/>
  <c r="G64" i="47"/>
  <c r="G66" i="47" s="1"/>
  <c r="I64" i="47"/>
  <c r="G65" i="47"/>
  <c r="D70" i="47"/>
  <c r="E70" i="47"/>
  <c r="E72" i="47" s="1"/>
  <c r="G70" i="47"/>
  <c r="E71" i="47"/>
  <c r="G71" i="47"/>
  <c r="I71" i="47" s="1"/>
  <c r="F73" i="47"/>
  <c r="G73" i="47"/>
  <c r="D74" i="47"/>
  <c r="E74" i="47"/>
  <c r="F74" i="47"/>
  <c r="H74" i="47" s="1"/>
  <c r="G74" i="47"/>
  <c r="I74" i="47" s="1"/>
  <c r="F75" i="47"/>
  <c r="G75" i="47"/>
  <c r="H75" i="47"/>
  <c r="E76" i="47"/>
  <c r="E77" i="47"/>
  <c r="F77" i="47"/>
  <c r="G77" i="47"/>
  <c r="E78" i="47"/>
  <c r="F78" i="47"/>
  <c r="H78" i="47" s="1"/>
  <c r="G78" i="47"/>
  <c r="I78" i="47" s="1"/>
  <c r="F79" i="47"/>
  <c r="G79" i="47"/>
  <c r="D81" i="47"/>
  <c r="E81" i="47"/>
  <c r="F81" i="47"/>
  <c r="H81" i="47" s="1"/>
  <c r="G81" i="47"/>
  <c r="D86" i="47"/>
  <c r="E86" i="47"/>
  <c r="H86" i="47"/>
  <c r="H89" i="47" s="1"/>
  <c r="D87" i="47"/>
  <c r="D89" i="47" s="1"/>
  <c r="E87" i="47"/>
  <c r="I87" i="47"/>
  <c r="D88" i="47"/>
  <c r="E88" i="47"/>
  <c r="E89" i="47" s="1"/>
  <c r="F89" i="47"/>
  <c r="A4" i="14"/>
  <c r="A5" i="14"/>
  <c r="H11" i="14"/>
  <c r="F11" i="14" s="1"/>
  <c r="I11" i="14"/>
  <c r="L11" i="14"/>
  <c r="F12" i="14"/>
  <c r="G12" i="14"/>
  <c r="H12" i="14"/>
  <c r="I12" i="14"/>
  <c r="L12" i="14"/>
  <c r="M12" i="14"/>
  <c r="E12" i="38" s="1"/>
  <c r="F13" i="14"/>
  <c r="G13" i="14"/>
  <c r="H13" i="14"/>
  <c r="L13" i="14" s="1"/>
  <c r="I13" i="14"/>
  <c r="M13" i="14" s="1"/>
  <c r="H14" i="14"/>
  <c r="I14" i="14"/>
  <c r="M14" i="14" s="1"/>
  <c r="H15" i="14"/>
  <c r="F15" i="14" s="1"/>
  <c r="I15" i="14"/>
  <c r="G15" i="14" s="1"/>
  <c r="L15" i="14"/>
  <c r="D15" i="38" s="1"/>
  <c r="M15" i="14"/>
  <c r="J16" i="14"/>
  <c r="K16" i="14"/>
  <c r="H18" i="14"/>
  <c r="I18" i="14"/>
  <c r="H19" i="14"/>
  <c r="F19" i="14" s="1"/>
  <c r="I19" i="14"/>
  <c r="M19" i="14" s="1"/>
  <c r="L19" i="14"/>
  <c r="F20" i="14"/>
  <c r="G20" i="14"/>
  <c r="H20" i="14"/>
  <c r="I20" i="14"/>
  <c r="L20" i="14"/>
  <c r="M20" i="14"/>
  <c r="F21" i="14"/>
  <c r="G21" i="14"/>
  <c r="H21" i="14"/>
  <c r="L21" i="14" s="1"/>
  <c r="I21" i="14"/>
  <c r="M21" i="14" s="1"/>
  <c r="G22" i="14"/>
  <c r="H22" i="14"/>
  <c r="I22" i="14"/>
  <c r="M22" i="14" s="1"/>
  <c r="E22" i="38" s="1"/>
  <c r="H23" i="14"/>
  <c r="F23" i="14" s="1"/>
  <c r="I23" i="14"/>
  <c r="G23" i="14" s="1"/>
  <c r="L23" i="14"/>
  <c r="M23" i="14"/>
  <c r="E23" i="38" s="1"/>
  <c r="J24" i="14"/>
  <c r="K24" i="14"/>
  <c r="F27" i="14"/>
  <c r="G27" i="14"/>
  <c r="H27" i="14"/>
  <c r="I27" i="14"/>
  <c r="L27" i="14"/>
  <c r="L29" i="14" s="1"/>
  <c r="M27" i="14"/>
  <c r="M29" i="14" s="1"/>
  <c r="F28" i="14"/>
  <c r="G28" i="14"/>
  <c r="H28" i="14"/>
  <c r="L28" i="14" s="1"/>
  <c r="I28" i="14"/>
  <c r="M28" i="14" s="1"/>
  <c r="G29" i="14"/>
  <c r="H29" i="14"/>
  <c r="I29" i="14"/>
  <c r="J29" i="14"/>
  <c r="K29" i="14"/>
  <c r="G32" i="14"/>
  <c r="G36" i="14" s="1"/>
  <c r="H32" i="14"/>
  <c r="F32" i="14" s="1"/>
  <c r="I32" i="14"/>
  <c r="M32" i="14" s="1"/>
  <c r="L32" i="14"/>
  <c r="L36" i="14" s="1"/>
  <c r="H33" i="14"/>
  <c r="F33" i="14" s="1"/>
  <c r="I33" i="14"/>
  <c r="G33" i="14" s="1"/>
  <c r="L33" i="14"/>
  <c r="F34" i="14"/>
  <c r="G34" i="14"/>
  <c r="H34" i="14"/>
  <c r="I34" i="14"/>
  <c r="L34" i="14"/>
  <c r="M34" i="14"/>
  <c r="E34" i="38" s="1"/>
  <c r="G35" i="14"/>
  <c r="H35" i="14"/>
  <c r="L35" i="14" s="1"/>
  <c r="I35" i="14"/>
  <c r="M35" i="14" s="1"/>
  <c r="H36" i="14"/>
  <c r="J36" i="14"/>
  <c r="J82" i="14" s="1"/>
  <c r="K36" i="14"/>
  <c r="L37" i="14"/>
  <c r="M37" i="14"/>
  <c r="H38" i="14"/>
  <c r="I38" i="14"/>
  <c r="F39" i="14"/>
  <c r="G39" i="14"/>
  <c r="H39" i="14"/>
  <c r="I39" i="14"/>
  <c r="L39" i="14"/>
  <c r="M39" i="14"/>
  <c r="G40" i="14"/>
  <c r="H40" i="14"/>
  <c r="I40" i="14"/>
  <c r="M40" i="14" s="1"/>
  <c r="G41" i="14"/>
  <c r="H41" i="14"/>
  <c r="F41" i="14" s="1"/>
  <c r="I41" i="14"/>
  <c r="M41" i="14" s="1"/>
  <c r="L41" i="14"/>
  <c r="J42" i="14"/>
  <c r="K42" i="14"/>
  <c r="K43" i="14" s="1"/>
  <c r="K82" i="14" s="1"/>
  <c r="J43" i="14"/>
  <c r="H45" i="14"/>
  <c r="F45" i="14" s="1"/>
  <c r="I45" i="14"/>
  <c r="G45" i="14" s="1"/>
  <c r="L45" i="14"/>
  <c r="D45" i="38" s="1"/>
  <c r="M45" i="14"/>
  <c r="E45" i="38" s="1"/>
  <c r="F47" i="14"/>
  <c r="G47" i="14"/>
  <c r="H47" i="14"/>
  <c r="I47" i="14"/>
  <c r="L47" i="14"/>
  <c r="M47" i="14"/>
  <c r="G49" i="14"/>
  <c r="H49" i="14"/>
  <c r="L49" i="14" s="1"/>
  <c r="D49" i="38" s="1"/>
  <c r="I49" i="14"/>
  <c r="M49" i="14" s="1"/>
  <c r="G51" i="14"/>
  <c r="H51" i="14"/>
  <c r="F51" i="14" s="1"/>
  <c r="I51" i="14"/>
  <c r="M51" i="14" s="1"/>
  <c r="H54" i="14"/>
  <c r="F54" i="14" s="1"/>
  <c r="I54" i="14"/>
  <c r="L54" i="14"/>
  <c r="L56" i="14" s="1"/>
  <c r="F55" i="14"/>
  <c r="G55" i="14"/>
  <c r="H55" i="14"/>
  <c r="I55" i="14"/>
  <c r="L55" i="14"/>
  <c r="M55" i="14"/>
  <c r="F56" i="14"/>
  <c r="H56" i="14"/>
  <c r="J56" i="14"/>
  <c r="K56" i="14"/>
  <c r="G59" i="14"/>
  <c r="H59" i="14"/>
  <c r="F59" i="14" s="1"/>
  <c r="F61" i="14" s="1"/>
  <c r="I59" i="14"/>
  <c r="M59" i="14" s="1"/>
  <c r="G60" i="14"/>
  <c r="H60" i="14"/>
  <c r="F60" i="14" s="1"/>
  <c r="I60" i="14"/>
  <c r="M60" i="14" s="1"/>
  <c r="I61" i="14"/>
  <c r="J61" i="14"/>
  <c r="K61" i="14"/>
  <c r="H64" i="14"/>
  <c r="F64" i="14" s="1"/>
  <c r="F66" i="14" s="1"/>
  <c r="I64" i="14"/>
  <c r="G64" i="14" s="1"/>
  <c r="G66" i="14" s="1"/>
  <c r="L64" i="14"/>
  <c r="L66" i="14" s="1"/>
  <c r="F65" i="14"/>
  <c r="G65" i="14"/>
  <c r="H65" i="14"/>
  <c r="I65" i="14"/>
  <c r="L65" i="14"/>
  <c r="M65" i="14"/>
  <c r="H66" i="14"/>
  <c r="I66" i="14"/>
  <c r="J66" i="14"/>
  <c r="K66" i="14"/>
  <c r="F70" i="14"/>
  <c r="H70" i="14"/>
  <c r="I70" i="14"/>
  <c r="M70" i="14" s="1"/>
  <c r="E70" i="38" s="1"/>
  <c r="E72" i="38" s="1"/>
  <c r="G71" i="14"/>
  <c r="H71" i="14"/>
  <c r="F71" i="14" s="1"/>
  <c r="I71" i="14"/>
  <c r="M71" i="14"/>
  <c r="J72" i="14"/>
  <c r="K72" i="14"/>
  <c r="M72" i="14"/>
  <c r="H73" i="14"/>
  <c r="F73" i="14" s="1"/>
  <c r="I73" i="14"/>
  <c r="G73" i="14" s="1"/>
  <c r="L73" i="14"/>
  <c r="F74" i="14"/>
  <c r="G74" i="14"/>
  <c r="H74" i="14"/>
  <c r="I74" i="14"/>
  <c r="L74" i="14"/>
  <c r="M74" i="14"/>
  <c r="F75" i="14"/>
  <c r="H75" i="14"/>
  <c r="L75" i="14" s="1"/>
  <c r="I75" i="14"/>
  <c r="M75" i="14" s="1"/>
  <c r="G76" i="14"/>
  <c r="H76" i="14"/>
  <c r="F76" i="14" s="1"/>
  <c r="I76" i="14"/>
  <c r="M76" i="14"/>
  <c r="H77" i="14"/>
  <c r="F77" i="14" s="1"/>
  <c r="I77" i="14"/>
  <c r="G77" i="14" s="1"/>
  <c r="L77" i="14"/>
  <c r="D77" i="38" s="1"/>
  <c r="M77" i="14"/>
  <c r="E77" i="38" s="1"/>
  <c r="F78" i="14"/>
  <c r="G78" i="14"/>
  <c r="H78" i="14"/>
  <c r="I78" i="14"/>
  <c r="L78" i="14"/>
  <c r="M78" i="14"/>
  <c r="G79" i="14"/>
  <c r="H79" i="14"/>
  <c r="L79" i="14" s="1"/>
  <c r="D79" i="38" s="1"/>
  <c r="I79" i="14"/>
  <c r="M79" i="14" s="1"/>
  <c r="G80" i="14"/>
  <c r="H80" i="14"/>
  <c r="F80" i="14" s="1"/>
  <c r="I80" i="14"/>
  <c r="M80" i="14"/>
  <c r="H81" i="14"/>
  <c r="F81" i="14" s="1"/>
  <c r="I81" i="14"/>
  <c r="G81" i="14" s="1"/>
  <c r="L81" i="14"/>
  <c r="D82" i="14"/>
  <c r="E82" i="14"/>
  <c r="E85" i="15" s="1"/>
  <c r="A5" i="26"/>
  <c r="P8" i="26"/>
  <c r="R8" i="26"/>
  <c r="T8" i="26"/>
  <c r="V8" i="26"/>
  <c r="X8" i="26"/>
  <c r="Z8" i="26"/>
  <c r="AB8" i="26"/>
  <c r="AD8" i="26"/>
  <c r="AF8" i="26"/>
  <c r="AH8" i="26"/>
  <c r="AJ8" i="26"/>
  <c r="AL8" i="26"/>
  <c r="AN8" i="26"/>
  <c r="F11" i="26"/>
  <c r="G11" i="26"/>
  <c r="H11" i="26"/>
  <c r="I11" i="26"/>
  <c r="L11" i="26"/>
  <c r="L11" i="27" s="1"/>
  <c r="M11" i="26"/>
  <c r="M11" i="27" s="1"/>
  <c r="N11" i="26"/>
  <c r="N11" i="27" s="1"/>
  <c r="O11" i="26"/>
  <c r="O11" i="27" s="1"/>
  <c r="P11" i="26"/>
  <c r="Q11" i="26"/>
  <c r="R11" i="26"/>
  <c r="S11" i="26"/>
  <c r="T11" i="26"/>
  <c r="U11" i="26"/>
  <c r="U16" i="26" s="1"/>
  <c r="V11" i="26"/>
  <c r="V16" i="26" s="1"/>
  <c r="W11" i="26"/>
  <c r="X11" i="26"/>
  <c r="Y11" i="26"/>
  <c r="Z11" i="26"/>
  <c r="AA11" i="26"/>
  <c r="AB11" i="26"/>
  <c r="AB16" i="26" s="1"/>
  <c r="AC11" i="26"/>
  <c r="AD11" i="26"/>
  <c r="AD16" i="26" s="1"/>
  <c r="AE11" i="26"/>
  <c r="AF11" i="26"/>
  <c r="AG11" i="26"/>
  <c r="AH11" i="26"/>
  <c r="AI11" i="26"/>
  <c r="AJ11" i="26"/>
  <c r="AK11" i="26"/>
  <c r="AL11" i="26"/>
  <c r="AM11" i="26"/>
  <c r="AN11" i="26"/>
  <c r="AO11" i="26"/>
  <c r="F12" i="26"/>
  <c r="D12" i="26" s="1"/>
  <c r="F12" i="38" s="1"/>
  <c r="H12" i="38" s="1"/>
  <c r="G12" i="26"/>
  <c r="E12" i="26" s="1"/>
  <c r="G12" i="38" s="1"/>
  <c r="H12" i="26"/>
  <c r="H16" i="26" s="1"/>
  <c r="I12" i="26"/>
  <c r="J12" i="26"/>
  <c r="K12" i="26"/>
  <c r="L12" i="26"/>
  <c r="M12" i="26"/>
  <c r="N12" i="26"/>
  <c r="O12" i="26"/>
  <c r="O16" i="26" s="1"/>
  <c r="P12" i="26"/>
  <c r="P16" i="26" s="1"/>
  <c r="Q12" i="26"/>
  <c r="R12" i="26"/>
  <c r="S12" i="26"/>
  <c r="T12" i="26"/>
  <c r="U12" i="26"/>
  <c r="V12" i="26"/>
  <c r="W12" i="26"/>
  <c r="W16" i="26" s="1"/>
  <c r="X12" i="26"/>
  <c r="X16" i="26" s="1"/>
  <c r="Y12" i="26"/>
  <c r="Y16" i="26" s="1"/>
  <c r="Z12" i="26"/>
  <c r="AA12" i="26"/>
  <c r="AB12" i="26"/>
  <c r="AC12" i="26"/>
  <c r="AD12" i="26"/>
  <c r="AD12" i="27" s="1"/>
  <c r="AE12" i="26"/>
  <c r="AF12" i="26"/>
  <c r="AF16" i="26" s="1"/>
  <c r="AG12" i="26"/>
  <c r="AH12" i="26"/>
  <c r="AI12" i="26"/>
  <c r="AJ12" i="26"/>
  <c r="AK12" i="26"/>
  <c r="AL12" i="26"/>
  <c r="AM12" i="26"/>
  <c r="AM16" i="26" s="1"/>
  <c r="AN12" i="26"/>
  <c r="AN16" i="26" s="1"/>
  <c r="AO12" i="26"/>
  <c r="F13" i="26"/>
  <c r="G13" i="26"/>
  <c r="H13" i="26"/>
  <c r="I13" i="26"/>
  <c r="J13" i="26"/>
  <c r="J16" i="26" s="1"/>
  <c r="K13" i="26"/>
  <c r="L13" i="26"/>
  <c r="M13" i="26"/>
  <c r="N13" i="26"/>
  <c r="N13" i="27" s="1"/>
  <c r="O13" i="26"/>
  <c r="O13" i="27" s="1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I16" i="26" s="1"/>
  <c r="AJ13" i="26"/>
  <c r="AK13" i="26"/>
  <c r="AL13" i="26"/>
  <c r="AM13" i="26"/>
  <c r="AN13" i="26"/>
  <c r="AO13" i="26"/>
  <c r="D14" i="26"/>
  <c r="F14" i="38" s="1"/>
  <c r="F14" i="26"/>
  <c r="G14" i="26"/>
  <c r="H14" i="26"/>
  <c r="I14" i="26"/>
  <c r="J14" i="26"/>
  <c r="K14" i="26"/>
  <c r="L14" i="26"/>
  <c r="M14" i="26"/>
  <c r="E14" i="26" s="1"/>
  <c r="G14" i="38" s="1"/>
  <c r="I14" i="38" s="1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G16" i="26" s="1"/>
  <c r="AH14" i="26"/>
  <c r="AI14" i="26"/>
  <c r="AJ14" i="26"/>
  <c r="AK14" i="26"/>
  <c r="AL14" i="26"/>
  <c r="AM14" i="26"/>
  <c r="AN14" i="26"/>
  <c r="AO14" i="26"/>
  <c r="F15" i="26"/>
  <c r="D15" i="26" s="1"/>
  <c r="F15" i="38" s="1"/>
  <c r="G15" i="26"/>
  <c r="E15" i="26" s="1"/>
  <c r="G15" i="38" s="1"/>
  <c r="I15" i="38" s="1"/>
  <c r="H15" i="26"/>
  <c r="I15" i="26"/>
  <c r="J15" i="26"/>
  <c r="K15" i="26"/>
  <c r="K15" i="27" s="1"/>
  <c r="L15" i="26"/>
  <c r="M15" i="26"/>
  <c r="M15" i="27" s="1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I16" i="26"/>
  <c r="K16" i="26"/>
  <c r="M16" i="26"/>
  <c r="Q16" i="26"/>
  <c r="S16" i="26"/>
  <c r="T16" i="26"/>
  <c r="AA16" i="26"/>
  <c r="AC16" i="26"/>
  <c r="AE16" i="26"/>
  <c r="AJ16" i="26"/>
  <c r="AJ82" i="26" s="1"/>
  <c r="AK16" i="26"/>
  <c r="AL16" i="26"/>
  <c r="AO16" i="26"/>
  <c r="F19" i="26"/>
  <c r="G19" i="26"/>
  <c r="G24" i="26" s="1"/>
  <c r="H19" i="26"/>
  <c r="H24" i="26" s="1"/>
  <c r="I19" i="26"/>
  <c r="I24" i="26" s="1"/>
  <c r="J19" i="26"/>
  <c r="K19" i="26"/>
  <c r="K24" i="26" s="1"/>
  <c r="L19" i="26"/>
  <c r="L19" i="27" s="1"/>
  <c r="N19" i="26"/>
  <c r="N19" i="27" s="1"/>
  <c r="O19" i="26"/>
  <c r="O19" i="27" s="1"/>
  <c r="P19" i="26"/>
  <c r="P24" i="26" s="1"/>
  <c r="Q19" i="26"/>
  <c r="Q24" i="26" s="1"/>
  <c r="R19" i="26"/>
  <c r="R24" i="26" s="1"/>
  <c r="S19" i="26"/>
  <c r="T19" i="26"/>
  <c r="U19" i="26"/>
  <c r="U24" i="26" s="1"/>
  <c r="V19" i="26"/>
  <c r="V19" i="27" s="1"/>
  <c r="W19" i="26"/>
  <c r="X19" i="26"/>
  <c r="X24" i="26" s="1"/>
  <c r="Y19" i="26"/>
  <c r="Y24" i="26" s="1"/>
  <c r="Z19" i="26"/>
  <c r="Z24" i="26" s="1"/>
  <c r="AA19" i="26"/>
  <c r="AB19" i="26"/>
  <c r="AC19" i="26"/>
  <c r="AC24" i="26" s="1"/>
  <c r="AD19" i="26"/>
  <c r="AE19" i="26"/>
  <c r="AF19" i="26"/>
  <c r="AF24" i="26" s="1"/>
  <c r="AG19" i="26"/>
  <c r="AG24" i="26" s="1"/>
  <c r="AH19" i="26"/>
  <c r="AH24" i="26" s="1"/>
  <c r="AI19" i="26"/>
  <c r="AJ19" i="26"/>
  <c r="AK19" i="26"/>
  <c r="AK24" i="26" s="1"/>
  <c r="AL19" i="26"/>
  <c r="AM19" i="26"/>
  <c r="AN19" i="26"/>
  <c r="AN24" i="26" s="1"/>
  <c r="AO19" i="26"/>
  <c r="AO24" i="26" s="1"/>
  <c r="D20" i="26"/>
  <c r="F20" i="38" s="1"/>
  <c r="H20" i="38" s="1"/>
  <c r="F20" i="26"/>
  <c r="G20" i="26"/>
  <c r="E20" i="26" s="1"/>
  <c r="G20" i="38" s="1"/>
  <c r="I20" i="38" s="1"/>
  <c r="H20" i="26"/>
  <c r="I20" i="26"/>
  <c r="J20" i="26"/>
  <c r="K20" i="26"/>
  <c r="K20" i="27" s="1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A20" i="27" s="1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F21" i="26"/>
  <c r="F24" i="26" s="1"/>
  <c r="G21" i="26"/>
  <c r="H21" i="26"/>
  <c r="I21" i="26"/>
  <c r="J21" i="26"/>
  <c r="K21" i="26"/>
  <c r="L21" i="26"/>
  <c r="M21" i="26"/>
  <c r="M24" i="26" s="1"/>
  <c r="N21" i="26"/>
  <c r="N21" i="27" s="1"/>
  <c r="O21" i="26"/>
  <c r="O21" i="27" s="1"/>
  <c r="P21" i="26"/>
  <c r="Q21" i="26"/>
  <c r="R21" i="26"/>
  <c r="S21" i="26"/>
  <c r="T21" i="26"/>
  <c r="U21" i="26"/>
  <c r="V21" i="26"/>
  <c r="V24" i="26" s="1"/>
  <c r="W21" i="26"/>
  <c r="X21" i="26"/>
  <c r="X21" i="27" s="1"/>
  <c r="Y21" i="26"/>
  <c r="Z21" i="26"/>
  <c r="AA21" i="26"/>
  <c r="AB21" i="26"/>
  <c r="AC21" i="26"/>
  <c r="AD21" i="26"/>
  <c r="AD24" i="26" s="1"/>
  <c r="AE21" i="26"/>
  <c r="AF21" i="26"/>
  <c r="AG21" i="26"/>
  <c r="AH21" i="26"/>
  <c r="AI21" i="26"/>
  <c r="AJ21" i="26"/>
  <c r="AK21" i="26"/>
  <c r="AL21" i="26"/>
  <c r="AL24" i="26" s="1"/>
  <c r="AM21" i="26"/>
  <c r="AN21" i="26"/>
  <c r="AO21" i="26"/>
  <c r="F22" i="26"/>
  <c r="D22" i="26" s="1"/>
  <c r="F22" i="38" s="1"/>
  <c r="G22" i="26"/>
  <c r="E22" i="26" s="1"/>
  <c r="G22" i="38" s="1"/>
  <c r="I22" i="38" s="1"/>
  <c r="H22" i="26"/>
  <c r="I22" i="26"/>
  <c r="J22" i="26"/>
  <c r="K22" i="26"/>
  <c r="L22" i="26"/>
  <c r="M22" i="26"/>
  <c r="N22" i="26"/>
  <c r="O22" i="26"/>
  <c r="O24" i="26" s="1"/>
  <c r="P22" i="26"/>
  <c r="Q22" i="26"/>
  <c r="R22" i="26"/>
  <c r="S22" i="26"/>
  <c r="T22" i="26"/>
  <c r="U22" i="26"/>
  <c r="V22" i="26"/>
  <c r="W22" i="26"/>
  <c r="W24" i="26" s="1"/>
  <c r="X22" i="26"/>
  <c r="Y22" i="26"/>
  <c r="Z22" i="26"/>
  <c r="AA22" i="26"/>
  <c r="AB22" i="26"/>
  <c r="AC22" i="26"/>
  <c r="AD22" i="26"/>
  <c r="AE22" i="26"/>
  <c r="AE24" i="26" s="1"/>
  <c r="AF22" i="26"/>
  <c r="AG22" i="26"/>
  <c r="AH22" i="26"/>
  <c r="AI22" i="26"/>
  <c r="AJ22" i="26"/>
  <c r="AK22" i="26"/>
  <c r="AL22" i="26"/>
  <c r="AM22" i="26"/>
  <c r="AM24" i="26" s="1"/>
  <c r="AN22" i="26"/>
  <c r="AO22" i="26"/>
  <c r="F23" i="26"/>
  <c r="G23" i="26"/>
  <c r="H23" i="26"/>
  <c r="D23" i="26" s="1"/>
  <c r="F23" i="38" s="1"/>
  <c r="H23" i="38" s="1"/>
  <c r="I23" i="26"/>
  <c r="E23" i="26" s="1"/>
  <c r="G23" i="38" s="1"/>
  <c r="I23" i="38" s="1"/>
  <c r="J23" i="26"/>
  <c r="J23" i="27" s="1"/>
  <c r="K23" i="26"/>
  <c r="K23" i="27" s="1"/>
  <c r="L23" i="26"/>
  <c r="L23" i="27" s="1"/>
  <c r="M23" i="26"/>
  <c r="M23" i="27" s="1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D23" i="27" s="1"/>
  <c r="AE23" i="26"/>
  <c r="AF23" i="26"/>
  <c r="AG23" i="26"/>
  <c r="AH23" i="26"/>
  <c r="AI23" i="26"/>
  <c r="AJ23" i="26"/>
  <c r="AK23" i="26"/>
  <c r="AL23" i="26"/>
  <c r="AM23" i="26"/>
  <c r="AN23" i="26"/>
  <c r="AO23" i="26"/>
  <c r="L24" i="26"/>
  <c r="S24" i="26"/>
  <c r="T24" i="26"/>
  <c r="AA24" i="26"/>
  <c r="AB24" i="26"/>
  <c r="AI24" i="26"/>
  <c r="AJ24" i="26"/>
  <c r="F27" i="26"/>
  <c r="F29" i="26" s="1"/>
  <c r="G27" i="26"/>
  <c r="H27" i="26"/>
  <c r="H29" i="26" s="1"/>
  <c r="I27" i="26"/>
  <c r="I29" i="26" s="1"/>
  <c r="J27" i="26"/>
  <c r="J27" i="27" s="1"/>
  <c r="J29" i="27" s="1"/>
  <c r="K27" i="26"/>
  <c r="K27" i="27" s="1"/>
  <c r="K29" i="27" s="1"/>
  <c r="L27" i="26"/>
  <c r="L27" i="27" s="1"/>
  <c r="L29" i="27" s="1"/>
  <c r="M27" i="26"/>
  <c r="M27" i="27" s="1"/>
  <c r="M29" i="27" s="1"/>
  <c r="N27" i="26"/>
  <c r="N27" i="27" s="1"/>
  <c r="N29" i="27" s="1"/>
  <c r="O27" i="26"/>
  <c r="O27" i="27" s="1"/>
  <c r="O29" i="27" s="1"/>
  <c r="P27" i="26"/>
  <c r="P29" i="26" s="1"/>
  <c r="Q27" i="26"/>
  <c r="Q29" i="26" s="1"/>
  <c r="R27" i="26"/>
  <c r="S27" i="26"/>
  <c r="T27" i="26"/>
  <c r="U27" i="26"/>
  <c r="U29" i="26" s="1"/>
  <c r="V27" i="26"/>
  <c r="V29" i="26" s="1"/>
  <c r="W27" i="26"/>
  <c r="X27" i="26"/>
  <c r="X29" i="26" s="1"/>
  <c r="Y27" i="26"/>
  <c r="Y29" i="26" s="1"/>
  <c r="Z27" i="26"/>
  <c r="AA27" i="26"/>
  <c r="AB27" i="26"/>
  <c r="AC27" i="26"/>
  <c r="AC29" i="26" s="1"/>
  <c r="AD27" i="26"/>
  <c r="AD29" i="26" s="1"/>
  <c r="AE27" i="26"/>
  <c r="AF27" i="26"/>
  <c r="AF29" i="26" s="1"/>
  <c r="AG27" i="26"/>
  <c r="AG29" i="26" s="1"/>
  <c r="AH27" i="26"/>
  <c r="AI27" i="26"/>
  <c r="AJ27" i="26"/>
  <c r="AK27" i="26"/>
  <c r="AK29" i="26" s="1"/>
  <c r="AL27" i="26"/>
  <c r="AL29" i="26" s="1"/>
  <c r="AM27" i="26"/>
  <c r="AN27" i="26"/>
  <c r="AN29" i="26" s="1"/>
  <c r="AO27" i="26"/>
  <c r="AO29" i="26" s="1"/>
  <c r="F28" i="26"/>
  <c r="D28" i="26" s="1"/>
  <c r="F28" i="38" s="1"/>
  <c r="H28" i="38" s="1"/>
  <c r="G28" i="26"/>
  <c r="G29" i="26" s="1"/>
  <c r="H28" i="26"/>
  <c r="I28" i="26"/>
  <c r="L28" i="26"/>
  <c r="L28" i="27" s="1"/>
  <c r="M28" i="26"/>
  <c r="M28" i="27" s="1"/>
  <c r="N28" i="26"/>
  <c r="N28" i="27" s="1"/>
  <c r="O28" i="26"/>
  <c r="O28" i="27" s="1"/>
  <c r="P28" i="26"/>
  <c r="Q28" i="26"/>
  <c r="R28" i="26"/>
  <c r="R28" i="27" s="1"/>
  <c r="S28" i="26"/>
  <c r="T28" i="26"/>
  <c r="U28" i="26"/>
  <c r="V28" i="26"/>
  <c r="W28" i="26"/>
  <c r="X28" i="26"/>
  <c r="Y28" i="26"/>
  <c r="Z28" i="26"/>
  <c r="Z29" i="26" s="1"/>
  <c r="AA28" i="26"/>
  <c r="AB28" i="26"/>
  <c r="AC28" i="26"/>
  <c r="AD28" i="26"/>
  <c r="AE28" i="26"/>
  <c r="AF28" i="26"/>
  <c r="AG28" i="26"/>
  <c r="AH28" i="26"/>
  <c r="AH29" i="26" s="1"/>
  <c r="AI28" i="26"/>
  <c r="AJ28" i="26"/>
  <c r="AK28" i="26"/>
  <c r="AL28" i="26"/>
  <c r="AM28" i="26"/>
  <c r="AN28" i="26"/>
  <c r="AO28" i="26"/>
  <c r="J29" i="26"/>
  <c r="K29" i="26"/>
  <c r="L29" i="26"/>
  <c r="O29" i="26"/>
  <c r="S29" i="26"/>
  <c r="T29" i="26"/>
  <c r="W29" i="26"/>
  <c r="AA29" i="26"/>
  <c r="AB29" i="26"/>
  <c r="AE29" i="26"/>
  <c r="AI29" i="26"/>
  <c r="AJ29" i="26"/>
  <c r="AM29" i="26"/>
  <c r="F32" i="26"/>
  <c r="D32" i="26" s="1"/>
  <c r="G32" i="26"/>
  <c r="H32" i="26"/>
  <c r="I32" i="26"/>
  <c r="J32" i="26"/>
  <c r="J32" i="27" s="1"/>
  <c r="K32" i="26"/>
  <c r="K32" i="27" s="1"/>
  <c r="L32" i="26"/>
  <c r="L32" i="27" s="1"/>
  <c r="M32" i="26"/>
  <c r="M32" i="27" s="1"/>
  <c r="N32" i="26"/>
  <c r="N32" i="27" s="1"/>
  <c r="O32" i="26"/>
  <c r="O32" i="27" s="1"/>
  <c r="P32" i="26"/>
  <c r="Q32" i="26"/>
  <c r="R32" i="26"/>
  <c r="S32" i="26"/>
  <c r="T32" i="26"/>
  <c r="U32" i="26"/>
  <c r="V32" i="26"/>
  <c r="W32" i="26"/>
  <c r="X32" i="26"/>
  <c r="X32" i="27" s="1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F33" i="26"/>
  <c r="D33" i="26" s="1"/>
  <c r="F33" i="38" s="1"/>
  <c r="H33" i="38" s="1"/>
  <c r="G33" i="26"/>
  <c r="G36" i="26" s="1"/>
  <c r="H33" i="26"/>
  <c r="H36" i="26" s="1"/>
  <c r="I33" i="26"/>
  <c r="J33" i="26"/>
  <c r="J36" i="26" s="1"/>
  <c r="K33" i="26"/>
  <c r="K36" i="26" s="1"/>
  <c r="L33" i="26"/>
  <c r="M33" i="26"/>
  <c r="N33" i="26"/>
  <c r="O33" i="26"/>
  <c r="O36" i="26" s="1"/>
  <c r="P33" i="26"/>
  <c r="P36" i="26" s="1"/>
  <c r="Q33" i="26"/>
  <c r="R33" i="26"/>
  <c r="R36" i="26" s="1"/>
  <c r="S33" i="26"/>
  <c r="S36" i="26" s="1"/>
  <c r="T33" i="26"/>
  <c r="U33" i="26"/>
  <c r="V33" i="26"/>
  <c r="W33" i="26"/>
  <c r="W36" i="26" s="1"/>
  <c r="X33" i="26"/>
  <c r="X36" i="26" s="1"/>
  <c r="Y33" i="26"/>
  <c r="Z33" i="26"/>
  <c r="Z36" i="26" s="1"/>
  <c r="AA33" i="26"/>
  <c r="AA36" i="26" s="1"/>
  <c r="AB33" i="26"/>
  <c r="AC33" i="26"/>
  <c r="AD33" i="26"/>
  <c r="AE33" i="26"/>
  <c r="AE36" i="26" s="1"/>
  <c r="AF33" i="26"/>
  <c r="AF36" i="26" s="1"/>
  <c r="AG33" i="26"/>
  <c r="AH33" i="26"/>
  <c r="AH36" i="26" s="1"/>
  <c r="AI33" i="26"/>
  <c r="AI36" i="26" s="1"/>
  <c r="AJ33" i="26"/>
  <c r="AK33" i="26"/>
  <c r="AL33" i="26"/>
  <c r="AM33" i="26"/>
  <c r="AM36" i="26" s="1"/>
  <c r="AN33" i="26"/>
  <c r="AN36" i="26" s="1"/>
  <c r="AO33" i="26"/>
  <c r="F34" i="26"/>
  <c r="G34" i="26"/>
  <c r="H34" i="26"/>
  <c r="D34" i="26" s="1"/>
  <c r="F34" i="38" s="1"/>
  <c r="H34" i="38" s="1"/>
  <c r="I34" i="26"/>
  <c r="E34" i="26" s="1"/>
  <c r="G34" i="38" s="1"/>
  <c r="J34" i="26"/>
  <c r="K34" i="26"/>
  <c r="L34" i="26"/>
  <c r="M34" i="26"/>
  <c r="N34" i="26"/>
  <c r="O34" i="26"/>
  <c r="P34" i="26"/>
  <c r="Q34" i="26"/>
  <c r="Q36" i="26" s="1"/>
  <c r="R34" i="26"/>
  <c r="S34" i="26"/>
  <c r="T34" i="26"/>
  <c r="U34" i="26"/>
  <c r="V34" i="26"/>
  <c r="W34" i="26"/>
  <c r="X34" i="26"/>
  <c r="Y34" i="26"/>
  <c r="Y36" i="26" s="1"/>
  <c r="Z34" i="26"/>
  <c r="AA34" i="26"/>
  <c r="AB34" i="26"/>
  <c r="AC34" i="26"/>
  <c r="AD34" i="26"/>
  <c r="AE34" i="26"/>
  <c r="AF34" i="26"/>
  <c r="AG34" i="26"/>
  <c r="AG36" i="26" s="1"/>
  <c r="AH34" i="26"/>
  <c r="AI34" i="26"/>
  <c r="AJ34" i="26"/>
  <c r="AK34" i="26"/>
  <c r="AL34" i="26"/>
  <c r="AM34" i="26"/>
  <c r="AN34" i="26"/>
  <c r="AO34" i="26"/>
  <c r="AO36" i="26" s="1"/>
  <c r="D35" i="26"/>
  <c r="F35" i="38" s="1"/>
  <c r="H35" i="38" s="1"/>
  <c r="F35" i="26"/>
  <c r="G35" i="26"/>
  <c r="E35" i="26" s="1"/>
  <c r="G35" i="38" s="1"/>
  <c r="I35" i="38" s="1"/>
  <c r="H35" i="26"/>
  <c r="I35" i="26"/>
  <c r="J35" i="26"/>
  <c r="K35" i="26"/>
  <c r="L35" i="26"/>
  <c r="L35" i="27" s="1"/>
  <c r="M35" i="26"/>
  <c r="N35" i="26"/>
  <c r="N35" i="27" s="1"/>
  <c r="O35" i="26"/>
  <c r="P35" i="26"/>
  <c r="Q35" i="26"/>
  <c r="R35" i="26"/>
  <c r="S35" i="26"/>
  <c r="T35" i="26"/>
  <c r="T36" i="26" s="1"/>
  <c r="U35" i="26"/>
  <c r="V35" i="26"/>
  <c r="W35" i="26"/>
  <c r="X35" i="26"/>
  <c r="Y35" i="26"/>
  <c r="Z35" i="26"/>
  <c r="AA35" i="26"/>
  <c r="AB35" i="26"/>
  <c r="AB35" i="27" s="1"/>
  <c r="AC35" i="26"/>
  <c r="AD35" i="26"/>
  <c r="AE35" i="26"/>
  <c r="AF35" i="26"/>
  <c r="AG35" i="26"/>
  <c r="AH35" i="26"/>
  <c r="AI35" i="26"/>
  <c r="AJ35" i="26"/>
  <c r="AJ36" i="26" s="1"/>
  <c r="AK35" i="26"/>
  <c r="AL35" i="26"/>
  <c r="AM35" i="26"/>
  <c r="AN35" i="26"/>
  <c r="AO35" i="26"/>
  <c r="F36" i="26"/>
  <c r="M36" i="26"/>
  <c r="N36" i="26"/>
  <c r="U36" i="26"/>
  <c r="V36" i="26"/>
  <c r="AC36" i="26"/>
  <c r="AD36" i="26"/>
  <c r="AK36" i="26"/>
  <c r="AL36" i="26"/>
  <c r="F39" i="26"/>
  <c r="D39" i="26" s="1"/>
  <c r="F39" i="38" s="1"/>
  <c r="H39" i="38" s="1"/>
  <c r="G39" i="26"/>
  <c r="E39" i="26" s="1"/>
  <c r="G39" i="38" s="1"/>
  <c r="I39" i="38" s="1"/>
  <c r="H39" i="26"/>
  <c r="I39" i="26"/>
  <c r="J39" i="26"/>
  <c r="K39" i="26"/>
  <c r="L39" i="26"/>
  <c r="M39" i="26"/>
  <c r="M39" i="27" s="1"/>
  <c r="N39" i="26"/>
  <c r="O39" i="26"/>
  <c r="P39" i="26"/>
  <c r="Q39" i="26"/>
  <c r="R39" i="26"/>
  <c r="S39" i="26"/>
  <c r="T39" i="26"/>
  <c r="T39" i="27" s="1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F40" i="26"/>
  <c r="G40" i="26"/>
  <c r="H40" i="26"/>
  <c r="D40" i="26" s="1"/>
  <c r="I40" i="26"/>
  <c r="E40" i="26" s="1"/>
  <c r="J40" i="26"/>
  <c r="J40" i="27" s="1"/>
  <c r="K40" i="26"/>
  <c r="K40" i="27" s="1"/>
  <c r="L40" i="26"/>
  <c r="M40" i="26"/>
  <c r="N40" i="26"/>
  <c r="O40" i="26"/>
  <c r="P40" i="26"/>
  <c r="P42" i="26" s="1"/>
  <c r="P43" i="26" s="1"/>
  <c r="Q40" i="26"/>
  <c r="Q42" i="26" s="1"/>
  <c r="Q43" i="26" s="1"/>
  <c r="R40" i="26"/>
  <c r="R42" i="26" s="1"/>
  <c r="R43" i="26" s="1"/>
  <c r="S40" i="26"/>
  <c r="S42" i="26" s="1"/>
  <c r="S43" i="26" s="1"/>
  <c r="T40" i="26"/>
  <c r="U40" i="26"/>
  <c r="V40" i="26"/>
  <c r="W40" i="26"/>
  <c r="X40" i="26"/>
  <c r="X42" i="26" s="1"/>
  <c r="X43" i="26" s="1"/>
  <c r="Y40" i="26"/>
  <c r="Y42" i="26" s="1"/>
  <c r="Y43" i="26" s="1"/>
  <c r="Z40" i="26"/>
  <c r="Z42" i="26" s="1"/>
  <c r="Z43" i="26" s="1"/>
  <c r="AA40" i="26"/>
  <c r="AA42" i="26" s="1"/>
  <c r="AA43" i="26" s="1"/>
  <c r="AB40" i="26"/>
  <c r="AC40" i="26"/>
  <c r="AD40" i="26"/>
  <c r="AE40" i="26"/>
  <c r="AF40" i="26"/>
  <c r="AF42" i="26" s="1"/>
  <c r="AF43" i="26" s="1"/>
  <c r="AG40" i="26"/>
  <c r="AG42" i="26" s="1"/>
  <c r="AG43" i="26" s="1"/>
  <c r="AH40" i="26"/>
  <c r="AH42" i="26" s="1"/>
  <c r="AH43" i="26" s="1"/>
  <c r="AI40" i="26"/>
  <c r="AI42" i="26" s="1"/>
  <c r="AI43" i="26" s="1"/>
  <c r="AJ40" i="26"/>
  <c r="AK40" i="26"/>
  <c r="AL40" i="26"/>
  <c r="AM40" i="26"/>
  <c r="AN40" i="26"/>
  <c r="AN42" i="26" s="1"/>
  <c r="AN43" i="26" s="1"/>
  <c r="AO40" i="26"/>
  <c r="AO42" i="26" s="1"/>
  <c r="AO43" i="26" s="1"/>
  <c r="D41" i="26"/>
  <c r="F41" i="38" s="1"/>
  <c r="H41" i="38" s="1"/>
  <c r="F41" i="26"/>
  <c r="G41" i="26"/>
  <c r="E41" i="26" s="1"/>
  <c r="G41" i="38" s="1"/>
  <c r="I41" i="38" s="1"/>
  <c r="H41" i="26"/>
  <c r="I41" i="26"/>
  <c r="J41" i="26"/>
  <c r="K41" i="26"/>
  <c r="L41" i="26"/>
  <c r="L42" i="26" s="1"/>
  <c r="L43" i="26" s="1"/>
  <c r="M41" i="26"/>
  <c r="N41" i="26"/>
  <c r="O41" i="26"/>
  <c r="O42" i="26" s="1"/>
  <c r="O43" i="26" s="1"/>
  <c r="P41" i="26"/>
  <c r="Q41" i="26"/>
  <c r="R41" i="26"/>
  <c r="S41" i="26"/>
  <c r="T41" i="26"/>
  <c r="T42" i="26" s="1"/>
  <c r="T43" i="26" s="1"/>
  <c r="U41" i="26"/>
  <c r="V41" i="26"/>
  <c r="W41" i="26"/>
  <c r="W42" i="26" s="1"/>
  <c r="W43" i="26" s="1"/>
  <c r="X41" i="26"/>
  <c r="Y41" i="26"/>
  <c r="Y41" i="27" s="1"/>
  <c r="Z41" i="26"/>
  <c r="AA41" i="26"/>
  <c r="AB41" i="26"/>
  <c r="AB42" i="26" s="1"/>
  <c r="AB43" i="26" s="1"/>
  <c r="AC41" i="26"/>
  <c r="AD41" i="26"/>
  <c r="AE41" i="26"/>
  <c r="AE42" i="26" s="1"/>
  <c r="AE43" i="26" s="1"/>
  <c r="AF41" i="26"/>
  <c r="AG41" i="26"/>
  <c r="AH41" i="26"/>
  <c r="AI41" i="26"/>
  <c r="AJ41" i="26"/>
  <c r="AJ42" i="26" s="1"/>
  <c r="AJ43" i="26" s="1"/>
  <c r="AK41" i="26"/>
  <c r="AL41" i="26"/>
  <c r="AM41" i="26"/>
  <c r="AM42" i="26" s="1"/>
  <c r="AM43" i="26" s="1"/>
  <c r="AN41" i="26"/>
  <c r="AO41" i="26"/>
  <c r="F42" i="26"/>
  <c r="F43" i="26" s="1"/>
  <c r="M42" i="26"/>
  <c r="M43" i="26" s="1"/>
  <c r="N42" i="26"/>
  <c r="N43" i="26" s="1"/>
  <c r="U42" i="26"/>
  <c r="U43" i="26" s="1"/>
  <c r="V42" i="26"/>
  <c r="V43" i="26" s="1"/>
  <c r="AC42" i="26"/>
  <c r="AC43" i="26" s="1"/>
  <c r="AD42" i="26"/>
  <c r="AD43" i="26" s="1"/>
  <c r="AK42" i="26"/>
  <c r="AK43" i="26" s="1"/>
  <c r="AL42" i="26"/>
  <c r="AL43" i="26" s="1"/>
  <c r="F45" i="26"/>
  <c r="G45" i="26"/>
  <c r="H45" i="26"/>
  <c r="D45" i="26" s="1"/>
  <c r="F45" i="38" s="1"/>
  <c r="H45" i="38" s="1"/>
  <c r="I45" i="26"/>
  <c r="E45" i="26" s="1"/>
  <c r="G45" i="38" s="1"/>
  <c r="I45" i="38" s="1"/>
  <c r="J45" i="26"/>
  <c r="K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D47" i="26"/>
  <c r="F47" i="38" s="1"/>
  <c r="H47" i="38" s="1"/>
  <c r="F47" i="26"/>
  <c r="G47" i="26"/>
  <c r="E47" i="26" s="1"/>
  <c r="G47" i="38" s="1"/>
  <c r="I47" i="38" s="1"/>
  <c r="H47" i="26"/>
  <c r="I47" i="26"/>
  <c r="J47" i="26"/>
  <c r="K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X47" i="27" s="1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F49" i="26"/>
  <c r="D49" i="26" s="1"/>
  <c r="F49" i="38" s="1"/>
  <c r="H49" i="38" s="1"/>
  <c r="G49" i="26"/>
  <c r="H49" i="26"/>
  <c r="I49" i="26"/>
  <c r="J49" i="26"/>
  <c r="J49" i="27" s="1"/>
  <c r="K49" i="26"/>
  <c r="K49" i="27" s="1"/>
  <c r="L49" i="26"/>
  <c r="L49" i="27" s="1"/>
  <c r="M49" i="26"/>
  <c r="M49" i="27" s="1"/>
  <c r="N49" i="26"/>
  <c r="N49" i="27" s="1"/>
  <c r="O49" i="26"/>
  <c r="O49" i="27" s="1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F51" i="26"/>
  <c r="D51" i="26" s="1"/>
  <c r="F51" i="38" s="1"/>
  <c r="G51" i="26"/>
  <c r="E51" i="26" s="1"/>
  <c r="G51" i="38" s="1"/>
  <c r="I51" i="38" s="1"/>
  <c r="H51" i="26"/>
  <c r="I51" i="26"/>
  <c r="J51" i="26"/>
  <c r="J51" i="27" s="1"/>
  <c r="K51" i="26"/>
  <c r="K51" i="27" s="1"/>
  <c r="L51" i="26"/>
  <c r="L51" i="27" s="1"/>
  <c r="M51" i="26"/>
  <c r="M51" i="27" s="1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F54" i="26"/>
  <c r="G54" i="26"/>
  <c r="H54" i="26"/>
  <c r="D54" i="26" s="1"/>
  <c r="I54" i="26"/>
  <c r="I56" i="26" s="1"/>
  <c r="L54" i="26"/>
  <c r="L54" i="27" s="1"/>
  <c r="L56" i="27" s="1"/>
  <c r="M54" i="26"/>
  <c r="M54" i="27" s="1"/>
  <c r="N54" i="26"/>
  <c r="N54" i="27" s="1"/>
  <c r="O54" i="26"/>
  <c r="O54" i="27" s="1"/>
  <c r="P54" i="26"/>
  <c r="Q54" i="26"/>
  <c r="R54" i="26"/>
  <c r="R56" i="26" s="1"/>
  <c r="S54" i="26"/>
  <c r="S56" i="26" s="1"/>
  <c r="T54" i="26"/>
  <c r="T56" i="26" s="1"/>
  <c r="U54" i="26"/>
  <c r="U56" i="26" s="1"/>
  <c r="V54" i="26"/>
  <c r="W54" i="26"/>
  <c r="X54" i="26"/>
  <c r="Y54" i="26"/>
  <c r="Z54" i="26"/>
  <c r="Z56" i="26" s="1"/>
  <c r="AA54" i="26"/>
  <c r="AA56" i="26" s="1"/>
  <c r="AB54" i="26"/>
  <c r="AB56" i="26" s="1"/>
  <c r="AC54" i="26"/>
  <c r="AC56" i="26" s="1"/>
  <c r="AD54" i="26"/>
  <c r="AE54" i="26"/>
  <c r="AF54" i="26"/>
  <c r="AG54" i="26"/>
  <c r="AH54" i="26"/>
  <c r="AH56" i="26" s="1"/>
  <c r="AI54" i="26"/>
  <c r="AI56" i="26" s="1"/>
  <c r="AJ54" i="26"/>
  <c r="AJ56" i="26" s="1"/>
  <c r="AK54" i="26"/>
  <c r="AK56" i="26" s="1"/>
  <c r="AL54" i="26"/>
  <c r="AM54" i="26"/>
  <c r="AN54" i="26"/>
  <c r="AO54" i="26"/>
  <c r="F55" i="26"/>
  <c r="D55" i="26" s="1"/>
  <c r="F55" i="38" s="1"/>
  <c r="H55" i="38" s="1"/>
  <c r="G55" i="26"/>
  <c r="H55" i="26"/>
  <c r="I55" i="26"/>
  <c r="J55" i="26"/>
  <c r="K55" i="26"/>
  <c r="K55" i="27" s="1"/>
  <c r="K56" i="27" s="1"/>
  <c r="L55" i="26"/>
  <c r="L55" i="27" s="1"/>
  <c r="M55" i="26"/>
  <c r="M55" i="27" s="1"/>
  <c r="N55" i="26"/>
  <c r="N56" i="26" s="1"/>
  <c r="O55" i="26"/>
  <c r="P55" i="26"/>
  <c r="P55" i="27" s="1"/>
  <c r="Q55" i="26"/>
  <c r="Q55" i="27" s="1"/>
  <c r="R55" i="26"/>
  <c r="S55" i="26"/>
  <c r="T55" i="26"/>
  <c r="U55" i="26"/>
  <c r="V55" i="26"/>
  <c r="V56" i="26" s="1"/>
  <c r="W55" i="26"/>
  <c r="X55" i="26"/>
  <c r="Y55" i="26"/>
  <c r="Y56" i="26" s="1"/>
  <c r="Z55" i="26"/>
  <c r="AA55" i="26"/>
  <c r="AB55" i="26"/>
  <c r="AC55" i="26"/>
  <c r="AD55" i="26"/>
  <c r="AD56" i="26" s="1"/>
  <c r="AE55" i="26"/>
  <c r="AF55" i="26"/>
  <c r="AG55" i="26"/>
  <c r="AG56" i="26" s="1"/>
  <c r="AH55" i="26"/>
  <c r="AI55" i="26"/>
  <c r="AJ55" i="26"/>
  <c r="AK55" i="26"/>
  <c r="AL55" i="26"/>
  <c r="AL56" i="26" s="1"/>
  <c r="AM55" i="26"/>
  <c r="AN55" i="26"/>
  <c r="AO55" i="26"/>
  <c r="AO56" i="26" s="1"/>
  <c r="G56" i="26"/>
  <c r="H56" i="26"/>
  <c r="J56" i="26"/>
  <c r="K56" i="26"/>
  <c r="O56" i="26"/>
  <c r="P56" i="26"/>
  <c r="W56" i="26"/>
  <c r="X56" i="26"/>
  <c r="AE56" i="26"/>
  <c r="AF56" i="26"/>
  <c r="AM56" i="26"/>
  <c r="AN56" i="26"/>
  <c r="F59" i="26"/>
  <c r="G59" i="26"/>
  <c r="H59" i="26"/>
  <c r="D59" i="26" s="1"/>
  <c r="I59" i="26"/>
  <c r="E59" i="26" s="1"/>
  <c r="J59" i="26"/>
  <c r="J61" i="26" s="1"/>
  <c r="K59" i="26"/>
  <c r="K61" i="26" s="1"/>
  <c r="L59" i="26"/>
  <c r="M59" i="26"/>
  <c r="N59" i="26"/>
  <c r="O59" i="26"/>
  <c r="P59" i="26"/>
  <c r="P61" i="26" s="1"/>
  <c r="Q59" i="26"/>
  <c r="Q61" i="26" s="1"/>
  <c r="R59" i="26"/>
  <c r="R61" i="26" s="1"/>
  <c r="S59" i="26"/>
  <c r="S61" i="26" s="1"/>
  <c r="T59" i="26"/>
  <c r="U59" i="26"/>
  <c r="V59" i="26"/>
  <c r="W59" i="26"/>
  <c r="X59" i="26"/>
  <c r="X59" i="27" s="1"/>
  <c r="Y59" i="26"/>
  <c r="Y61" i="26" s="1"/>
  <c r="Z59" i="26"/>
  <c r="Z61" i="26" s="1"/>
  <c r="AA59" i="26"/>
  <c r="AA61" i="26" s="1"/>
  <c r="AB59" i="26"/>
  <c r="AC59" i="26"/>
  <c r="AD59" i="26"/>
  <c r="AE59" i="26"/>
  <c r="AF59" i="26"/>
  <c r="AF61" i="26" s="1"/>
  <c r="AG59" i="26"/>
  <c r="AG61" i="26" s="1"/>
  <c r="AH59" i="26"/>
  <c r="AH61" i="26" s="1"/>
  <c r="AI59" i="26"/>
  <c r="AI61" i="26" s="1"/>
  <c r="AJ59" i="26"/>
  <c r="AK59" i="26"/>
  <c r="AL59" i="26"/>
  <c r="AM59" i="26"/>
  <c r="AN59" i="26"/>
  <c r="AN61" i="26" s="1"/>
  <c r="AO59" i="26"/>
  <c r="AO61" i="26" s="1"/>
  <c r="D60" i="26"/>
  <c r="F60" i="38" s="1"/>
  <c r="F60" i="26"/>
  <c r="G60" i="26"/>
  <c r="E60" i="26" s="1"/>
  <c r="G60" i="38" s="1"/>
  <c r="I60" i="38" s="1"/>
  <c r="H60" i="26"/>
  <c r="I60" i="26"/>
  <c r="J60" i="26"/>
  <c r="K60" i="26"/>
  <c r="L60" i="26"/>
  <c r="L60" i="27" s="1"/>
  <c r="M60" i="26"/>
  <c r="N60" i="26"/>
  <c r="O60" i="26"/>
  <c r="O61" i="26" s="1"/>
  <c r="P60" i="26"/>
  <c r="Q60" i="26"/>
  <c r="R60" i="26"/>
  <c r="S60" i="26"/>
  <c r="T60" i="26"/>
  <c r="T61" i="26" s="1"/>
  <c r="U60" i="26"/>
  <c r="V60" i="26"/>
  <c r="W60" i="26"/>
  <c r="W61" i="26" s="1"/>
  <c r="X60" i="26"/>
  <c r="Y60" i="26"/>
  <c r="Z60" i="26"/>
  <c r="AA60" i="26"/>
  <c r="AB60" i="26"/>
  <c r="AB61" i="26" s="1"/>
  <c r="AC60" i="26"/>
  <c r="AD60" i="26"/>
  <c r="AE60" i="26"/>
  <c r="AE61" i="26" s="1"/>
  <c r="AF60" i="26"/>
  <c r="AG60" i="26"/>
  <c r="AH60" i="26"/>
  <c r="AI60" i="26"/>
  <c r="AJ60" i="26"/>
  <c r="AJ61" i="26" s="1"/>
  <c r="AK60" i="26"/>
  <c r="AL60" i="26"/>
  <c r="AM60" i="26"/>
  <c r="AM61" i="26" s="1"/>
  <c r="AN60" i="26"/>
  <c r="AO60" i="26"/>
  <c r="F61" i="26"/>
  <c r="M61" i="26"/>
  <c r="N61" i="26"/>
  <c r="U61" i="26"/>
  <c r="V61" i="26"/>
  <c r="AC61" i="26"/>
  <c r="AD61" i="26"/>
  <c r="AK61" i="26"/>
  <c r="AL61" i="26"/>
  <c r="F64" i="26"/>
  <c r="F66" i="26" s="1"/>
  <c r="G64" i="26"/>
  <c r="G66" i="26" s="1"/>
  <c r="H64" i="26"/>
  <c r="H66" i="26" s="1"/>
  <c r="I64" i="26"/>
  <c r="I66" i="26" s="1"/>
  <c r="J64" i="26"/>
  <c r="K64" i="26"/>
  <c r="L64" i="26"/>
  <c r="M64" i="26"/>
  <c r="N64" i="26"/>
  <c r="N66" i="26" s="1"/>
  <c r="O64" i="26"/>
  <c r="O66" i="26" s="1"/>
  <c r="P64" i="26"/>
  <c r="P64" i="27" s="1"/>
  <c r="P66" i="27" s="1"/>
  <c r="Q64" i="26"/>
  <c r="Q66" i="26" s="1"/>
  <c r="R64" i="26"/>
  <c r="S64" i="26"/>
  <c r="T64" i="26"/>
  <c r="U64" i="26"/>
  <c r="V64" i="26"/>
  <c r="V66" i="26" s="1"/>
  <c r="W64" i="26"/>
  <c r="W66" i="26" s="1"/>
  <c r="X64" i="26"/>
  <c r="X66" i="26" s="1"/>
  <c r="Y64" i="26"/>
  <c r="Y66" i="26" s="1"/>
  <c r="Z64" i="26"/>
  <c r="AA64" i="26"/>
  <c r="AB64" i="26"/>
  <c r="AC64" i="26"/>
  <c r="AD64" i="26"/>
  <c r="AD66" i="26" s="1"/>
  <c r="AE64" i="26"/>
  <c r="AE66" i="26" s="1"/>
  <c r="AF64" i="26"/>
  <c r="AF66" i="26" s="1"/>
  <c r="AG64" i="26"/>
  <c r="AG66" i="26" s="1"/>
  <c r="AH64" i="26"/>
  <c r="AI64" i="26"/>
  <c r="AJ64" i="26"/>
  <c r="AK64" i="26"/>
  <c r="AL64" i="26"/>
  <c r="AL66" i="26" s="1"/>
  <c r="AM64" i="26"/>
  <c r="AM66" i="26" s="1"/>
  <c r="AN64" i="26"/>
  <c r="AN66" i="26" s="1"/>
  <c r="AO64" i="26"/>
  <c r="AO66" i="26" s="1"/>
  <c r="F65" i="26"/>
  <c r="G65" i="26"/>
  <c r="H65" i="26"/>
  <c r="D65" i="26" s="1"/>
  <c r="F65" i="38" s="1"/>
  <c r="H65" i="38" s="1"/>
  <c r="I65" i="26"/>
  <c r="E65" i="26" s="1"/>
  <c r="G65" i="38" s="1"/>
  <c r="I65" i="38" s="1"/>
  <c r="J65" i="26"/>
  <c r="J66" i="26" s="1"/>
  <c r="K65" i="26"/>
  <c r="L65" i="26"/>
  <c r="M65" i="26"/>
  <c r="M66" i="26" s="1"/>
  <c r="N65" i="26"/>
  <c r="O65" i="26"/>
  <c r="P65" i="26"/>
  <c r="Q65" i="26"/>
  <c r="R65" i="26"/>
  <c r="R66" i="26" s="1"/>
  <c r="S65" i="26"/>
  <c r="T65" i="26"/>
  <c r="U65" i="26"/>
  <c r="U66" i="26" s="1"/>
  <c r="V65" i="26"/>
  <c r="W65" i="26"/>
  <c r="X65" i="26"/>
  <c r="Y65" i="26"/>
  <c r="Z65" i="26"/>
  <c r="Z66" i="26" s="1"/>
  <c r="AA65" i="26"/>
  <c r="AB65" i="26"/>
  <c r="AC65" i="26"/>
  <c r="AC66" i="26" s="1"/>
  <c r="AD65" i="26"/>
  <c r="AE65" i="26"/>
  <c r="AF65" i="26"/>
  <c r="AG65" i="26"/>
  <c r="AH65" i="26"/>
  <c r="AH66" i="26" s="1"/>
  <c r="AI65" i="26"/>
  <c r="AJ65" i="26"/>
  <c r="AK65" i="26"/>
  <c r="AK66" i="26" s="1"/>
  <c r="AL65" i="26"/>
  <c r="AM65" i="26"/>
  <c r="AN65" i="26"/>
  <c r="AO65" i="26"/>
  <c r="K66" i="26"/>
  <c r="L66" i="26"/>
  <c r="S66" i="26"/>
  <c r="T66" i="26"/>
  <c r="AA66" i="26"/>
  <c r="AB66" i="26"/>
  <c r="AI66" i="26"/>
  <c r="AJ66" i="26"/>
  <c r="F70" i="26"/>
  <c r="D70" i="26" s="1"/>
  <c r="G70" i="26"/>
  <c r="G72" i="26" s="1"/>
  <c r="H70" i="26"/>
  <c r="H70" i="27" s="1"/>
  <c r="I70" i="26"/>
  <c r="I70" i="27" s="1"/>
  <c r="J70" i="26"/>
  <c r="K70" i="26"/>
  <c r="L70" i="26"/>
  <c r="L72" i="26" s="1"/>
  <c r="M70" i="26"/>
  <c r="M72" i="26" s="1"/>
  <c r="N70" i="26"/>
  <c r="N72" i="26" s="1"/>
  <c r="O70" i="26"/>
  <c r="O72" i="26" s="1"/>
  <c r="P70" i="26"/>
  <c r="Q70" i="26"/>
  <c r="R70" i="26"/>
  <c r="S70" i="26"/>
  <c r="T70" i="26"/>
  <c r="T72" i="26" s="1"/>
  <c r="U70" i="26"/>
  <c r="U72" i="26" s="1"/>
  <c r="V70" i="26"/>
  <c r="V72" i="26" s="1"/>
  <c r="W70" i="26"/>
  <c r="W72" i="26" s="1"/>
  <c r="X70" i="26"/>
  <c r="X70" i="27" s="1"/>
  <c r="X72" i="27" s="1"/>
  <c r="Y70" i="26"/>
  <c r="Y70" i="27" s="1"/>
  <c r="Z70" i="26"/>
  <c r="AA70" i="26"/>
  <c r="AB70" i="26"/>
  <c r="AB72" i="26" s="1"/>
  <c r="AC70" i="26"/>
  <c r="AC72" i="26" s="1"/>
  <c r="AD70" i="26"/>
  <c r="AD72" i="26" s="1"/>
  <c r="AE70" i="26"/>
  <c r="AE72" i="26" s="1"/>
  <c r="AF70" i="26"/>
  <c r="AG70" i="26"/>
  <c r="AH70" i="26"/>
  <c r="AI70" i="26"/>
  <c r="AJ70" i="26"/>
  <c r="AJ72" i="26" s="1"/>
  <c r="AK70" i="26"/>
  <c r="AK72" i="26" s="1"/>
  <c r="AL70" i="26"/>
  <c r="AL72" i="26" s="1"/>
  <c r="AM70" i="26"/>
  <c r="AM72" i="26" s="1"/>
  <c r="AN70" i="26"/>
  <c r="AO70" i="26"/>
  <c r="F71" i="26"/>
  <c r="D71" i="26" s="1"/>
  <c r="F71" i="38" s="1"/>
  <c r="G71" i="26"/>
  <c r="E71" i="26" s="1"/>
  <c r="G71" i="38" s="1"/>
  <c r="I71" i="38" s="1"/>
  <c r="H71" i="26"/>
  <c r="H71" i="27" s="1"/>
  <c r="I71" i="26"/>
  <c r="J71" i="26"/>
  <c r="K71" i="26"/>
  <c r="K72" i="26" s="1"/>
  <c r="L71" i="26"/>
  <c r="M71" i="26"/>
  <c r="N71" i="26"/>
  <c r="O71" i="26"/>
  <c r="P71" i="26"/>
  <c r="P72" i="26" s="1"/>
  <c r="Q71" i="26"/>
  <c r="R71" i="26"/>
  <c r="S71" i="26"/>
  <c r="S72" i="26" s="1"/>
  <c r="T71" i="26"/>
  <c r="U71" i="26"/>
  <c r="V71" i="26"/>
  <c r="W71" i="26"/>
  <c r="X71" i="26"/>
  <c r="X71" i="27" s="1"/>
  <c r="Y71" i="26"/>
  <c r="Z71" i="26"/>
  <c r="AA71" i="26"/>
  <c r="AA72" i="26" s="1"/>
  <c r="AB71" i="26"/>
  <c r="AC71" i="26"/>
  <c r="AD71" i="26"/>
  <c r="AE71" i="26"/>
  <c r="AF71" i="26"/>
  <c r="AF72" i="26" s="1"/>
  <c r="AG71" i="26"/>
  <c r="AH71" i="26"/>
  <c r="AI71" i="26"/>
  <c r="AI72" i="26" s="1"/>
  <c r="AJ71" i="26"/>
  <c r="AK71" i="26"/>
  <c r="AL71" i="26"/>
  <c r="AM71" i="26"/>
  <c r="AN71" i="26"/>
  <c r="AN72" i="26" s="1"/>
  <c r="AO71" i="26"/>
  <c r="I72" i="26"/>
  <c r="J72" i="26"/>
  <c r="Q72" i="26"/>
  <c r="R72" i="26"/>
  <c r="Y72" i="26"/>
  <c r="Z72" i="26"/>
  <c r="AG72" i="26"/>
  <c r="AH72" i="26"/>
  <c r="AO72" i="26"/>
  <c r="D73" i="26"/>
  <c r="F73" i="38" s="1"/>
  <c r="H73" i="38" s="1"/>
  <c r="F73" i="26"/>
  <c r="G73" i="26"/>
  <c r="E73" i="26" s="1"/>
  <c r="G73" i="38" s="1"/>
  <c r="H73" i="26"/>
  <c r="I73" i="26"/>
  <c r="J73" i="26"/>
  <c r="K73" i="26"/>
  <c r="L73" i="26"/>
  <c r="M73" i="26"/>
  <c r="N73" i="26"/>
  <c r="N73" i="27" s="1"/>
  <c r="O73" i="26"/>
  <c r="O73" i="27" s="1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D73" i="27" s="1"/>
  <c r="AE73" i="26"/>
  <c r="AE73" i="27" s="1"/>
  <c r="AF73" i="26"/>
  <c r="AG73" i="26"/>
  <c r="AH73" i="26"/>
  <c r="AI73" i="26"/>
  <c r="AJ73" i="26"/>
  <c r="AK73" i="26"/>
  <c r="AL73" i="26"/>
  <c r="AM73" i="26"/>
  <c r="AN73" i="26"/>
  <c r="AO73" i="26"/>
  <c r="F74" i="26"/>
  <c r="D74" i="26" s="1"/>
  <c r="F74" i="38" s="1"/>
  <c r="H74" i="38" s="1"/>
  <c r="G74" i="26"/>
  <c r="H74" i="26"/>
  <c r="I74" i="26"/>
  <c r="J74" i="26"/>
  <c r="K74" i="26"/>
  <c r="L74" i="26"/>
  <c r="M74" i="26"/>
  <c r="E74" i="26" s="1"/>
  <c r="G74" i="38" s="1"/>
  <c r="I74" i="38" s="1"/>
  <c r="N74" i="26"/>
  <c r="O74" i="26"/>
  <c r="P74" i="26"/>
  <c r="Q74" i="26"/>
  <c r="R74" i="26"/>
  <c r="S74" i="26"/>
  <c r="T74" i="26"/>
  <c r="U74" i="26"/>
  <c r="V74" i="26"/>
  <c r="W74" i="26"/>
  <c r="X74" i="26"/>
  <c r="Y74" i="26"/>
  <c r="Y74" i="27" s="1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F75" i="26"/>
  <c r="D75" i="26" s="1"/>
  <c r="F75" i="38" s="1"/>
  <c r="H75" i="38" s="1"/>
  <c r="G75" i="26"/>
  <c r="E75" i="26" s="1"/>
  <c r="G75" i="38" s="1"/>
  <c r="I75" i="38" s="1"/>
  <c r="H75" i="26"/>
  <c r="I75" i="26"/>
  <c r="J75" i="26"/>
  <c r="J75" i="27" s="1"/>
  <c r="K75" i="26"/>
  <c r="K75" i="27" s="1"/>
  <c r="L75" i="26"/>
  <c r="M75" i="26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Z75" i="27" s="1"/>
  <c r="AA75" i="26"/>
  <c r="AA75" i="27" s="1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F76" i="26"/>
  <c r="G76" i="26"/>
  <c r="H76" i="26"/>
  <c r="D76" i="26" s="1"/>
  <c r="F76" i="38" s="1"/>
  <c r="I76" i="26"/>
  <c r="E76" i="26" s="1"/>
  <c r="G76" i="38" s="1"/>
  <c r="I76" i="38" s="1"/>
  <c r="J76" i="26"/>
  <c r="K76" i="26"/>
  <c r="L76" i="26"/>
  <c r="M76" i="26"/>
  <c r="N76" i="26"/>
  <c r="O76" i="26"/>
  <c r="P76" i="26"/>
  <c r="Q76" i="26"/>
  <c r="R76" i="26"/>
  <c r="S76" i="26"/>
  <c r="T76" i="26"/>
  <c r="U76" i="26"/>
  <c r="U76" i="27" s="1"/>
  <c r="V76" i="26"/>
  <c r="W76" i="26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D77" i="26"/>
  <c r="F77" i="38" s="1"/>
  <c r="H77" i="38" s="1"/>
  <c r="F77" i="26"/>
  <c r="G77" i="26"/>
  <c r="E77" i="26" s="1"/>
  <c r="G77" i="38" s="1"/>
  <c r="I77" i="38" s="1"/>
  <c r="H77" i="26"/>
  <c r="I77" i="26"/>
  <c r="J77" i="26"/>
  <c r="K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W77" i="27" s="1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F78" i="26"/>
  <c r="D78" i="26" s="1"/>
  <c r="F78" i="38" s="1"/>
  <c r="H78" i="38" s="1"/>
  <c r="G78" i="26"/>
  <c r="H78" i="26"/>
  <c r="I78" i="26"/>
  <c r="J78" i="26"/>
  <c r="K78" i="26"/>
  <c r="L78" i="26"/>
  <c r="M78" i="26"/>
  <c r="E78" i="26" s="1"/>
  <c r="G78" i="38" s="1"/>
  <c r="I78" i="38" s="1"/>
  <c r="N78" i="26"/>
  <c r="O78" i="26"/>
  <c r="P78" i="26"/>
  <c r="Q78" i="26"/>
  <c r="Q78" i="27" s="1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F79" i="26"/>
  <c r="D79" i="26" s="1"/>
  <c r="F79" i="38" s="1"/>
  <c r="H79" i="38" s="1"/>
  <c r="G79" i="26"/>
  <c r="E79" i="26" s="1"/>
  <c r="G79" i="38" s="1"/>
  <c r="I79" i="38" s="1"/>
  <c r="H79" i="26"/>
  <c r="I79" i="26"/>
  <c r="J79" i="26"/>
  <c r="K79" i="26"/>
  <c r="L79" i="26"/>
  <c r="M79" i="26"/>
  <c r="N79" i="26"/>
  <c r="O79" i="26"/>
  <c r="P79" i="26"/>
  <c r="Q79" i="26"/>
  <c r="R79" i="26"/>
  <c r="R79" i="27" s="1"/>
  <c r="S79" i="26"/>
  <c r="S79" i="27" s="1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F80" i="26"/>
  <c r="G80" i="26"/>
  <c r="H80" i="26"/>
  <c r="D80" i="26" s="1"/>
  <c r="F80" i="38" s="1"/>
  <c r="I80" i="26"/>
  <c r="E80" i="26" s="1"/>
  <c r="G80" i="38" s="1"/>
  <c r="I80" i="38" s="1"/>
  <c r="J80" i="26"/>
  <c r="K80" i="26"/>
  <c r="L80" i="26"/>
  <c r="M80" i="26"/>
  <c r="M80" i="27" s="1"/>
  <c r="N80" i="26"/>
  <c r="O80" i="26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C80" i="27" s="1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D81" i="26"/>
  <c r="F81" i="38" s="1"/>
  <c r="H81" i="38" s="1"/>
  <c r="F81" i="26"/>
  <c r="G81" i="26"/>
  <c r="E81" i="26" s="1"/>
  <c r="G81" i="38" s="1"/>
  <c r="H81" i="26"/>
  <c r="I81" i="26"/>
  <c r="I81" i="27" s="1"/>
  <c r="J81" i="26"/>
  <c r="L81" i="26"/>
  <c r="M81" i="26"/>
  <c r="N81" i="26"/>
  <c r="N81" i="27" s="1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A4" i="38"/>
  <c r="A5" i="38"/>
  <c r="D11" i="38"/>
  <c r="D12" i="38"/>
  <c r="D13" i="38"/>
  <c r="E13" i="38"/>
  <c r="E14" i="38"/>
  <c r="E15" i="38"/>
  <c r="D19" i="38"/>
  <c r="D20" i="38"/>
  <c r="E20" i="38"/>
  <c r="E21" i="38"/>
  <c r="D23" i="38"/>
  <c r="D27" i="38"/>
  <c r="E27" i="38"/>
  <c r="E29" i="38" s="1"/>
  <c r="D28" i="38"/>
  <c r="D29" i="38" s="1"/>
  <c r="E28" i="38"/>
  <c r="E32" i="38"/>
  <c r="D33" i="38"/>
  <c r="D34" i="38"/>
  <c r="D35" i="38"/>
  <c r="E35" i="38"/>
  <c r="D39" i="38"/>
  <c r="E39" i="38"/>
  <c r="D41" i="38"/>
  <c r="E41" i="38"/>
  <c r="D47" i="38"/>
  <c r="E47" i="38"/>
  <c r="E49" i="38"/>
  <c r="E51" i="38"/>
  <c r="D55" i="38"/>
  <c r="E55" i="38"/>
  <c r="E59" i="38"/>
  <c r="E61" i="38" s="1"/>
  <c r="E60" i="38"/>
  <c r="D64" i="38"/>
  <c r="D66" i="38" s="1"/>
  <c r="D65" i="38"/>
  <c r="E65" i="38"/>
  <c r="E71" i="38"/>
  <c r="D73" i="38"/>
  <c r="D74" i="38"/>
  <c r="E74" i="38"/>
  <c r="D75" i="38"/>
  <c r="E75" i="38"/>
  <c r="E76" i="38"/>
  <c r="D78" i="38"/>
  <c r="E78" i="38"/>
  <c r="E79" i="38"/>
  <c r="E80" i="38"/>
  <c r="D81" i="38"/>
  <c r="A4" i="16"/>
  <c r="A5" i="16"/>
  <c r="G11" i="16"/>
  <c r="H11" i="16"/>
  <c r="F11" i="16" s="1"/>
  <c r="I11" i="16"/>
  <c r="M11" i="16"/>
  <c r="E11" i="40" s="1"/>
  <c r="F12" i="16"/>
  <c r="G12" i="16"/>
  <c r="H12" i="16"/>
  <c r="I12" i="16"/>
  <c r="M12" i="16" s="1"/>
  <c r="L12" i="16"/>
  <c r="H13" i="16"/>
  <c r="L13" i="16" s="1"/>
  <c r="D13" i="40" s="1"/>
  <c r="I13" i="16"/>
  <c r="M13" i="16" s="1"/>
  <c r="E13" i="40" s="1"/>
  <c r="F14" i="16"/>
  <c r="H14" i="16"/>
  <c r="I14" i="16"/>
  <c r="G14" i="16" s="1"/>
  <c r="L14" i="16"/>
  <c r="M14" i="16"/>
  <c r="E14" i="40" s="1"/>
  <c r="G15" i="16"/>
  <c r="H15" i="16"/>
  <c r="F15" i="16" s="1"/>
  <c r="I15" i="16"/>
  <c r="M15" i="16"/>
  <c r="E15" i="40" s="1"/>
  <c r="J16" i="16"/>
  <c r="J82" i="16" s="1"/>
  <c r="J91" i="16" s="1"/>
  <c r="K16" i="16"/>
  <c r="H18" i="16"/>
  <c r="I18" i="16"/>
  <c r="G19" i="16"/>
  <c r="H19" i="16"/>
  <c r="F19" i="16" s="1"/>
  <c r="I19" i="16"/>
  <c r="M19" i="16"/>
  <c r="E19" i="40" s="1"/>
  <c r="F20" i="16"/>
  <c r="G20" i="16"/>
  <c r="H20" i="16"/>
  <c r="I20" i="16"/>
  <c r="M20" i="16" s="1"/>
  <c r="L20" i="16"/>
  <c r="H21" i="16"/>
  <c r="L21" i="16" s="1"/>
  <c r="D21" i="40" s="1"/>
  <c r="I21" i="16"/>
  <c r="M21" i="16" s="1"/>
  <c r="E21" i="40" s="1"/>
  <c r="F22" i="16"/>
  <c r="H22" i="16"/>
  <c r="I22" i="16"/>
  <c r="G22" i="16" s="1"/>
  <c r="L22" i="16"/>
  <c r="M22" i="16"/>
  <c r="E22" i="40" s="1"/>
  <c r="G23" i="16"/>
  <c r="H23" i="16"/>
  <c r="F23" i="16" s="1"/>
  <c r="I23" i="16"/>
  <c r="M23" i="16"/>
  <c r="E23" i="40" s="1"/>
  <c r="J24" i="16"/>
  <c r="K24" i="16"/>
  <c r="F27" i="16"/>
  <c r="G27" i="16"/>
  <c r="H27" i="16"/>
  <c r="H29" i="16" s="1"/>
  <c r="I27" i="16"/>
  <c r="M27" i="16" s="1"/>
  <c r="L27" i="16"/>
  <c r="H28" i="16"/>
  <c r="L28" i="16" s="1"/>
  <c r="D28" i="40" s="1"/>
  <c r="D29" i="40" s="1"/>
  <c r="I28" i="16"/>
  <c r="M28" i="16" s="1"/>
  <c r="E28" i="40" s="1"/>
  <c r="J29" i="16"/>
  <c r="K29" i="16"/>
  <c r="K82" i="16" s="1"/>
  <c r="K91" i="16" s="1"/>
  <c r="F32" i="16"/>
  <c r="H32" i="16"/>
  <c r="I32" i="16"/>
  <c r="G32" i="16" s="1"/>
  <c r="L32" i="16"/>
  <c r="M32" i="16"/>
  <c r="G33" i="16"/>
  <c r="H33" i="16"/>
  <c r="F33" i="16" s="1"/>
  <c r="I33" i="16"/>
  <c r="M33" i="16"/>
  <c r="E33" i="40" s="1"/>
  <c r="F34" i="16"/>
  <c r="G34" i="16"/>
  <c r="H34" i="16"/>
  <c r="I34" i="16"/>
  <c r="M34" i="16" s="1"/>
  <c r="E34" i="40" s="1"/>
  <c r="L34" i="16"/>
  <c r="H35" i="16"/>
  <c r="L35" i="16" s="1"/>
  <c r="D35" i="40" s="1"/>
  <c r="I35" i="16"/>
  <c r="M35" i="16" s="1"/>
  <c r="E35" i="40" s="1"/>
  <c r="J36" i="16"/>
  <c r="K36" i="16"/>
  <c r="L37" i="16"/>
  <c r="M37" i="16"/>
  <c r="H38" i="16"/>
  <c r="I38" i="16"/>
  <c r="F39" i="16"/>
  <c r="G39" i="16"/>
  <c r="H39" i="16"/>
  <c r="I39" i="16"/>
  <c r="M39" i="16" s="1"/>
  <c r="E39" i="40" s="1"/>
  <c r="L39" i="16"/>
  <c r="H40" i="16"/>
  <c r="L40" i="16" s="1"/>
  <c r="I40" i="16"/>
  <c r="M40" i="16" s="1"/>
  <c r="F41" i="16"/>
  <c r="H41" i="16"/>
  <c r="I41" i="16"/>
  <c r="G41" i="16" s="1"/>
  <c r="L41" i="16"/>
  <c r="M41" i="16"/>
  <c r="E41" i="40" s="1"/>
  <c r="J42" i="16"/>
  <c r="K42" i="16"/>
  <c r="J43" i="16"/>
  <c r="K43" i="16"/>
  <c r="G45" i="16"/>
  <c r="H45" i="16"/>
  <c r="F45" i="16" s="1"/>
  <c r="I45" i="16"/>
  <c r="M45" i="16"/>
  <c r="E45" i="40" s="1"/>
  <c r="F47" i="16"/>
  <c r="G47" i="16"/>
  <c r="H47" i="16"/>
  <c r="I47" i="16"/>
  <c r="M47" i="16" s="1"/>
  <c r="E47" i="40" s="1"/>
  <c r="L47" i="16"/>
  <c r="H49" i="16"/>
  <c r="L49" i="16" s="1"/>
  <c r="D49" i="40" s="1"/>
  <c r="I49" i="16"/>
  <c r="M49" i="16" s="1"/>
  <c r="E49" i="40" s="1"/>
  <c r="F51" i="16"/>
  <c r="H51" i="16"/>
  <c r="I51" i="16"/>
  <c r="G51" i="16" s="1"/>
  <c r="L51" i="16"/>
  <c r="D51" i="40" s="1"/>
  <c r="M51" i="16"/>
  <c r="E51" i="40" s="1"/>
  <c r="G54" i="16"/>
  <c r="H54" i="16"/>
  <c r="F54" i="16" s="1"/>
  <c r="F56" i="16" s="1"/>
  <c r="I54" i="16"/>
  <c r="M54" i="16"/>
  <c r="E54" i="40" s="1"/>
  <c r="F55" i="16"/>
  <c r="G55" i="16"/>
  <c r="G56" i="16" s="1"/>
  <c r="H55" i="16"/>
  <c r="I55" i="16"/>
  <c r="M55" i="16" s="1"/>
  <c r="E55" i="40" s="1"/>
  <c r="L55" i="16"/>
  <c r="H56" i="16"/>
  <c r="I56" i="16"/>
  <c r="J56" i="16"/>
  <c r="K56" i="16"/>
  <c r="H59" i="16"/>
  <c r="L59" i="16" s="1"/>
  <c r="I59" i="16"/>
  <c r="M59" i="16" s="1"/>
  <c r="F60" i="16"/>
  <c r="H60" i="16"/>
  <c r="I60" i="16"/>
  <c r="G60" i="16" s="1"/>
  <c r="L60" i="16"/>
  <c r="M60" i="16"/>
  <c r="E60" i="40" s="1"/>
  <c r="J61" i="16"/>
  <c r="K61" i="16"/>
  <c r="G64" i="16"/>
  <c r="H64" i="16"/>
  <c r="F64" i="16" s="1"/>
  <c r="F66" i="16" s="1"/>
  <c r="I64" i="16"/>
  <c r="M64" i="16"/>
  <c r="M66" i="16" s="1"/>
  <c r="F65" i="16"/>
  <c r="G65" i="16"/>
  <c r="G66" i="16" s="1"/>
  <c r="H65" i="16"/>
  <c r="I65" i="16"/>
  <c r="M65" i="16" s="1"/>
  <c r="E65" i="40" s="1"/>
  <c r="L65" i="16"/>
  <c r="H66" i="16"/>
  <c r="I66" i="16"/>
  <c r="J66" i="16"/>
  <c r="K66" i="16"/>
  <c r="H70" i="16"/>
  <c r="L70" i="16" s="1"/>
  <c r="I70" i="16"/>
  <c r="M70" i="16" s="1"/>
  <c r="F71" i="16"/>
  <c r="H71" i="16"/>
  <c r="I71" i="16"/>
  <c r="G71" i="16" s="1"/>
  <c r="L71" i="16"/>
  <c r="M71" i="16"/>
  <c r="E71" i="40" s="1"/>
  <c r="J72" i="16"/>
  <c r="K72" i="16"/>
  <c r="G73" i="16"/>
  <c r="H73" i="16"/>
  <c r="F73" i="16" s="1"/>
  <c r="I73" i="16"/>
  <c r="M73" i="16"/>
  <c r="E73" i="40" s="1"/>
  <c r="F74" i="16"/>
  <c r="G74" i="16"/>
  <c r="H74" i="16"/>
  <c r="I74" i="16"/>
  <c r="M74" i="16" s="1"/>
  <c r="E74" i="40" s="1"/>
  <c r="L74" i="16"/>
  <c r="H75" i="16"/>
  <c r="L75" i="16" s="1"/>
  <c r="D75" i="40" s="1"/>
  <c r="I75" i="16"/>
  <c r="M75" i="16" s="1"/>
  <c r="E75" i="40" s="1"/>
  <c r="F76" i="16"/>
  <c r="H76" i="16"/>
  <c r="I76" i="16"/>
  <c r="G76" i="16" s="1"/>
  <c r="L76" i="16"/>
  <c r="D76" i="40" s="1"/>
  <c r="M76" i="16"/>
  <c r="E76" i="40" s="1"/>
  <c r="G77" i="16"/>
  <c r="H77" i="16"/>
  <c r="F77" i="16" s="1"/>
  <c r="I77" i="16"/>
  <c r="M77" i="16"/>
  <c r="E77" i="40" s="1"/>
  <c r="F78" i="16"/>
  <c r="G78" i="16"/>
  <c r="H78" i="16"/>
  <c r="I78" i="16"/>
  <c r="M78" i="16" s="1"/>
  <c r="E78" i="40" s="1"/>
  <c r="L78" i="16"/>
  <c r="H79" i="16"/>
  <c r="L79" i="16" s="1"/>
  <c r="D79" i="40" s="1"/>
  <c r="I79" i="16"/>
  <c r="M79" i="16" s="1"/>
  <c r="E79" i="40" s="1"/>
  <c r="F80" i="16"/>
  <c r="H80" i="16"/>
  <c r="I80" i="16"/>
  <c r="G80" i="16" s="1"/>
  <c r="L80" i="16"/>
  <c r="D80" i="40" s="1"/>
  <c r="M80" i="16"/>
  <c r="E80" i="40" s="1"/>
  <c r="G81" i="16"/>
  <c r="H81" i="16"/>
  <c r="F81" i="16" s="1"/>
  <c r="I81" i="16"/>
  <c r="M81" i="16"/>
  <c r="E81" i="40" s="1"/>
  <c r="D82" i="16"/>
  <c r="D91" i="16" s="1"/>
  <c r="E82" i="16"/>
  <c r="E91" i="16" s="1"/>
  <c r="D89" i="16"/>
  <c r="E89" i="16"/>
  <c r="F89" i="16"/>
  <c r="G89" i="16"/>
  <c r="H89" i="16"/>
  <c r="I89" i="16"/>
  <c r="J89" i="16"/>
  <c r="K89" i="16"/>
  <c r="L89" i="16"/>
  <c r="M89" i="16"/>
  <c r="A5" i="28"/>
  <c r="P8" i="28"/>
  <c r="R8" i="28"/>
  <c r="T8" i="28"/>
  <c r="V8" i="28"/>
  <c r="X8" i="28"/>
  <c r="Z8" i="28"/>
  <c r="AB8" i="28"/>
  <c r="AD8" i="28"/>
  <c r="AF8" i="28"/>
  <c r="AH8" i="28"/>
  <c r="AJ8" i="28"/>
  <c r="AL8" i="28"/>
  <c r="AN8" i="28"/>
  <c r="F11" i="28"/>
  <c r="G11" i="28"/>
  <c r="G16" i="28" s="1"/>
  <c r="H11" i="28"/>
  <c r="D11" i="28" s="1"/>
  <c r="I11" i="28"/>
  <c r="I16" i="28" s="1"/>
  <c r="P11" i="28"/>
  <c r="Q11" i="28"/>
  <c r="Q16" i="28" s="1"/>
  <c r="R11" i="28"/>
  <c r="R16" i="28" s="1"/>
  <c r="S11" i="28"/>
  <c r="T11" i="28"/>
  <c r="U11" i="28"/>
  <c r="V11" i="28"/>
  <c r="V16" i="28" s="1"/>
  <c r="W11" i="28"/>
  <c r="W16" i="28" s="1"/>
  <c r="X11" i="28"/>
  <c r="Y11" i="28"/>
  <c r="Y16" i="28" s="1"/>
  <c r="Z11" i="28"/>
  <c r="Z16" i="28" s="1"/>
  <c r="AA11" i="28"/>
  <c r="AB11" i="28"/>
  <c r="AC11" i="28"/>
  <c r="AD11" i="28"/>
  <c r="AD16" i="28" s="1"/>
  <c r="AE11" i="28"/>
  <c r="AE16" i="28" s="1"/>
  <c r="AF11" i="28"/>
  <c r="AG11" i="28"/>
  <c r="AG16" i="28" s="1"/>
  <c r="AH11" i="28"/>
  <c r="AH16" i="28" s="1"/>
  <c r="AI11" i="28"/>
  <c r="AJ11" i="28"/>
  <c r="AK11" i="28"/>
  <c r="AL11" i="28"/>
  <c r="AL16" i="28" s="1"/>
  <c r="AM11" i="28"/>
  <c r="AM16" i="28" s="1"/>
  <c r="AN11" i="28"/>
  <c r="AO11" i="28"/>
  <c r="AO16" i="28" s="1"/>
  <c r="F12" i="28"/>
  <c r="G12" i="28"/>
  <c r="E12" i="28" s="1"/>
  <c r="G12" i="40" s="1"/>
  <c r="H12" i="28"/>
  <c r="D12" i="28" s="1"/>
  <c r="F12" i="40" s="1"/>
  <c r="H12" i="40" s="1"/>
  <c r="I12" i="28"/>
  <c r="J12" i="28"/>
  <c r="J16" i="28" s="1"/>
  <c r="L12" i="28"/>
  <c r="L16" i="28" s="1"/>
  <c r="N12" i="28"/>
  <c r="N16" i="28" s="1"/>
  <c r="O12" i="28"/>
  <c r="P12" i="28"/>
  <c r="Q12" i="28"/>
  <c r="R12" i="28"/>
  <c r="S12" i="28"/>
  <c r="S16" i="28" s="1"/>
  <c r="T12" i="28"/>
  <c r="U12" i="28"/>
  <c r="V12" i="28"/>
  <c r="W12" i="28"/>
  <c r="X12" i="28"/>
  <c r="Y12" i="28"/>
  <c r="Z12" i="28"/>
  <c r="AA12" i="28"/>
  <c r="AA16" i="28" s="1"/>
  <c r="AB12" i="28"/>
  <c r="AC12" i="28"/>
  <c r="AD12" i="28"/>
  <c r="AE12" i="28"/>
  <c r="AF12" i="28"/>
  <c r="AG12" i="28"/>
  <c r="AH12" i="28"/>
  <c r="AI12" i="28"/>
  <c r="AI16" i="28" s="1"/>
  <c r="AJ12" i="28"/>
  <c r="AK12" i="28"/>
  <c r="AL12" i="28"/>
  <c r="AM12" i="28"/>
  <c r="AN12" i="28"/>
  <c r="AO12" i="28"/>
  <c r="F13" i="28"/>
  <c r="G13" i="28"/>
  <c r="H13" i="28"/>
  <c r="I13" i="28"/>
  <c r="J13" i="28"/>
  <c r="K13" i="28"/>
  <c r="L13" i="28"/>
  <c r="D13" i="28" s="1"/>
  <c r="F13" i="40" s="1"/>
  <c r="H13" i="40" s="1"/>
  <c r="M13" i="28"/>
  <c r="N13" i="28"/>
  <c r="O13" i="28"/>
  <c r="P13" i="28"/>
  <c r="Q13" i="28"/>
  <c r="R13" i="28"/>
  <c r="S13" i="28"/>
  <c r="T13" i="28"/>
  <c r="U13" i="28"/>
  <c r="E13" i="28" s="1"/>
  <c r="G13" i="40" s="1"/>
  <c r="I13" i="40" s="1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F14" i="28"/>
  <c r="F16" i="28" s="1"/>
  <c r="G14" i="28"/>
  <c r="E14" i="28" s="1"/>
  <c r="G14" i="40" s="1"/>
  <c r="H14" i="28"/>
  <c r="I14" i="28"/>
  <c r="J14" i="28"/>
  <c r="K14" i="28"/>
  <c r="L14" i="28"/>
  <c r="M14" i="28"/>
  <c r="N14" i="28"/>
  <c r="O14" i="28"/>
  <c r="O16" i="28" s="1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F15" i="28"/>
  <c r="G15" i="28"/>
  <c r="E15" i="28" s="1"/>
  <c r="G15" i="40" s="1"/>
  <c r="H15" i="28"/>
  <c r="D15" i="28" s="1"/>
  <c r="F15" i="40" s="1"/>
  <c r="I15" i="28"/>
  <c r="J15" i="28"/>
  <c r="L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K16" i="28"/>
  <c r="M16" i="28"/>
  <c r="P16" i="28"/>
  <c r="P82" i="28" s="1"/>
  <c r="N648" i="44" s="1"/>
  <c r="T16" i="28"/>
  <c r="T82" i="28" s="1"/>
  <c r="R648" i="44" s="1"/>
  <c r="U16" i="28"/>
  <c r="X16" i="28"/>
  <c r="X82" i="28" s="1"/>
  <c r="V648" i="44" s="1"/>
  <c r="AB16" i="28"/>
  <c r="AB82" i="28" s="1"/>
  <c r="Z648" i="44" s="1"/>
  <c r="AC16" i="28"/>
  <c r="AF16" i="28"/>
  <c r="AJ16" i="28"/>
  <c r="AK16" i="28"/>
  <c r="AN16" i="28"/>
  <c r="AN82" i="28" s="1"/>
  <c r="F19" i="28"/>
  <c r="F24" i="28" s="1"/>
  <c r="G19" i="28"/>
  <c r="G24" i="28" s="1"/>
  <c r="H19" i="28"/>
  <c r="I19" i="28"/>
  <c r="I24" i="28" s="1"/>
  <c r="J19" i="28"/>
  <c r="J24" i="28" s="1"/>
  <c r="K19" i="28"/>
  <c r="P19" i="28"/>
  <c r="Q19" i="28"/>
  <c r="Q24" i="28" s="1"/>
  <c r="R19" i="28"/>
  <c r="R24" i="28" s="1"/>
  <c r="S19" i="28"/>
  <c r="S24" i="28" s="1"/>
  <c r="T19" i="28"/>
  <c r="U19" i="28"/>
  <c r="V19" i="28"/>
  <c r="V24" i="28" s="1"/>
  <c r="W19" i="28"/>
  <c r="X19" i="28"/>
  <c r="Y19" i="28"/>
  <c r="Y24" i="28" s="1"/>
  <c r="Z19" i="28"/>
  <c r="Z24" i="28" s="1"/>
  <c r="AA19" i="28"/>
  <c r="AA24" i="28" s="1"/>
  <c r="AB19" i="28"/>
  <c r="AC19" i="28"/>
  <c r="AD19" i="28"/>
  <c r="AD24" i="28" s="1"/>
  <c r="AE19" i="28"/>
  <c r="AF19" i="28"/>
  <c r="AG19" i="28"/>
  <c r="AG24" i="28" s="1"/>
  <c r="AH19" i="28"/>
  <c r="AH24" i="28" s="1"/>
  <c r="AI19" i="28"/>
  <c r="AI24" i="28" s="1"/>
  <c r="AJ19" i="28"/>
  <c r="AK19" i="28"/>
  <c r="AL19" i="28"/>
  <c r="AL24" i="28" s="1"/>
  <c r="AM19" i="28"/>
  <c r="AN19" i="28"/>
  <c r="AO19" i="28"/>
  <c r="AO24" i="28" s="1"/>
  <c r="E20" i="28"/>
  <c r="G20" i="40" s="1"/>
  <c r="F20" i="28"/>
  <c r="G20" i="28"/>
  <c r="H20" i="28"/>
  <c r="I20" i="28"/>
  <c r="J20" i="28"/>
  <c r="L20" i="28"/>
  <c r="D20" i="28" s="1"/>
  <c r="F20" i="40" s="1"/>
  <c r="H20" i="40" s="1"/>
  <c r="N20" i="28"/>
  <c r="N24" i="28" s="1"/>
  <c r="O20" i="28"/>
  <c r="O24" i="28" s="1"/>
  <c r="P20" i="28"/>
  <c r="Q20" i="28"/>
  <c r="R20" i="28"/>
  <c r="S20" i="28"/>
  <c r="T20" i="28"/>
  <c r="U20" i="28"/>
  <c r="V20" i="28"/>
  <c r="W20" i="28"/>
  <c r="W24" i="28" s="1"/>
  <c r="X20" i="28"/>
  <c r="Y20" i="28"/>
  <c r="Z20" i="28"/>
  <c r="AA20" i="28"/>
  <c r="AB20" i="28"/>
  <c r="AC20" i="28"/>
  <c r="AD20" i="28"/>
  <c r="AE20" i="28"/>
  <c r="AE24" i="28" s="1"/>
  <c r="AF20" i="28"/>
  <c r="AG20" i="28"/>
  <c r="AH20" i="28"/>
  <c r="AI20" i="28"/>
  <c r="AJ20" i="28"/>
  <c r="AK20" i="28"/>
  <c r="AL20" i="28"/>
  <c r="AM20" i="28"/>
  <c r="AM24" i="28" s="1"/>
  <c r="AN20" i="28"/>
  <c r="AO20" i="28"/>
  <c r="F21" i="28"/>
  <c r="G21" i="28"/>
  <c r="E21" i="28" s="1"/>
  <c r="G21" i="40" s="1"/>
  <c r="I21" i="40" s="1"/>
  <c r="H21" i="28"/>
  <c r="D21" i="28" s="1"/>
  <c r="F21" i="40" s="1"/>
  <c r="H21" i="40" s="1"/>
  <c r="I21" i="28"/>
  <c r="J21" i="28"/>
  <c r="K21" i="28"/>
  <c r="L21" i="28"/>
  <c r="M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E22" i="28"/>
  <c r="G22" i="40" s="1"/>
  <c r="F22" i="28"/>
  <c r="G22" i="28"/>
  <c r="H22" i="28"/>
  <c r="I22" i="28"/>
  <c r="J22" i="28"/>
  <c r="K22" i="28"/>
  <c r="L22" i="28"/>
  <c r="D22" i="28" s="1"/>
  <c r="F22" i="40" s="1"/>
  <c r="H22" i="40" s="1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F23" i="28"/>
  <c r="D23" i="28" s="1"/>
  <c r="F23" i="40" s="1"/>
  <c r="G23" i="28"/>
  <c r="E23" i="28" s="1"/>
  <c r="G23" i="40" s="1"/>
  <c r="H23" i="28"/>
  <c r="I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K24" i="28"/>
  <c r="M24" i="28"/>
  <c r="P24" i="28"/>
  <c r="T24" i="28"/>
  <c r="U24" i="28"/>
  <c r="X24" i="28"/>
  <c r="AB24" i="28"/>
  <c r="AC24" i="28"/>
  <c r="AF24" i="28"/>
  <c r="AJ24" i="28"/>
  <c r="AK24" i="28"/>
  <c r="AN24" i="28"/>
  <c r="F27" i="28"/>
  <c r="D27" i="28" s="1"/>
  <c r="G27" i="28"/>
  <c r="E27" i="28" s="1"/>
  <c r="H27" i="28"/>
  <c r="I27" i="28"/>
  <c r="P27" i="28"/>
  <c r="Q27" i="28"/>
  <c r="R27" i="28"/>
  <c r="S27" i="28"/>
  <c r="S29" i="28" s="1"/>
  <c r="T27" i="28"/>
  <c r="T29" i="28" s="1"/>
  <c r="U27" i="28"/>
  <c r="U29" i="28" s="1"/>
  <c r="V27" i="28"/>
  <c r="V29" i="28" s="1"/>
  <c r="W27" i="28"/>
  <c r="X27" i="28"/>
  <c r="Y27" i="28"/>
  <c r="Z27" i="28"/>
  <c r="AA27" i="28"/>
  <c r="AA29" i="28" s="1"/>
  <c r="AB27" i="28"/>
  <c r="AB29" i="28" s="1"/>
  <c r="AC27" i="28"/>
  <c r="AC29" i="28" s="1"/>
  <c r="AD27" i="28"/>
  <c r="AD29" i="28" s="1"/>
  <c r="AE27" i="28"/>
  <c r="AF27" i="28"/>
  <c r="AG27" i="28"/>
  <c r="AH27" i="28"/>
  <c r="AI27" i="28"/>
  <c r="AI29" i="28" s="1"/>
  <c r="AJ27" i="28"/>
  <c r="AJ29" i="28" s="1"/>
  <c r="AK27" i="28"/>
  <c r="AK29" i="28" s="1"/>
  <c r="AL27" i="28"/>
  <c r="AL29" i="28" s="1"/>
  <c r="AM27" i="28"/>
  <c r="AN27" i="28"/>
  <c r="AO27" i="28"/>
  <c r="F28" i="28"/>
  <c r="D28" i="28" s="1"/>
  <c r="F28" i="40" s="1"/>
  <c r="G28" i="28"/>
  <c r="E28" i="28" s="1"/>
  <c r="G28" i="40" s="1"/>
  <c r="H28" i="28"/>
  <c r="I28" i="28"/>
  <c r="J28" i="28"/>
  <c r="J29" i="28" s="1"/>
  <c r="K28" i="28"/>
  <c r="L28" i="28"/>
  <c r="M28" i="28"/>
  <c r="M29" i="28" s="1"/>
  <c r="N28" i="28"/>
  <c r="N29" i="28" s="1"/>
  <c r="O28" i="28"/>
  <c r="O29" i="28" s="1"/>
  <c r="P28" i="28"/>
  <c r="Q28" i="28"/>
  <c r="R28" i="28"/>
  <c r="R29" i="28" s="1"/>
  <c r="S28" i="28"/>
  <c r="T28" i="28"/>
  <c r="U28" i="28"/>
  <c r="V28" i="28"/>
  <c r="W28" i="28"/>
  <c r="W29" i="28" s="1"/>
  <c r="X28" i="28"/>
  <c r="Y28" i="28"/>
  <c r="Z28" i="28"/>
  <c r="Z29" i="28" s="1"/>
  <c r="AA28" i="28"/>
  <c r="AB28" i="28"/>
  <c r="AC28" i="28"/>
  <c r="AD28" i="28"/>
  <c r="AE28" i="28"/>
  <c r="AE29" i="28" s="1"/>
  <c r="AF28" i="28"/>
  <c r="AG28" i="28"/>
  <c r="AH28" i="28"/>
  <c r="AH29" i="28" s="1"/>
  <c r="AI28" i="28"/>
  <c r="AJ28" i="28"/>
  <c r="AK28" i="28"/>
  <c r="AL28" i="28"/>
  <c r="AM28" i="28"/>
  <c r="AM29" i="28" s="1"/>
  <c r="AN28" i="28"/>
  <c r="AO28" i="28"/>
  <c r="H29" i="28"/>
  <c r="I29" i="28"/>
  <c r="K29" i="28"/>
  <c r="L29" i="28"/>
  <c r="P29" i="28"/>
  <c r="Q29" i="28"/>
  <c r="X29" i="28"/>
  <c r="Y29" i="28"/>
  <c r="AF29" i="28"/>
  <c r="AG29" i="28"/>
  <c r="AN29" i="28"/>
  <c r="AO29" i="28"/>
  <c r="F32" i="28"/>
  <c r="D32" i="28" s="1"/>
  <c r="G32" i="28"/>
  <c r="H32" i="28"/>
  <c r="I32" i="28"/>
  <c r="E32" i="28" s="1"/>
  <c r="P32" i="28"/>
  <c r="Q32" i="28"/>
  <c r="Q36" i="28" s="1"/>
  <c r="R32" i="28"/>
  <c r="S32" i="28"/>
  <c r="S36" i="28" s="1"/>
  <c r="T32" i="28"/>
  <c r="U32" i="28"/>
  <c r="V32" i="28"/>
  <c r="W32" i="28"/>
  <c r="W36" i="28" s="1"/>
  <c r="X32" i="28"/>
  <c r="Y32" i="28"/>
  <c r="Y36" i="28" s="1"/>
  <c r="Z32" i="28"/>
  <c r="AA32" i="28"/>
  <c r="AA36" i="28" s="1"/>
  <c r="AB32" i="28"/>
  <c r="AC32" i="28"/>
  <c r="AD32" i="28"/>
  <c r="AE32" i="28"/>
  <c r="AE36" i="28" s="1"/>
  <c r="AF32" i="28"/>
  <c r="AG32" i="28"/>
  <c r="AG36" i="28" s="1"/>
  <c r="AH32" i="28"/>
  <c r="AI32" i="28"/>
  <c r="AI36" i="28" s="1"/>
  <c r="AJ32" i="28"/>
  <c r="AK32" i="28"/>
  <c r="AL32" i="28"/>
  <c r="AM32" i="28"/>
  <c r="AM36" i="28" s="1"/>
  <c r="AN32" i="28"/>
  <c r="AO32" i="28"/>
  <c r="AO36" i="28" s="1"/>
  <c r="F33" i="28"/>
  <c r="D33" i="28" s="1"/>
  <c r="F33" i="40" s="1"/>
  <c r="G33" i="28"/>
  <c r="H33" i="28"/>
  <c r="I33" i="28"/>
  <c r="E33" i="28" s="1"/>
  <c r="G33" i="40" s="1"/>
  <c r="M33" i="28"/>
  <c r="O33" i="28"/>
  <c r="O36" i="28" s="1"/>
  <c r="P33" i="28"/>
  <c r="Q33" i="28"/>
  <c r="R33" i="28"/>
  <c r="R36" i="28" s="1"/>
  <c r="S33" i="28"/>
  <c r="T33" i="28"/>
  <c r="U33" i="28"/>
  <c r="U36" i="28" s="1"/>
  <c r="V33" i="28"/>
  <c r="W33" i="28"/>
  <c r="X33" i="28"/>
  <c r="Y33" i="28"/>
  <c r="Z33" i="28"/>
  <c r="Z36" i="28" s="1"/>
  <c r="AA33" i="28"/>
  <c r="AB33" i="28"/>
  <c r="AC33" i="28"/>
  <c r="AC36" i="28" s="1"/>
  <c r="AD33" i="28"/>
  <c r="AE33" i="28"/>
  <c r="AF33" i="28"/>
  <c r="AG33" i="28"/>
  <c r="AH33" i="28"/>
  <c r="AH36" i="28" s="1"/>
  <c r="AI33" i="28"/>
  <c r="AJ33" i="28"/>
  <c r="AK33" i="28"/>
  <c r="AK36" i="28" s="1"/>
  <c r="AL33" i="28"/>
  <c r="AM33" i="28"/>
  <c r="AN33" i="28"/>
  <c r="AO33" i="28"/>
  <c r="F34" i="28"/>
  <c r="G34" i="28"/>
  <c r="G36" i="28" s="1"/>
  <c r="H34" i="28"/>
  <c r="D34" i="28" s="1"/>
  <c r="F34" i="40" s="1"/>
  <c r="H34" i="40" s="1"/>
  <c r="I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F35" i="28"/>
  <c r="D35" i="28" s="1"/>
  <c r="F35" i="40" s="1"/>
  <c r="H35" i="40" s="1"/>
  <c r="G35" i="28"/>
  <c r="E35" i="28" s="1"/>
  <c r="G35" i="40" s="1"/>
  <c r="H35" i="28"/>
  <c r="I35" i="28"/>
  <c r="K35" i="28"/>
  <c r="K36" i="28" s="1"/>
  <c r="P35" i="28"/>
  <c r="Q35" i="28"/>
  <c r="R35" i="28"/>
  <c r="S35" i="28"/>
  <c r="T35" i="28"/>
  <c r="T36" i="28" s="1"/>
  <c r="U35" i="28"/>
  <c r="V35" i="28"/>
  <c r="W35" i="28"/>
  <c r="X35" i="28"/>
  <c r="Y35" i="28"/>
  <c r="Z35" i="28"/>
  <c r="AA35" i="28"/>
  <c r="AB35" i="28"/>
  <c r="AB36" i="28" s="1"/>
  <c r="AC35" i="28"/>
  <c r="AD35" i="28"/>
  <c r="AE35" i="28"/>
  <c r="AF35" i="28"/>
  <c r="AG35" i="28"/>
  <c r="AH35" i="28"/>
  <c r="AI35" i="28"/>
  <c r="AJ35" i="28"/>
  <c r="AJ36" i="28" s="1"/>
  <c r="AK35" i="28"/>
  <c r="AL35" i="28"/>
  <c r="AM35" i="28"/>
  <c r="AN35" i="28"/>
  <c r="AO35" i="28"/>
  <c r="F36" i="28"/>
  <c r="H36" i="28"/>
  <c r="J36" i="28"/>
  <c r="L36" i="28"/>
  <c r="M36" i="28"/>
  <c r="N36" i="28"/>
  <c r="P36" i="28"/>
  <c r="V36" i="28"/>
  <c r="X36" i="28"/>
  <c r="AD36" i="28"/>
  <c r="AF36" i="28"/>
  <c r="AL36" i="28"/>
  <c r="AN36" i="28"/>
  <c r="F39" i="28"/>
  <c r="D39" i="28" s="1"/>
  <c r="F39" i="40" s="1"/>
  <c r="H39" i="40" s="1"/>
  <c r="G39" i="28"/>
  <c r="E39" i="28" s="1"/>
  <c r="G39" i="40" s="1"/>
  <c r="I39" i="40" s="1"/>
  <c r="H39" i="28"/>
  <c r="I39" i="28"/>
  <c r="M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F40" i="28"/>
  <c r="D40" i="28" s="1"/>
  <c r="G40" i="28"/>
  <c r="G42" i="28" s="1"/>
  <c r="G43" i="28" s="1"/>
  <c r="H40" i="28"/>
  <c r="I40" i="28"/>
  <c r="I42" i="28" s="1"/>
  <c r="I43" i="28" s="1"/>
  <c r="J40" i="28"/>
  <c r="J42" i="28" s="1"/>
  <c r="J43" i="28" s="1"/>
  <c r="K40" i="28"/>
  <c r="K42" i="28" s="1"/>
  <c r="K43" i="28" s="1"/>
  <c r="M40" i="28"/>
  <c r="P40" i="28"/>
  <c r="P42" i="28" s="1"/>
  <c r="P43" i="28" s="1"/>
  <c r="Q40" i="28"/>
  <c r="Q42" i="28" s="1"/>
  <c r="Q43" i="28" s="1"/>
  <c r="R40" i="28"/>
  <c r="R42" i="28" s="1"/>
  <c r="R43" i="28" s="1"/>
  <c r="S40" i="28"/>
  <c r="S42" i="28" s="1"/>
  <c r="S43" i="28" s="1"/>
  <c r="T40" i="28"/>
  <c r="U40" i="28"/>
  <c r="V40" i="28"/>
  <c r="W40" i="28"/>
  <c r="X40" i="28"/>
  <c r="X42" i="28" s="1"/>
  <c r="X43" i="28" s="1"/>
  <c r="Y40" i="28"/>
  <c r="Y42" i="28" s="1"/>
  <c r="Y43" i="28" s="1"/>
  <c r="Z40" i="28"/>
  <c r="Z42" i="28" s="1"/>
  <c r="Z43" i="28" s="1"/>
  <c r="AA40" i="28"/>
  <c r="AA42" i="28" s="1"/>
  <c r="AA43" i="28" s="1"/>
  <c r="AB40" i="28"/>
  <c r="AC40" i="28"/>
  <c r="AD40" i="28"/>
  <c r="AE40" i="28"/>
  <c r="AF40" i="28"/>
  <c r="AF42" i="28" s="1"/>
  <c r="AF43" i="28" s="1"/>
  <c r="AG40" i="28"/>
  <c r="AG42" i="28" s="1"/>
  <c r="AG43" i="28" s="1"/>
  <c r="AH40" i="28"/>
  <c r="AH42" i="28" s="1"/>
  <c r="AH43" i="28" s="1"/>
  <c r="AI40" i="28"/>
  <c r="AI42" i="28" s="1"/>
  <c r="AI43" i="28" s="1"/>
  <c r="AJ40" i="28"/>
  <c r="AK40" i="28"/>
  <c r="AL40" i="28"/>
  <c r="AM40" i="28"/>
  <c r="AN40" i="28"/>
  <c r="AN42" i="28" s="1"/>
  <c r="AN43" i="28" s="1"/>
  <c r="AO40" i="28"/>
  <c r="AO42" i="28" s="1"/>
  <c r="AO43" i="28" s="1"/>
  <c r="D41" i="28"/>
  <c r="F41" i="40" s="1"/>
  <c r="H41" i="40" s="1"/>
  <c r="F41" i="28"/>
  <c r="G41" i="28"/>
  <c r="E41" i="28" s="1"/>
  <c r="G41" i="40" s="1"/>
  <c r="I41" i="40" s="1"/>
  <c r="H41" i="28"/>
  <c r="I41" i="28"/>
  <c r="J41" i="28"/>
  <c r="K41" i="28"/>
  <c r="L41" i="28"/>
  <c r="L42" i="28" s="1"/>
  <c r="L43" i="28" s="1"/>
  <c r="M41" i="28"/>
  <c r="N41" i="28"/>
  <c r="O41" i="28"/>
  <c r="O42" i="28" s="1"/>
  <c r="O43" i="28" s="1"/>
  <c r="P41" i="28"/>
  <c r="Q41" i="28"/>
  <c r="R41" i="28"/>
  <c r="S41" i="28"/>
  <c r="T41" i="28"/>
  <c r="T42" i="28" s="1"/>
  <c r="T43" i="28" s="1"/>
  <c r="U41" i="28"/>
  <c r="V41" i="28"/>
  <c r="W41" i="28"/>
  <c r="W42" i="28" s="1"/>
  <c r="W43" i="28" s="1"/>
  <c r="X41" i="28"/>
  <c r="Y41" i="28"/>
  <c r="Z41" i="28"/>
  <c r="AA41" i="28"/>
  <c r="AB41" i="28"/>
  <c r="AB42" i="28" s="1"/>
  <c r="AB43" i="28" s="1"/>
  <c r="AC41" i="28"/>
  <c r="AD41" i="28"/>
  <c r="AE41" i="28"/>
  <c r="AE42" i="28" s="1"/>
  <c r="AE43" i="28" s="1"/>
  <c r="AF41" i="28"/>
  <c r="AG41" i="28"/>
  <c r="AH41" i="28"/>
  <c r="AI41" i="28"/>
  <c r="AJ41" i="28"/>
  <c r="AJ42" i="28" s="1"/>
  <c r="AJ43" i="28" s="1"/>
  <c r="AK41" i="28"/>
  <c r="AL41" i="28"/>
  <c r="AM41" i="28"/>
  <c r="AM42" i="28" s="1"/>
  <c r="AM43" i="28" s="1"/>
  <c r="AN41" i="28"/>
  <c r="AO41" i="28"/>
  <c r="F42" i="28"/>
  <c r="F43" i="28" s="1"/>
  <c r="H42" i="28"/>
  <c r="M42" i="28"/>
  <c r="M43" i="28" s="1"/>
  <c r="N42" i="28"/>
  <c r="N43" i="28" s="1"/>
  <c r="U42" i="28"/>
  <c r="U43" i="28" s="1"/>
  <c r="V42" i="28"/>
  <c r="V43" i="28" s="1"/>
  <c r="AC42" i="28"/>
  <c r="AC43" i="28" s="1"/>
  <c r="AD42" i="28"/>
  <c r="AD43" i="28" s="1"/>
  <c r="AK42" i="28"/>
  <c r="AK43" i="28" s="1"/>
  <c r="AL42" i="28"/>
  <c r="AL43" i="28" s="1"/>
  <c r="H43" i="28"/>
  <c r="F45" i="28"/>
  <c r="G45" i="28"/>
  <c r="H45" i="28"/>
  <c r="D45" i="28" s="1"/>
  <c r="F45" i="40" s="1"/>
  <c r="I45" i="28"/>
  <c r="E45" i="28" s="1"/>
  <c r="G45" i="40" s="1"/>
  <c r="I45" i="40" s="1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D47" i="28"/>
  <c r="F47" i="40" s="1"/>
  <c r="H47" i="40" s="1"/>
  <c r="F47" i="28"/>
  <c r="G47" i="28"/>
  <c r="E47" i="28" s="1"/>
  <c r="G47" i="40" s="1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F49" i="28"/>
  <c r="D49" i="28" s="1"/>
  <c r="F49" i="40" s="1"/>
  <c r="G49" i="28"/>
  <c r="H49" i="28"/>
  <c r="I49" i="28"/>
  <c r="P49" i="28"/>
  <c r="Q49" i="28"/>
  <c r="R49" i="28"/>
  <c r="S49" i="28"/>
  <c r="E49" i="28" s="1"/>
  <c r="G49" i="40" s="1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F51" i="28"/>
  <c r="D51" i="28" s="1"/>
  <c r="F51" i="40" s="1"/>
  <c r="H51" i="40" s="1"/>
  <c r="G51" i="28"/>
  <c r="H51" i="28"/>
  <c r="I51" i="28"/>
  <c r="N51" i="28"/>
  <c r="O51" i="28"/>
  <c r="P51" i="28"/>
  <c r="Q51" i="28"/>
  <c r="E51" i="28" s="1"/>
  <c r="G51" i="40" s="1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D54" i="28"/>
  <c r="F54" i="40" s="1"/>
  <c r="F54" i="28"/>
  <c r="F56" i="28" s="1"/>
  <c r="G54" i="28"/>
  <c r="E54" i="28" s="1"/>
  <c r="H54" i="28"/>
  <c r="I54" i="28"/>
  <c r="P54" i="28"/>
  <c r="P56" i="28" s="1"/>
  <c r="Q54" i="28"/>
  <c r="R54" i="28"/>
  <c r="R56" i="28" s="1"/>
  <c r="S54" i="28"/>
  <c r="T54" i="28"/>
  <c r="T56" i="28" s="1"/>
  <c r="U54" i="28"/>
  <c r="V54" i="28"/>
  <c r="W54" i="28"/>
  <c r="X54" i="28"/>
  <c r="X56" i="28" s="1"/>
  <c r="Y54" i="28"/>
  <c r="Z54" i="28"/>
  <c r="Z56" i="28" s="1"/>
  <c r="AA54" i="28"/>
  <c r="AB54" i="28"/>
  <c r="AB56" i="28" s="1"/>
  <c r="AC54" i="28"/>
  <c r="AD54" i="28"/>
  <c r="AE54" i="28"/>
  <c r="AF54" i="28"/>
  <c r="AF56" i="28" s="1"/>
  <c r="AG54" i="28"/>
  <c r="AH54" i="28"/>
  <c r="AH56" i="28" s="1"/>
  <c r="AI54" i="28"/>
  <c r="AJ54" i="28"/>
  <c r="AJ56" i="28" s="1"/>
  <c r="AK54" i="28"/>
  <c r="AL54" i="28"/>
  <c r="AM54" i="28"/>
  <c r="AN54" i="28"/>
  <c r="AN56" i="28" s="1"/>
  <c r="AO54" i="28"/>
  <c r="D55" i="28"/>
  <c r="F55" i="40" s="1"/>
  <c r="H55" i="40" s="1"/>
  <c r="F55" i="28"/>
  <c r="G55" i="28"/>
  <c r="E55" i="28" s="1"/>
  <c r="G55" i="40" s="1"/>
  <c r="I55" i="40" s="1"/>
  <c r="H55" i="28"/>
  <c r="I55" i="28"/>
  <c r="J55" i="28"/>
  <c r="J56" i="28" s="1"/>
  <c r="L55" i="28"/>
  <c r="L56" i="28" s="1"/>
  <c r="M55" i="28"/>
  <c r="M56" i="28" s="1"/>
  <c r="N55" i="28"/>
  <c r="O55" i="28"/>
  <c r="P55" i="28"/>
  <c r="Q55" i="28"/>
  <c r="R55" i="28"/>
  <c r="S55" i="28"/>
  <c r="S56" i="28" s="1"/>
  <c r="T55" i="28"/>
  <c r="U55" i="28"/>
  <c r="U56" i="28" s="1"/>
  <c r="V55" i="28"/>
  <c r="W55" i="28"/>
  <c r="X55" i="28"/>
  <c r="Y55" i="28"/>
  <c r="Z55" i="28"/>
  <c r="AA55" i="28"/>
  <c r="AA56" i="28" s="1"/>
  <c r="AB55" i="28"/>
  <c r="AC55" i="28"/>
  <c r="AC56" i="28" s="1"/>
  <c r="AD55" i="28"/>
  <c r="AE55" i="28"/>
  <c r="AF55" i="28"/>
  <c r="AG55" i="28"/>
  <c r="AH55" i="28"/>
  <c r="AI55" i="28"/>
  <c r="AI56" i="28" s="1"/>
  <c r="AJ55" i="28"/>
  <c r="AK55" i="28"/>
  <c r="AK56" i="28" s="1"/>
  <c r="AL55" i="28"/>
  <c r="AM55" i="28"/>
  <c r="AN55" i="28"/>
  <c r="AO55" i="28"/>
  <c r="G56" i="28"/>
  <c r="H56" i="28"/>
  <c r="I56" i="28"/>
  <c r="K56" i="28"/>
  <c r="N56" i="28"/>
  <c r="O56" i="28"/>
  <c r="Q56" i="28"/>
  <c r="V56" i="28"/>
  <c r="W56" i="28"/>
  <c r="Y56" i="28"/>
  <c r="AD56" i="28"/>
  <c r="AE56" i="28"/>
  <c r="AG56" i="28"/>
  <c r="AL56" i="28"/>
  <c r="AM56" i="28"/>
  <c r="AO56" i="28"/>
  <c r="F59" i="28"/>
  <c r="G59" i="28"/>
  <c r="G61" i="28" s="1"/>
  <c r="H59" i="28"/>
  <c r="D59" i="28" s="1"/>
  <c r="I59" i="28"/>
  <c r="I61" i="28" s="1"/>
  <c r="J59" i="28"/>
  <c r="J61" i="28" s="1"/>
  <c r="K59" i="28"/>
  <c r="L59" i="28"/>
  <c r="M59" i="28"/>
  <c r="N59" i="28"/>
  <c r="O59" i="28"/>
  <c r="O61" i="28" s="1"/>
  <c r="P59" i="28"/>
  <c r="P61" i="28" s="1"/>
  <c r="Q59" i="28"/>
  <c r="Q61" i="28" s="1"/>
  <c r="R59" i="28"/>
  <c r="R61" i="28" s="1"/>
  <c r="S59" i="28"/>
  <c r="T59" i="28"/>
  <c r="U59" i="28"/>
  <c r="V59" i="28"/>
  <c r="W59" i="28"/>
  <c r="W61" i="28" s="1"/>
  <c r="X59" i="28"/>
  <c r="X61" i="28" s="1"/>
  <c r="Y59" i="28"/>
  <c r="Y61" i="28" s="1"/>
  <c r="Z59" i="28"/>
  <c r="Z61" i="28" s="1"/>
  <c r="AA59" i="28"/>
  <c r="AB59" i="28"/>
  <c r="AC59" i="28"/>
  <c r="AD59" i="28"/>
  <c r="AE59" i="28"/>
  <c r="AE61" i="28" s="1"/>
  <c r="AF59" i="28"/>
  <c r="AF61" i="28" s="1"/>
  <c r="AG59" i="28"/>
  <c r="AG61" i="28" s="1"/>
  <c r="AH59" i="28"/>
  <c r="AH61" i="28" s="1"/>
  <c r="AI59" i="28"/>
  <c r="AJ59" i="28"/>
  <c r="AK59" i="28"/>
  <c r="AL59" i="28"/>
  <c r="AM59" i="28"/>
  <c r="AM61" i="28" s="1"/>
  <c r="AN59" i="28"/>
  <c r="AN61" i="28" s="1"/>
  <c r="AO59" i="28"/>
  <c r="AO61" i="28" s="1"/>
  <c r="F60" i="28"/>
  <c r="D60" i="28" s="1"/>
  <c r="F60" i="40" s="1"/>
  <c r="H60" i="40" s="1"/>
  <c r="G60" i="28"/>
  <c r="H60" i="28"/>
  <c r="I60" i="28"/>
  <c r="E60" i="28" s="1"/>
  <c r="G60" i="40" s="1"/>
  <c r="I60" i="40" s="1"/>
  <c r="J60" i="28"/>
  <c r="K60" i="28"/>
  <c r="K61" i="28" s="1"/>
  <c r="L60" i="28"/>
  <c r="M60" i="28"/>
  <c r="N60" i="28"/>
  <c r="N61" i="28" s="1"/>
  <c r="O60" i="28"/>
  <c r="P60" i="28"/>
  <c r="Q60" i="28"/>
  <c r="R60" i="28"/>
  <c r="S60" i="28"/>
  <c r="S61" i="28" s="1"/>
  <c r="T60" i="28"/>
  <c r="U60" i="28"/>
  <c r="V60" i="28"/>
  <c r="V61" i="28" s="1"/>
  <c r="W60" i="28"/>
  <c r="X60" i="28"/>
  <c r="Y60" i="28"/>
  <c r="Z60" i="28"/>
  <c r="AA60" i="28"/>
  <c r="AA61" i="28" s="1"/>
  <c r="AB60" i="28"/>
  <c r="AC60" i="28"/>
  <c r="AD60" i="28"/>
  <c r="AD61" i="28" s="1"/>
  <c r="AE60" i="28"/>
  <c r="AF60" i="28"/>
  <c r="AG60" i="28"/>
  <c r="AH60" i="28"/>
  <c r="AI60" i="28"/>
  <c r="AI61" i="28" s="1"/>
  <c r="AJ60" i="28"/>
  <c r="AK60" i="28"/>
  <c r="AL60" i="28"/>
  <c r="AL61" i="28" s="1"/>
  <c r="AM60" i="28"/>
  <c r="AN60" i="28"/>
  <c r="AO60" i="28"/>
  <c r="L61" i="28"/>
  <c r="M61" i="28"/>
  <c r="T61" i="28"/>
  <c r="U61" i="28"/>
  <c r="AB61" i="28"/>
  <c r="AC61" i="28"/>
  <c r="AJ61" i="28"/>
  <c r="AK61" i="28"/>
  <c r="F64" i="28"/>
  <c r="F66" i="28" s="1"/>
  <c r="G64" i="28"/>
  <c r="G66" i="28" s="1"/>
  <c r="H64" i="28"/>
  <c r="H66" i="28" s="1"/>
  <c r="I64" i="28"/>
  <c r="J64" i="28"/>
  <c r="K64" i="28"/>
  <c r="L64" i="28"/>
  <c r="M64" i="28"/>
  <c r="M66" i="28" s="1"/>
  <c r="N64" i="28"/>
  <c r="N66" i="28" s="1"/>
  <c r="O64" i="28"/>
  <c r="O66" i="28" s="1"/>
  <c r="P64" i="28"/>
  <c r="P66" i="28" s="1"/>
  <c r="Q64" i="28"/>
  <c r="R64" i="28"/>
  <c r="S64" i="28"/>
  <c r="T64" i="28"/>
  <c r="U64" i="28"/>
  <c r="U66" i="28" s="1"/>
  <c r="V64" i="28"/>
  <c r="V66" i="28" s="1"/>
  <c r="W64" i="28"/>
  <c r="W66" i="28" s="1"/>
  <c r="X64" i="28"/>
  <c r="X66" i="28" s="1"/>
  <c r="Y64" i="28"/>
  <c r="Z64" i="28"/>
  <c r="AA64" i="28"/>
  <c r="AB64" i="28"/>
  <c r="AC64" i="28"/>
  <c r="AC66" i="28" s="1"/>
  <c r="AD64" i="28"/>
  <c r="AD66" i="28" s="1"/>
  <c r="AE64" i="28"/>
  <c r="AE66" i="28" s="1"/>
  <c r="AF64" i="28"/>
  <c r="AF66" i="28" s="1"/>
  <c r="AG64" i="28"/>
  <c r="AH64" i="28"/>
  <c r="AI64" i="28"/>
  <c r="AJ64" i="28"/>
  <c r="AK64" i="28"/>
  <c r="AK66" i="28" s="1"/>
  <c r="AL64" i="28"/>
  <c r="AL66" i="28" s="1"/>
  <c r="AM64" i="28"/>
  <c r="AM66" i="28" s="1"/>
  <c r="AN64" i="28"/>
  <c r="AN66" i="28" s="1"/>
  <c r="AO64" i="28"/>
  <c r="F65" i="28"/>
  <c r="G65" i="28"/>
  <c r="E65" i="28" s="1"/>
  <c r="G65" i="40" s="1"/>
  <c r="I65" i="40" s="1"/>
  <c r="H65" i="28"/>
  <c r="D65" i="28" s="1"/>
  <c r="F65" i="40" s="1"/>
  <c r="H65" i="40" s="1"/>
  <c r="I65" i="28"/>
  <c r="I66" i="28" s="1"/>
  <c r="J65" i="28"/>
  <c r="K65" i="28"/>
  <c r="L65" i="28"/>
  <c r="L66" i="28" s="1"/>
  <c r="M65" i="28"/>
  <c r="N65" i="28"/>
  <c r="O65" i="28"/>
  <c r="P65" i="28"/>
  <c r="Q65" i="28"/>
  <c r="Q66" i="28" s="1"/>
  <c r="R65" i="28"/>
  <c r="S65" i="28"/>
  <c r="T65" i="28"/>
  <c r="T66" i="28" s="1"/>
  <c r="U65" i="28"/>
  <c r="V65" i="28"/>
  <c r="W65" i="28"/>
  <c r="X65" i="28"/>
  <c r="Y65" i="28"/>
  <c r="Y66" i="28" s="1"/>
  <c r="Z65" i="28"/>
  <c r="AA65" i="28"/>
  <c r="AB65" i="28"/>
  <c r="AB66" i="28" s="1"/>
  <c r="AC65" i="28"/>
  <c r="AD65" i="28"/>
  <c r="AE65" i="28"/>
  <c r="AF65" i="28"/>
  <c r="AG65" i="28"/>
  <c r="AG66" i="28" s="1"/>
  <c r="AH65" i="28"/>
  <c r="AI65" i="28"/>
  <c r="AJ65" i="28"/>
  <c r="AJ66" i="28" s="1"/>
  <c r="AK65" i="28"/>
  <c r="AL65" i="28"/>
  <c r="AM65" i="28"/>
  <c r="AN65" i="28"/>
  <c r="AO65" i="28"/>
  <c r="AO66" i="28" s="1"/>
  <c r="J66" i="28"/>
  <c r="K66" i="28"/>
  <c r="R66" i="28"/>
  <c r="S66" i="28"/>
  <c r="Z66" i="28"/>
  <c r="AA66" i="28"/>
  <c r="AH66" i="28"/>
  <c r="AI66" i="28"/>
  <c r="E70" i="28"/>
  <c r="G70" i="40" s="1"/>
  <c r="F70" i="28"/>
  <c r="F72" i="28" s="1"/>
  <c r="G70" i="28"/>
  <c r="H70" i="28"/>
  <c r="I70" i="28"/>
  <c r="J70" i="28"/>
  <c r="K70" i="28"/>
  <c r="K72" i="28" s="1"/>
  <c r="L70" i="28"/>
  <c r="L72" i="28" s="1"/>
  <c r="M70" i="28"/>
  <c r="M72" i="28" s="1"/>
  <c r="N70" i="28"/>
  <c r="N72" i="28" s="1"/>
  <c r="O70" i="28"/>
  <c r="P70" i="28"/>
  <c r="Q70" i="28"/>
  <c r="R70" i="28"/>
  <c r="S70" i="28"/>
  <c r="S72" i="28" s="1"/>
  <c r="T70" i="28"/>
  <c r="T72" i="28" s="1"/>
  <c r="U70" i="28"/>
  <c r="U72" i="28" s="1"/>
  <c r="V70" i="28"/>
  <c r="V72" i="28" s="1"/>
  <c r="W70" i="28"/>
  <c r="X70" i="28"/>
  <c r="Y70" i="28"/>
  <c r="Z70" i="28"/>
  <c r="AA70" i="28"/>
  <c r="AA72" i="28" s="1"/>
  <c r="AB70" i="28"/>
  <c r="AB72" i="28" s="1"/>
  <c r="AC70" i="28"/>
  <c r="AC72" i="28" s="1"/>
  <c r="AD70" i="28"/>
  <c r="AD72" i="28" s="1"/>
  <c r="AE70" i="28"/>
  <c r="AF70" i="28"/>
  <c r="AG70" i="28"/>
  <c r="AH70" i="28"/>
  <c r="AI70" i="28"/>
  <c r="AI72" i="28" s="1"/>
  <c r="AJ70" i="28"/>
  <c r="AJ72" i="28" s="1"/>
  <c r="AK70" i="28"/>
  <c r="AK72" i="28" s="1"/>
  <c r="AL70" i="28"/>
  <c r="AL72" i="28" s="1"/>
  <c r="AM70" i="28"/>
  <c r="AN70" i="28"/>
  <c r="AO70" i="28"/>
  <c r="F71" i="28"/>
  <c r="D71" i="28" s="1"/>
  <c r="F71" i="40" s="1"/>
  <c r="H71" i="40" s="1"/>
  <c r="G71" i="28"/>
  <c r="G72" i="28" s="1"/>
  <c r="H71" i="28"/>
  <c r="I71" i="28"/>
  <c r="J71" i="28"/>
  <c r="J72" i="28" s="1"/>
  <c r="K71" i="28"/>
  <c r="L71" i="28"/>
  <c r="M71" i="28"/>
  <c r="N71" i="28"/>
  <c r="O71" i="28"/>
  <c r="O72" i="28" s="1"/>
  <c r="P71" i="28"/>
  <c r="Q71" i="28"/>
  <c r="R71" i="28"/>
  <c r="R72" i="28" s="1"/>
  <c r="S71" i="28"/>
  <c r="T71" i="28"/>
  <c r="U71" i="28"/>
  <c r="V71" i="28"/>
  <c r="W71" i="28"/>
  <c r="W72" i="28" s="1"/>
  <c r="X71" i="28"/>
  <c r="Y71" i="28"/>
  <c r="Z71" i="28"/>
  <c r="Z72" i="28" s="1"/>
  <c r="AA71" i="28"/>
  <c r="AB71" i="28"/>
  <c r="AC71" i="28"/>
  <c r="AD71" i="28"/>
  <c r="AE71" i="28"/>
  <c r="AE72" i="28" s="1"/>
  <c r="AF71" i="28"/>
  <c r="AG71" i="28"/>
  <c r="AH71" i="28"/>
  <c r="AH72" i="28" s="1"/>
  <c r="AI71" i="28"/>
  <c r="AJ71" i="28"/>
  <c r="AK71" i="28"/>
  <c r="AL71" i="28"/>
  <c r="AM71" i="28"/>
  <c r="AM72" i="28" s="1"/>
  <c r="AN71" i="28"/>
  <c r="AO71" i="28"/>
  <c r="H72" i="28"/>
  <c r="I72" i="28"/>
  <c r="P72" i="28"/>
  <c r="Q72" i="28"/>
  <c r="X72" i="28"/>
  <c r="Y72" i="28"/>
  <c r="AF72" i="28"/>
  <c r="AG72" i="28"/>
  <c r="AN72" i="28"/>
  <c r="AO72" i="28"/>
  <c r="F73" i="28"/>
  <c r="D73" i="28" s="1"/>
  <c r="F73" i="40" s="1"/>
  <c r="G73" i="28"/>
  <c r="H73" i="28"/>
  <c r="I73" i="28"/>
  <c r="E73" i="28" s="1"/>
  <c r="G73" i="40" s="1"/>
  <c r="I73" i="40" s="1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E74" i="28"/>
  <c r="G74" i="40" s="1"/>
  <c r="I74" i="40" s="1"/>
  <c r="F74" i="28"/>
  <c r="G74" i="28"/>
  <c r="H74" i="28"/>
  <c r="I74" i="28"/>
  <c r="J74" i="28"/>
  <c r="L74" i="28"/>
  <c r="D74" i="28" s="1"/>
  <c r="F74" i="40" s="1"/>
  <c r="H74" i="40" s="1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F75" i="28"/>
  <c r="D75" i="28" s="1"/>
  <c r="F75" i="40" s="1"/>
  <c r="H75" i="40" s="1"/>
  <c r="G75" i="28"/>
  <c r="E75" i="28" s="1"/>
  <c r="G75" i="40" s="1"/>
  <c r="I75" i="40" s="1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F76" i="28"/>
  <c r="G76" i="28"/>
  <c r="H76" i="28"/>
  <c r="D76" i="28" s="1"/>
  <c r="F76" i="40" s="1"/>
  <c r="I76" i="28"/>
  <c r="E76" i="28" s="1"/>
  <c r="G76" i="40" s="1"/>
  <c r="I76" i="40" s="1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F77" i="28"/>
  <c r="G77" i="28"/>
  <c r="E77" i="28" s="1"/>
  <c r="G77" i="40" s="1"/>
  <c r="I77" i="40" s="1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D77" i="28" s="1"/>
  <c r="F77" i="40" s="1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F78" i="28"/>
  <c r="D78" i="28" s="1"/>
  <c r="F78" i="40" s="1"/>
  <c r="H78" i="40" s="1"/>
  <c r="G78" i="28"/>
  <c r="H78" i="28"/>
  <c r="I78" i="28"/>
  <c r="J78" i="28"/>
  <c r="K78" i="28"/>
  <c r="L78" i="28"/>
  <c r="M78" i="28"/>
  <c r="E78" i="28" s="1"/>
  <c r="G78" i="40" s="1"/>
  <c r="I78" i="40" s="1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F79" i="28"/>
  <c r="D79" i="28" s="1"/>
  <c r="F79" i="40" s="1"/>
  <c r="H79" i="40" s="1"/>
  <c r="G79" i="28"/>
  <c r="E79" i="28" s="1"/>
  <c r="G79" i="40" s="1"/>
  <c r="I79" i="40" s="1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F80" i="28"/>
  <c r="G80" i="28"/>
  <c r="H80" i="28"/>
  <c r="D80" i="28" s="1"/>
  <c r="F80" i="40" s="1"/>
  <c r="I80" i="28"/>
  <c r="E80" i="28" s="1"/>
  <c r="G80" i="40" s="1"/>
  <c r="I80" i="40" s="1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D81" i="28"/>
  <c r="F81" i="40" s="1"/>
  <c r="F81" i="28"/>
  <c r="G81" i="28"/>
  <c r="E81" i="28" s="1"/>
  <c r="G81" i="40" s="1"/>
  <c r="I81" i="40" s="1"/>
  <c r="H81" i="28"/>
  <c r="I81" i="28"/>
  <c r="J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A5" i="40"/>
  <c r="D12" i="40"/>
  <c r="D14" i="40"/>
  <c r="D20" i="40"/>
  <c r="D22" i="40"/>
  <c r="D27" i="40"/>
  <c r="D32" i="40"/>
  <c r="D34" i="40"/>
  <c r="D39" i="40"/>
  <c r="D41" i="40"/>
  <c r="D47" i="40"/>
  <c r="D55" i="40"/>
  <c r="D60" i="40"/>
  <c r="D65" i="40"/>
  <c r="D71" i="40"/>
  <c r="D74" i="40"/>
  <c r="D78" i="40"/>
  <c r="I35" i="40" l="1"/>
  <c r="I23" i="40"/>
  <c r="AC82" i="28"/>
  <c r="AA648" i="44" s="1"/>
  <c r="I15" i="40"/>
  <c r="AI82" i="28"/>
  <c r="AA82" i="28"/>
  <c r="Y648" i="44" s="1"/>
  <c r="S82" i="28"/>
  <c r="Q648" i="44" s="1"/>
  <c r="D70" i="40"/>
  <c r="D72" i="40" s="1"/>
  <c r="L72" i="16"/>
  <c r="E56" i="40"/>
  <c r="H60" i="38"/>
  <c r="AE82" i="26"/>
  <c r="AC645" i="44" s="1"/>
  <c r="Y82" i="26"/>
  <c r="W645" i="44" s="1"/>
  <c r="U82" i="26"/>
  <c r="S645" i="44" s="1"/>
  <c r="AN82" i="26"/>
  <c r="H80" i="40"/>
  <c r="D61" i="26"/>
  <c r="F59" i="38"/>
  <c r="AM82" i="26"/>
  <c r="I20" i="40"/>
  <c r="U82" i="28"/>
  <c r="S648" i="44" s="1"/>
  <c r="AH82" i="28"/>
  <c r="Z82" i="28"/>
  <c r="X648" i="44" s="1"/>
  <c r="R82" i="28"/>
  <c r="P648" i="44" s="1"/>
  <c r="AO82" i="26"/>
  <c r="AC82" i="26"/>
  <c r="AA645" i="44" s="1"/>
  <c r="G29" i="16"/>
  <c r="E12" i="40"/>
  <c r="I12" i="40" s="1"/>
  <c r="M16" i="16"/>
  <c r="P82" i="26"/>
  <c r="N645" i="44" s="1"/>
  <c r="AI82" i="26"/>
  <c r="G32" i="40"/>
  <c r="E29" i="28"/>
  <c r="G27" i="40"/>
  <c r="O82" i="28"/>
  <c r="M648" i="44" s="1"/>
  <c r="I14" i="40"/>
  <c r="AO82" i="28"/>
  <c r="AG82" i="28"/>
  <c r="Y82" i="28"/>
  <c r="W648" i="44" s="1"/>
  <c r="Q82" i="28"/>
  <c r="O648" i="44" s="1"/>
  <c r="D56" i="26"/>
  <c r="F54" i="38"/>
  <c r="I34" i="38"/>
  <c r="AA82" i="26"/>
  <c r="Y645" i="44" s="1"/>
  <c r="H82" i="26"/>
  <c r="F645" i="44" s="1"/>
  <c r="L646" i="44"/>
  <c r="N91" i="46"/>
  <c r="H76" i="40"/>
  <c r="W82" i="26"/>
  <c r="U645" i="44" s="1"/>
  <c r="H49" i="40"/>
  <c r="I49" i="40"/>
  <c r="F27" i="40"/>
  <c r="D29" i="28"/>
  <c r="AK82" i="28"/>
  <c r="N82" i="28"/>
  <c r="L648" i="44" s="1"/>
  <c r="E59" i="40"/>
  <c r="E61" i="40" s="1"/>
  <c r="M61" i="16"/>
  <c r="E40" i="40"/>
  <c r="E42" i="40" s="1"/>
  <c r="E43" i="40" s="1"/>
  <c r="M42" i="16"/>
  <c r="M43" i="16" s="1"/>
  <c r="M36" i="16"/>
  <c r="E24" i="40"/>
  <c r="T82" i="26"/>
  <c r="R645" i="44" s="1"/>
  <c r="X82" i="26"/>
  <c r="V645" i="44" s="1"/>
  <c r="E19" i="38"/>
  <c r="E24" i="38" s="1"/>
  <c r="M24" i="14"/>
  <c r="D72" i="26"/>
  <c r="F70" i="38"/>
  <c r="H51" i="38"/>
  <c r="O82" i="26"/>
  <c r="M645" i="44" s="1"/>
  <c r="E56" i="28"/>
  <c r="G54" i="40"/>
  <c r="F56" i="40"/>
  <c r="D42" i="28"/>
  <c r="D43" i="28" s="1"/>
  <c r="F40" i="40"/>
  <c r="I33" i="40"/>
  <c r="I28" i="40"/>
  <c r="I22" i="40"/>
  <c r="AJ82" i="28"/>
  <c r="M82" i="28"/>
  <c r="K648" i="44" s="1"/>
  <c r="AM82" i="28"/>
  <c r="AE82" i="28"/>
  <c r="AC648" i="44" s="1"/>
  <c r="W82" i="28"/>
  <c r="U648" i="44" s="1"/>
  <c r="D59" i="40"/>
  <c r="D61" i="40" s="1"/>
  <c r="L61" i="16"/>
  <c r="D40" i="40"/>
  <c r="D42" i="40" s="1"/>
  <c r="D43" i="40" s="1"/>
  <c r="L42" i="16"/>
  <c r="L43" i="16" s="1"/>
  <c r="L36" i="16"/>
  <c r="L29" i="16"/>
  <c r="G40" i="38"/>
  <c r="E42" i="26"/>
  <c r="E43" i="26" s="1"/>
  <c r="S82" i="26"/>
  <c r="Q645" i="44" s="1"/>
  <c r="H15" i="38"/>
  <c r="F24" i="47"/>
  <c r="H19" i="47"/>
  <c r="H24" i="47" s="1"/>
  <c r="F59" i="40"/>
  <c r="D61" i="28"/>
  <c r="M24" i="16"/>
  <c r="E20" i="40"/>
  <c r="G59" i="38"/>
  <c r="E61" i="26"/>
  <c r="AF82" i="26"/>
  <c r="I12" i="38"/>
  <c r="I51" i="40"/>
  <c r="I47" i="40"/>
  <c r="F32" i="40"/>
  <c r="D36" i="28"/>
  <c r="H28" i="40"/>
  <c r="AF82" i="28"/>
  <c r="K82" i="28"/>
  <c r="I648" i="44" s="1"/>
  <c r="J82" i="28"/>
  <c r="H648" i="44" s="1"/>
  <c r="AL82" i="28"/>
  <c r="AD82" i="28"/>
  <c r="AB648" i="44" s="1"/>
  <c r="V82" i="28"/>
  <c r="T648" i="44" s="1"/>
  <c r="F11" i="40"/>
  <c r="E70" i="40"/>
  <c r="E72" i="40" s="1"/>
  <c r="M72" i="16"/>
  <c r="M29" i="16"/>
  <c r="E27" i="40"/>
  <c r="E29" i="40" s="1"/>
  <c r="F24" i="16"/>
  <c r="F40" i="38"/>
  <c r="D42" i="26"/>
  <c r="D43" i="26" s="1"/>
  <c r="F32" i="38"/>
  <c r="D36" i="26"/>
  <c r="AK82" i="26"/>
  <c r="AL82" i="26"/>
  <c r="AG82" i="26"/>
  <c r="AD82" i="26"/>
  <c r="AB645" i="44" s="1"/>
  <c r="V82" i="26"/>
  <c r="T645" i="44" s="1"/>
  <c r="I86" i="47"/>
  <c r="I89" i="47" s="1"/>
  <c r="G89" i="47"/>
  <c r="D11" i="26"/>
  <c r="I34" i="47"/>
  <c r="AG82" i="46"/>
  <c r="Q82" i="46"/>
  <c r="O646" i="44" s="1"/>
  <c r="D32" i="47"/>
  <c r="H29" i="45"/>
  <c r="L28" i="45"/>
  <c r="D28" i="47" s="1"/>
  <c r="I39" i="37"/>
  <c r="E89" i="25"/>
  <c r="G86" i="37"/>
  <c r="E80" i="25"/>
  <c r="G80" i="37" s="1"/>
  <c r="I80" i="37" s="1"/>
  <c r="T82" i="25"/>
  <c r="Y12" i="27"/>
  <c r="Y16" i="25"/>
  <c r="Q12" i="27"/>
  <c r="Q16" i="25"/>
  <c r="I12" i="27"/>
  <c r="E12" i="25"/>
  <c r="G12" i="37" s="1"/>
  <c r="I12" i="37" s="1"/>
  <c r="M56" i="13"/>
  <c r="E54" i="37"/>
  <c r="E56" i="37" s="1"/>
  <c r="G49" i="15"/>
  <c r="M49" i="15"/>
  <c r="E49" i="39" s="1"/>
  <c r="I41" i="15"/>
  <c r="M41" i="13"/>
  <c r="E41" i="37" s="1"/>
  <c r="E42" i="37" s="1"/>
  <c r="E43" i="37" s="1"/>
  <c r="G41" i="13"/>
  <c r="G42" i="13" s="1"/>
  <c r="G43" i="13" s="1"/>
  <c r="M24" i="13"/>
  <c r="E20" i="37"/>
  <c r="E64" i="40"/>
  <c r="E66" i="40" s="1"/>
  <c r="E32" i="40"/>
  <c r="E36" i="40" s="1"/>
  <c r="D70" i="28"/>
  <c r="L24" i="28"/>
  <c r="L82" i="28" s="1"/>
  <c r="J648" i="44" s="1"/>
  <c r="D32" i="38"/>
  <c r="D36" i="38" s="1"/>
  <c r="E70" i="26"/>
  <c r="E55" i="26"/>
  <c r="G55" i="38" s="1"/>
  <c r="I55" i="38" s="1"/>
  <c r="E49" i="26"/>
  <c r="G49" i="38" s="1"/>
  <c r="I49" i="38" s="1"/>
  <c r="E32" i="26"/>
  <c r="E27" i="26"/>
  <c r="E21" i="26"/>
  <c r="G21" i="38" s="1"/>
  <c r="I21" i="38" s="1"/>
  <c r="G61" i="14"/>
  <c r="G54" i="14"/>
  <c r="G56" i="14" s="1"/>
  <c r="I56" i="14"/>
  <c r="M42" i="14"/>
  <c r="M43" i="14" s="1"/>
  <c r="I36" i="14"/>
  <c r="I73" i="47"/>
  <c r="M646" i="44"/>
  <c r="O91" i="46"/>
  <c r="I60" i="47"/>
  <c r="AK82" i="46"/>
  <c r="AC82" i="46"/>
  <c r="AA646" i="44" s="1"/>
  <c r="U82" i="46"/>
  <c r="S646" i="44" s="1"/>
  <c r="M82" i="46"/>
  <c r="F27" i="47"/>
  <c r="D29" i="46"/>
  <c r="M73" i="45"/>
  <c r="E73" i="47" s="1"/>
  <c r="G73" i="45"/>
  <c r="L72" i="45"/>
  <c r="D71" i="47"/>
  <c r="D72" i="47" s="1"/>
  <c r="H36" i="45"/>
  <c r="F34" i="45"/>
  <c r="F36" i="45" s="1"/>
  <c r="L34" i="45"/>
  <c r="D34" i="47" s="1"/>
  <c r="H34" i="47" s="1"/>
  <c r="F28" i="45"/>
  <c r="D80" i="25"/>
  <c r="F80" i="37" s="1"/>
  <c r="Z79" i="27"/>
  <c r="J79" i="27"/>
  <c r="H35" i="37"/>
  <c r="L56" i="13"/>
  <c r="D54" i="37"/>
  <c r="D56" i="37" s="1"/>
  <c r="E64" i="28"/>
  <c r="G29" i="28"/>
  <c r="G82" i="28" s="1"/>
  <c r="X72" i="26"/>
  <c r="F56" i="26"/>
  <c r="AB36" i="26"/>
  <c r="AB82" i="26" s="1"/>
  <c r="Z645" i="44" s="1"/>
  <c r="D27" i="26"/>
  <c r="J24" i="26"/>
  <c r="J82" i="26" s="1"/>
  <c r="H645" i="44" s="1"/>
  <c r="F49" i="14"/>
  <c r="L40" i="14"/>
  <c r="H42" i="14"/>
  <c r="H43" i="14" s="1"/>
  <c r="H73" i="47"/>
  <c r="G72" i="47"/>
  <c r="I70" i="47"/>
  <c r="I72" i="47" s="1"/>
  <c r="D72" i="46"/>
  <c r="E27" i="46"/>
  <c r="F73" i="45"/>
  <c r="L73" i="45"/>
  <c r="D73" i="47" s="1"/>
  <c r="M23" i="45"/>
  <c r="E23" i="47" s="1"/>
  <c r="I23" i="47" s="1"/>
  <c r="G23" i="45"/>
  <c r="D11" i="47"/>
  <c r="E47" i="25"/>
  <c r="G47" i="37" s="1"/>
  <c r="I47" i="37" s="1"/>
  <c r="Y21" i="27"/>
  <c r="Y24" i="25"/>
  <c r="Q21" i="27"/>
  <c r="Q24" i="25"/>
  <c r="F16" i="54"/>
  <c r="D12" i="54"/>
  <c r="F12" i="52" s="1"/>
  <c r="H12" i="52" s="1"/>
  <c r="D64" i="28"/>
  <c r="D56" i="28"/>
  <c r="F29" i="28"/>
  <c r="F82" i="28" s="1"/>
  <c r="D19" i="28"/>
  <c r="D14" i="28"/>
  <c r="F14" i="40" s="1"/>
  <c r="H14" i="40" s="1"/>
  <c r="L81" i="16"/>
  <c r="D81" i="40" s="1"/>
  <c r="H81" i="40" s="1"/>
  <c r="F79" i="16"/>
  <c r="L77" i="16"/>
  <c r="D77" i="40" s="1"/>
  <c r="H77" i="40" s="1"/>
  <c r="F75" i="16"/>
  <c r="L73" i="16"/>
  <c r="D73" i="40" s="1"/>
  <c r="H73" i="40" s="1"/>
  <c r="F70" i="16"/>
  <c r="F72" i="16" s="1"/>
  <c r="L64" i="16"/>
  <c r="F59" i="16"/>
  <c r="F61" i="16" s="1"/>
  <c r="L54" i="16"/>
  <c r="F49" i="16"/>
  <c r="L45" i="16"/>
  <c r="D45" i="40" s="1"/>
  <c r="H45" i="40" s="1"/>
  <c r="F40" i="16"/>
  <c r="F42" i="16" s="1"/>
  <c r="F43" i="16" s="1"/>
  <c r="H36" i="16"/>
  <c r="F35" i="16"/>
  <c r="F36" i="16" s="1"/>
  <c r="L33" i="16"/>
  <c r="D33" i="40" s="1"/>
  <c r="D36" i="40" s="1"/>
  <c r="F28" i="16"/>
  <c r="F29" i="16" s="1"/>
  <c r="L23" i="16"/>
  <c r="D23" i="40" s="1"/>
  <c r="H23" i="40" s="1"/>
  <c r="F21" i="16"/>
  <c r="L19" i="16"/>
  <c r="L15" i="16"/>
  <c r="D15" i="40" s="1"/>
  <c r="H15" i="40" s="1"/>
  <c r="F13" i="16"/>
  <c r="F16" i="16" s="1"/>
  <c r="F82" i="16" s="1"/>
  <c r="F91" i="16" s="1"/>
  <c r="L11" i="16"/>
  <c r="D21" i="38"/>
  <c r="E64" i="26"/>
  <c r="M56" i="26"/>
  <c r="K42" i="26"/>
  <c r="K43" i="26" s="1"/>
  <c r="K82" i="26" s="1"/>
  <c r="I645" i="44" s="1"/>
  <c r="E33" i="26"/>
  <c r="G33" i="38" s="1"/>
  <c r="E28" i="26"/>
  <c r="G28" i="38" s="1"/>
  <c r="I28" i="38" s="1"/>
  <c r="D19" i="26"/>
  <c r="G16" i="26"/>
  <c r="L80" i="14"/>
  <c r="D80" i="38" s="1"/>
  <c r="H80" i="38" s="1"/>
  <c r="L70" i="14"/>
  <c r="H72" i="14"/>
  <c r="M64" i="14"/>
  <c r="L60" i="14"/>
  <c r="D60" i="38" s="1"/>
  <c r="L51" i="14"/>
  <c r="D51" i="38" s="1"/>
  <c r="G42" i="14"/>
  <c r="G43" i="14" s="1"/>
  <c r="M36" i="14"/>
  <c r="G14" i="14"/>
  <c r="I77" i="47"/>
  <c r="F70" i="47"/>
  <c r="H80" i="47"/>
  <c r="G79" i="45"/>
  <c r="M79" i="45"/>
  <c r="E79" i="47" s="1"/>
  <c r="I79" i="47" s="1"/>
  <c r="G39" i="45"/>
  <c r="M39" i="45"/>
  <c r="E39" i="47" s="1"/>
  <c r="I39" i="47" s="1"/>
  <c r="F23" i="45"/>
  <c r="F24" i="45" s="1"/>
  <c r="L23" i="45"/>
  <c r="D23" i="47" s="1"/>
  <c r="D24" i="47" s="1"/>
  <c r="Y55" i="27"/>
  <c r="Z54" i="27"/>
  <c r="R54" i="27"/>
  <c r="P51" i="27"/>
  <c r="X49" i="27"/>
  <c r="P49" i="27"/>
  <c r="Z33" i="27"/>
  <c r="R33" i="27"/>
  <c r="AD36" i="25"/>
  <c r="AD32" i="27"/>
  <c r="V32" i="27"/>
  <c r="V36" i="25"/>
  <c r="H32" i="27"/>
  <c r="D32" i="25"/>
  <c r="AA28" i="27"/>
  <c r="S28" i="27"/>
  <c r="E28" i="25"/>
  <c r="G28" i="37" s="1"/>
  <c r="I28" i="37" s="1"/>
  <c r="AB22" i="27"/>
  <c r="AB24" i="25"/>
  <c r="T22" i="27"/>
  <c r="L22" i="27"/>
  <c r="L24" i="25"/>
  <c r="D22" i="25"/>
  <c r="F22" i="37" s="1"/>
  <c r="I60" i="15"/>
  <c r="M60" i="13"/>
  <c r="E60" i="37" s="1"/>
  <c r="E61" i="37" s="1"/>
  <c r="G60" i="13"/>
  <c r="L89" i="27"/>
  <c r="D87" i="27"/>
  <c r="F87" i="39" s="1"/>
  <c r="F86" i="39"/>
  <c r="J33" i="27"/>
  <c r="G11" i="14"/>
  <c r="G16" i="14" s="1"/>
  <c r="I16" i="14"/>
  <c r="E40" i="28"/>
  <c r="G79" i="16"/>
  <c r="G75" i="16"/>
  <c r="G70" i="16"/>
  <c r="G72" i="16" s="1"/>
  <c r="G40" i="16"/>
  <c r="G42" i="16" s="1"/>
  <c r="G43" i="16" s="1"/>
  <c r="G21" i="16"/>
  <c r="G24" i="16" s="1"/>
  <c r="H72" i="26"/>
  <c r="L36" i="26"/>
  <c r="R29" i="26"/>
  <c r="D21" i="26"/>
  <c r="F21" i="38" s="1"/>
  <c r="H21" i="38" s="1"/>
  <c r="F14" i="14"/>
  <c r="F16" i="14" s="1"/>
  <c r="L14" i="14"/>
  <c r="H23" i="47"/>
  <c r="G24" i="47"/>
  <c r="I19" i="47"/>
  <c r="G56" i="46"/>
  <c r="E55" i="46"/>
  <c r="Z55" i="27"/>
  <c r="Z56" i="25"/>
  <c r="R55" i="27"/>
  <c r="R56" i="25"/>
  <c r="E59" i="28"/>
  <c r="E34" i="28"/>
  <c r="G34" i="40" s="1"/>
  <c r="I34" i="40" s="1"/>
  <c r="E11" i="28"/>
  <c r="I72" i="16"/>
  <c r="I61" i="16"/>
  <c r="M56" i="16"/>
  <c r="I42" i="16"/>
  <c r="I43" i="16" s="1"/>
  <c r="E40" i="38"/>
  <c r="E42" i="38" s="1"/>
  <c r="E43" i="38" s="1"/>
  <c r="F72" i="26"/>
  <c r="P66" i="26"/>
  <c r="D64" i="26"/>
  <c r="L56" i="26"/>
  <c r="J42" i="26"/>
  <c r="J43" i="26" s="1"/>
  <c r="J36" i="27"/>
  <c r="E19" i="26"/>
  <c r="F16" i="26"/>
  <c r="F82" i="26" s="1"/>
  <c r="AH16" i="26"/>
  <c r="AH82" i="26" s="1"/>
  <c r="Z16" i="26"/>
  <c r="Z82" i="26" s="1"/>
  <c r="X645" i="44" s="1"/>
  <c r="R16" i="26"/>
  <c r="R82" i="26" s="1"/>
  <c r="P645" i="44" s="1"/>
  <c r="G75" i="14"/>
  <c r="M73" i="14"/>
  <c r="E73" i="38" s="1"/>
  <c r="I73" i="38" s="1"/>
  <c r="I72" i="14"/>
  <c r="G70" i="14"/>
  <c r="G72" i="14" s="1"/>
  <c r="I42" i="14"/>
  <c r="I43" i="14" s="1"/>
  <c r="F40" i="14"/>
  <c r="F42" i="14" s="1"/>
  <c r="F43" i="14" s="1"/>
  <c r="F29" i="14"/>
  <c r="H77" i="47"/>
  <c r="D54" i="47"/>
  <c r="D56" i="47" s="1"/>
  <c r="E43" i="47"/>
  <c r="D66" i="46"/>
  <c r="F64" i="47"/>
  <c r="F36" i="46"/>
  <c r="D33" i="46"/>
  <c r="F79" i="45"/>
  <c r="L79" i="45"/>
  <c r="D79" i="47" s="1"/>
  <c r="H79" i="47" s="1"/>
  <c r="I66" i="45"/>
  <c r="G65" i="45"/>
  <c r="M65" i="45"/>
  <c r="L61" i="45"/>
  <c r="D59" i="47"/>
  <c r="D61" i="47" s="1"/>
  <c r="G43" i="45"/>
  <c r="L29" i="45"/>
  <c r="D27" i="47"/>
  <c r="D29" i="47" s="1"/>
  <c r="G13" i="45"/>
  <c r="M13" i="45"/>
  <c r="E13" i="47" s="1"/>
  <c r="I13" i="47" s="1"/>
  <c r="AC64" i="27"/>
  <c r="AC66" i="25"/>
  <c r="U64" i="27"/>
  <c r="U66" i="27" s="1"/>
  <c r="U66" i="25"/>
  <c r="M64" i="27"/>
  <c r="M66" i="25"/>
  <c r="E64" i="25"/>
  <c r="W60" i="27"/>
  <c r="O60" i="27"/>
  <c r="F40" i="37"/>
  <c r="AC32" i="27"/>
  <c r="AC36" i="25"/>
  <c r="U32" i="27"/>
  <c r="U36" i="25"/>
  <c r="E32" i="25"/>
  <c r="Z28" i="27"/>
  <c r="AA22" i="27"/>
  <c r="AA24" i="25"/>
  <c r="S22" i="27"/>
  <c r="S24" i="25"/>
  <c r="K22" i="27"/>
  <c r="K24" i="25"/>
  <c r="I36" i="16"/>
  <c r="I29" i="16"/>
  <c r="L16" i="27"/>
  <c r="H61" i="28"/>
  <c r="I36" i="28"/>
  <c r="I82" i="28" s="1"/>
  <c r="G648" i="44" s="1"/>
  <c r="H24" i="28"/>
  <c r="H16" i="28"/>
  <c r="H72" i="16"/>
  <c r="H61" i="16"/>
  <c r="H42" i="16"/>
  <c r="H43" i="16" s="1"/>
  <c r="D54" i="38"/>
  <c r="D56" i="38" s="1"/>
  <c r="I61" i="26"/>
  <c r="E54" i="26"/>
  <c r="I42" i="26"/>
  <c r="I43" i="26" s="1"/>
  <c r="I36" i="26"/>
  <c r="I82" i="26" s="1"/>
  <c r="G645" i="44" s="1"/>
  <c r="N16" i="26"/>
  <c r="E13" i="26"/>
  <c r="G13" i="38" s="1"/>
  <c r="I13" i="38" s="1"/>
  <c r="F72" i="14"/>
  <c r="G19" i="14"/>
  <c r="G24" i="14" s="1"/>
  <c r="I24" i="14"/>
  <c r="D40" i="47"/>
  <c r="D42" i="47" s="1"/>
  <c r="D43" i="47" s="1"/>
  <c r="D59" i="46"/>
  <c r="F61" i="46"/>
  <c r="I646" i="44"/>
  <c r="K91" i="46"/>
  <c r="E42" i="46"/>
  <c r="E43" i="46" s="1"/>
  <c r="G40" i="47"/>
  <c r="AN82" i="46"/>
  <c r="AF82" i="46"/>
  <c r="X82" i="46"/>
  <c r="V646" i="44" s="1"/>
  <c r="P82" i="46"/>
  <c r="N646" i="44" s="1"/>
  <c r="H82" i="46"/>
  <c r="F65" i="45"/>
  <c r="F66" i="45" s="1"/>
  <c r="L65" i="45"/>
  <c r="G59" i="45"/>
  <c r="G61" i="45" s="1"/>
  <c r="I61" i="45"/>
  <c r="M59" i="45"/>
  <c r="F51" i="45"/>
  <c r="L51" i="45"/>
  <c r="D51" i="47" s="1"/>
  <c r="H51" i="47" s="1"/>
  <c r="F13" i="45"/>
  <c r="F16" i="45" s="1"/>
  <c r="F82" i="45" s="1"/>
  <c r="L13" i="45"/>
  <c r="D13" i="47" s="1"/>
  <c r="H13" i="47" s="1"/>
  <c r="AB70" i="27"/>
  <c r="T70" i="27"/>
  <c r="L70" i="27"/>
  <c r="L72" i="27" s="1"/>
  <c r="X65" i="27"/>
  <c r="H65" i="27"/>
  <c r="AB64" i="27"/>
  <c r="AB66" i="25"/>
  <c r="T64" i="27"/>
  <c r="T66" i="25"/>
  <c r="L64" i="27"/>
  <c r="L66" i="25"/>
  <c r="D64" i="25"/>
  <c r="AD60" i="27"/>
  <c r="V60" i="27"/>
  <c r="N60" i="27"/>
  <c r="G36" i="25"/>
  <c r="Z23" i="27"/>
  <c r="R23" i="27"/>
  <c r="D23" i="25"/>
  <c r="F23" i="37" s="1"/>
  <c r="H23" i="37" s="1"/>
  <c r="I81" i="15"/>
  <c r="M81" i="13"/>
  <c r="E81" i="37" s="1"/>
  <c r="G81" i="13"/>
  <c r="I77" i="15"/>
  <c r="M77" i="13"/>
  <c r="E77" i="37" s="1"/>
  <c r="G77" i="13"/>
  <c r="I73" i="15"/>
  <c r="M73" i="13"/>
  <c r="E73" i="37" s="1"/>
  <c r="G73" i="13"/>
  <c r="E71" i="28"/>
  <c r="G71" i="40" s="1"/>
  <c r="I71" i="40" s="1"/>
  <c r="E19" i="28"/>
  <c r="G59" i="16"/>
  <c r="G61" i="16" s="1"/>
  <c r="G49" i="16"/>
  <c r="L61" i="26"/>
  <c r="F79" i="14"/>
  <c r="E36" i="46"/>
  <c r="G32" i="47"/>
  <c r="G24" i="46"/>
  <c r="E24" i="46"/>
  <c r="J82" i="46"/>
  <c r="G16" i="46"/>
  <c r="E11" i="46"/>
  <c r="M43" i="45"/>
  <c r="F29" i="45"/>
  <c r="G20" i="45"/>
  <c r="G24" i="45" s="1"/>
  <c r="M20" i="45"/>
  <c r="E20" i="47" s="1"/>
  <c r="I20" i="47" s="1"/>
  <c r="G87" i="5"/>
  <c r="Y78" i="27"/>
  <c r="I78" i="27"/>
  <c r="AC75" i="27"/>
  <c r="U75" i="27"/>
  <c r="M75" i="27"/>
  <c r="E75" i="25"/>
  <c r="G75" i="37" s="1"/>
  <c r="I75" i="37" s="1"/>
  <c r="AA74" i="27"/>
  <c r="S74" i="27"/>
  <c r="K74" i="27"/>
  <c r="E74" i="27" s="1"/>
  <c r="G74" i="39" s="1"/>
  <c r="W73" i="27"/>
  <c r="AC51" i="27"/>
  <c r="M88" i="15"/>
  <c r="E88" i="39" s="1"/>
  <c r="I88" i="39" s="1"/>
  <c r="E88" i="37"/>
  <c r="I88" i="37" s="1"/>
  <c r="AE60" i="27"/>
  <c r="L59" i="14"/>
  <c r="H61" i="14"/>
  <c r="F45" i="45"/>
  <c r="L45" i="45"/>
  <c r="D45" i="47" s="1"/>
  <c r="H45" i="47" s="1"/>
  <c r="G35" i="16"/>
  <c r="G36" i="16" s="1"/>
  <c r="G28" i="16"/>
  <c r="G13" i="16"/>
  <c r="G16" i="16" s="1"/>
  <c r="I24" i="16"/>
  <c r="I16" i="16"/>
  <c r="I82" i="16" s="1"/>
  <c r="I91" i="16" s="1"/>
  <c r="H72" i="27"/>
  <c r="X61" i="26"/>
  <c r="H61" i="26"/>
  <c r="H42" i="26"/>
  <c r="H43" i="26" s="1"/>
  <c r="N29" i="26"/>
  <c r="N24" i="26"/>
  <c r="D13" i="26"/>
  <c r="F13" i="38" s="1"/>
  <c r="H13" i="38" s="1"/>
  <c r="M81" i="14"/>
  <c r="E81" i="38" s="1"/>
  <c r="I81" i="38" s="1"/>
  <c r="L76" i="14"/>
  <c r="D76" i="38" s="1"/>
  <c r="H76" i="38" s="1"/>
  <c r="L71" i="14"/>
  <c r="D71" i="38" s="1"/>
  <c r="H71" i="38" s="1"/>
  <c r="M33" i="14"/>
  <c r="E33" i="38" s="1"/>
  <c r="E36" i="38" s="1"/>
  <c r="M11" i="14"/>
  <c r="E89" i="46"/>
  <c r="G23" i="4" s="1"/>
  <c r="H23" i="4" s="1"/>
  <c r="D42" i="46"/>
  <c r="D43" i="46" s="1"/>
  <c r="F40" i="47"/>
  <c r="F61" i="28"/>
  <c r="H24" i="16"/>
  <c r="H16" i="16"/>
  <c r="G61" i="26"/>
  <c r="Q56" i="26"/>
  <c r="Q82" i="26" s="1"/>
  <c r="O645" i="44" s="1"/>
  <c r="M56" i="27"/>
  <c r="G42" i="26"/>
  <c r="G43" i="26" s="1"/>
  <c r="K42" i="27"/>
  <c r="K43" i="27" s="1"/>
  <c r="M29" i="26"/>
  <c r="M82" i="26" s="1"/>
  <c r="K645" i="44" s="1"/>
  <c r="L16" i="26"/>
  <c r="L82" i="26" s="1"/>
  <c r="J645" i="44" s="1"/>
  <c r="E11" i="26"/>
  <c r="M61" i="14"/>
  <c r="M54" i="14"/>
  <c r="F35" i="14"/>
  <c r="F36" i="14" s="1"/>
  <c r="F22" i="14"/>
  <c r="F24" i="14" s="1"/>
  <c r="L22" i="14"/>
  <c r="D22" i="38" s="1"/>
  <c r="H22" i="38" s="1"/>
  <c r="I81" i="47"/>
  <c r="D89" i="46"/>
  <c r="H76" i="47"/>
  <c r="H54" i="47"/>
  <c r="H56" i="47" s="1"/>
  <c r="F56" i="47"/>
  <c r="G42" i="46"/>
  <c r="G43" i="46" s="1"/>
  <c r="H28" i="47"/>
  <c r="D24" i="46"/>
  <c r="AH82" i="46"/>
  <c r="Z82" i="46"/>
  <c r="X646" i="44" s="1"/>
  <c r="R82" i="46"/>
  <c r="P646" i="44" s="1"/>
  <c r="I82" i="46"/>
  <c r="F16" i="46"/>
  <c r="F82" i="46" s="1"/>
  <c r="F91" i="46" s="1"/>
  <c r="D11" i="46"/>
  <c r="F76" i="45"/>
  <c r="L76" i="45"/>
  <c r="D76" i="47" s="1"/>
  <c r="M45" i="45"/>
  <c r="E45" i="47" s="1"/>
  <c r="I45" i="47" s="1"/>
  <c r="G45" i="45"/>
  <c r="L24" i="45"/>
  <c r="F89" i="25"/>
  <c r="D86" i="25"/>
  <c r="X78" i="27"/>
  <c r="P78" i="27"/>
  <c r="H78" i="27"/>
  <c r="AB77" i="27"/>
  <c r="T77" i="27"/>
  <c r="L77" i="27"/>
  <c r="X76" i="27"/>
  <c r="P76" i="27"/>
  <c r="H76" i="27"/>
  <c r="AB75" i="27"/>
  <c r="T75" i="27"/>
  <c r="L75" i="27"/>
  <c r="D75" i="25"/>
  <c r="F75" i="37" s="1"/>
  <c r="H75" i="37" s="1"/>
  <c r="Z74" i="27"/>
  <c r="R74" i="27"/>
  <c r="D74" i="27" s="1"/>
  <c r="F74" i="39" s="1"/>
  <c r="J74" i="27"/>
  <c r="V73" i="27"/>
  <c r="AD71" i="27"/>
  <c r="V71" i="27"/>
  <c r="N71" i="27"/>
  <c r="AE41" i="27"/>
  <c r="AE42" i="25"/>
  <c r="AE43" i="25" s="1"/>
  <c r="W41" i="27"/>
  <c r="W42" i="25"/>
  <c r="W43" i="25" s="1"/>
  <c r="O41" i="27"/>
  <c r="O42" i="25"/>
  <c r="O43" i="25" s="1"/>
  <c r="E41" i="25"/>
  <c r="G41" i="37" s="1"/>
  <c r="I41" i="37" s="1"/>
  <c r="G42" i="25"/>
  <c r="G43" i="25" s="1"/>
  <c r="AC39" i="27"/>
  <c r="U39" i="27"/>
  <c r="Z15" i="27"/>
  <c r="Z16" i="25"/>
  <c r="R15" i="27"/>
  <c r="R16" i="25"/>
  <c r="AL82" i="25"/>
  <c r="AL91" i="25" s="1"/>
  <c r="AD11" i="27"/>
  <c r="AD16" i="27" s="1"/>
  <c r="AD16" i="25"/>
  <c r="V11" i="27"/>
  <c r="V16" i="25"/>
  <c r="H11" i="27"/>
  <c r="H16" i="25"/>
  <c r="L88" i="15"/>
  <c r="D88" i="39" s="1"/>
  <c r="D88" i="37"/>
  <c r="H88" i="37" s="1"/>
  <c r="G24" i="13"/>
  <c r="G89" i="46"/>
  <c r="F56" i="46"/>
  <c r="H61" i="45"/>
  <c r="V81" i="27"/>
  <c r="AC79" i="27"/>
  <c r="U79" i="27"/>
  <c r="M79" i="27"/>
  <c r="E79" i="25"/>
  <c r="G79" i="37" s="1"/>
  <c r="I79" i="37" s="1"/>
  <c r="AA78" i="27"/>
  <c r="S78" i="27"/>
  <c r="K78" i="27"/>
  <c r="AE77" i="27"/>
  <c r="O77" i="27"/>
  <c r="Y73" i="27"/>
  <c r="Q73" i="27"/>
  <c r="I73" i="27"/>
  <c r="E73" i="25"/>
  <c r="G73" i="37" s="1"/>
  <c r="E70" i="25"/>
  <c r="AM66" i="25"/>
  <c r="AE66" i="25"/>
  <c r="W66" i="25"/>
  <c r="O66" i="25"/>
  <c r="G66" i="25"/>
  <c r="Y60" i="27"/>
  <c r="Q60" i="27"/>
  <c r="I60" i="27"/>
  <c r="E60" i="25"/>
  <c r="G60" i="37" s="1"/>
  <c r="AC59" i="27"/>
  <c r="U59" i="27"/>
  <c r="M59" i="27"/>
  <c r="M61" i="27" s="1"/>
  <c r="I55" i="27"/>
  <c r="E55" i="27" s="1"/>
  <c r="G55" i="39" s="1"/>
  <c r="AC54" i="27"/>
  <c r="U54" i="27"/>
  <c r="G56" i="25"/>
  <c r="E54" i="25"/>
  <c r="S49" i="27"/>
  <c r="Y47" i="27"/>
  <c r="Q47" i="27"/>
  <c r="I47" i="27"/>
  <c r="E47" i="27" s="1"/>
  <c r="G47" i="39" s="1"/>
  <c r="AC45" i="27"/>
  <c r="U45" i="27"/>
  <c r="M45" i="27"/>
  <c r="E45" i="25"/>
  <c r="G45" i="37" s="1"/>
  <c r="I45" i="37" s="1"/>
  <c r="Q41" i="27"/>
  <c r="I41" i="27"/>
  <c r="AC40" i="27"/>
  <c r="AC42" i="27" s="1"/>
  <c r="AC43" i="27" s="1"/>
  <c r="AC42" i="25"/>
  <c r="AC43" i="25" s="1"/>
  <c r="U40" i="27"/>
  <c r="U42" i="25"/>
  <c r="U43" i="25" s="1"/>
  <c r="M40" i="27"/>
  <c r="M42" i="25"/>
  <c r="M43" i="25" s="1"/>
  <c r="E40" i="25"/>
  <c r="X39" i="27"/>
  <c r="H39" i="27"/>
  <c r="AC35" i="27"/>
  <c r="U35" i="27"/>
  <c r="K35" i="27"/>
  <c r="K36" i="25"/>
  <c r="E35" i="25"/>
  <c r="G35" i="37" s="1"/>
  <c r="I35" i="37" s="1"/>
  <c r="T33" i="27"/>
  <c r="AJ29" i="25"/>
  <c r="AJ82" i="25" s="1"/>
  <c r="AJ91" i="25" s="1"/>
  <c r="AB27" i="27"/>
  <c r="AB29" i="27" s="1"/>
  <c r="AB29" i="25"/>
  <c r="T27" i="27"/>
  <c r="T29" i="25"/>
  <c r="D27" i="25"/>
  <c r="AC20" i="27"/>
  <c r="AC24" i="25"/>
  <c r="AC82" i="25" s="1"/>
  <c r="U20" i="27"/>
  <c r="U24" i="25"/>
  <c r="U82" i="25" s="1"/>
  <c r="M20" i="27"/>
  <c r="M24" i="27" s="1"/>
  <c r="M24" i="25"/>
  <c r="AH24" i="25"/>
  <c r="AH82" i="25" s="1"/>
  <c r="AH91" i="25" s="1"/>
  <c r="Z19" i="27"/>
  <c r="Z24" i="25"/>
  <c r="R19" i="27"/>
  <c r="R24" i="25"/>
  <c r="F24" i="25"/>
  <c r="D19" i="25"/>
  <c r="AB15" i="27"/>
  <c r="J15" i="27"/>
  <c r="D15" i="27" s="1"/>
  <c r="F15" i="39" s="1"/>
  <c r="AD14" i="27"/>
  <c r="V14" i="27"/>
  <c r="N14" i="27"/>
  <c r="N16" i="25"/>
  <c r="D14" i="25"/>
  <c r="F14" i="37" s="1"/>
  <c r="H14" i="37" s="1"/>
  <c r="F16" i="25"/>
  <c r="H87" i="15"/>
  <c r="F87" i="13"/>
  <c r="F87" i="15" s="1"/>
  <c r="H89" i="13"/>
  <c r="L87" i="13"/>
  <c r="G61" i="13"/>
  <c r="H51" i="15"/>
  <c r="F51" i="13"/>
  <c r="L51" i="13"/>
  <c r="D51" i="37" s="1"/>
  <c r="H51" i="37" s="1"/>
  <c r="AI91" i="27"/>
  <c r="F42" i="27"/>
  <c r="F43" i="27" s="1"/>
  <c r="AL82" i="27"/>
  <c r="AL91" i="27" s="1"/>
  <c r="G66" i="45"/>
  <c r="I16" i="45"/>
  <c r="I82" i="45" s="1"/>
  <c r="X80" i="27"/>
  <c r="P80" i="27"/>
  <c r="H80" i="27"/>
  <c r="AB79" i="27"/>
  <c r="T79" i="27"/>
  <c r="L79" i="27"/>
  <c r="D79" i="25"/>
  <c r="F79" i="37" s="1"/>
  <c r="H79" i="37" s="1"/>
  <c r="Z78" i="27"/>
  <c r="R78" i="27"/>
  <c r="J78" i="27"/>
  <c r="D78" i="25"/>
  <c r="F78" i="37" s="1"/>
  <c r="H78" i="37" s="1"/>
  <c r="AD77" i="27"/>
  <c r="N77" i="27"/>
  <c r="Z76" i="27"/>
  <c r="R76" i="27"/>
  <c r="J76" i="27"/>
  <c r="AD75" i="27"/>
  <c r="V75" i="27"/>
  <c r="N75" i="27"/>
  <c r="AB74" i="27"/>
  <c r="T74" i="27"/>
  <c r="L74" i="27"/>
  <c r="X73" i="27"/>
  <c r="P73" i="27"/>
  <c r="H73" i="27"/>
  <c r="P71" i="27"/>
  <c r="AD70" i="27"/>
  <c r="AD72" i="27" s="1"/>
  <c r="V70" i="27"/>
  <c r="V72" i="27" s="1"/>
  <c r="N70" i="27"/>
  <c r="N72" i="27" s="1"/>
  <c r="R65" i="27"/>
  <c r="V64" i="27"/>
  <c r="V66" i="27" s="1"/>
  <c r="X60" i="27"/>
  <c r="D60" i="27" s="1"/>
  <c r="F60" i="39" s="1"/>
  <c r="X61" i="25"/>
  <c r="P60" i="27"/>
  <c r="P61" i="25"/>
  <c r="H60" i="27"/>
  <c r="H61" i="25"/>
  <c r="AB59" i="27"/>
  <c r="T59" i="27"/>
  <c r="T61" i="27" s="1"/>
  <c r="L59" i="27"/>
  <c r="L61" i="27" s="1"/>
  <c r="AA55" i="27"/>
  <c r="S55" i="27"/>
  <c r="H55" i="27"/>
  <c r="D55" i="25"/>
  <c r="F55" i="37" s="1"/>
  <c r="H55" i="37" s="1"/>
  <c r="AB54" i="27"/>
  <c r="T54" i="27"/>
  <c r="Z49" i="27"/>
  <c r="D49" i="27" s="1"/>
  <c r="F49" i="39" s="1"/>
  <c r="R49" i="27"/>
  <c r="P47" i="27"/>
  <c r="H47" i="27"/>
  <c r="D47" i="25"/>
  <c r="F47" i="37" s="1"/>
  <c r="H47" i="37" s="1"/>
  <c r="T45" i="27"/>
  <c r="X41" i="27"/>
  <c r="P41" i="27"/>
  <c r="H41" i="27"/>
  <c r="D41" i="27" s="1"/>
  <c r="F41" i="39" s="1"/>
  <c r="D41" i="25"/>
  <c r="F41" i="37" s="1"/>
  <c r="T40" i="27"/>
  <c r="AE34" i="27"/>
  <c r="O34" i="27"/>
  <c r="AB28" i="27"/>
  <c r="T28" i="27"/>
  <c r="D28" i="25"/>
  <c r="F28" i="37" s="1"/>
  <c r="H28" i="37" s="1"/>
  <c r="AI29" i="25"/>
  <c r="AI82" i="25" s="1"/>
  <c r="AI91" i="25" s="1"/>
  <c r="AA27" i="27"/>
  <c r="AA29" i="27" s="1"/>
  <c r="AA29" i="25"/>
  <c r="S27" i="27"/>
  <c r="S29" i="25"/>
  <c r="E27" i="25"/>
  <c r="AB23" i="27"/>
  <c r="T23" i="27"/>
  <c r="Z21" i="27"/>
  <c r="D21" i="25"/>
  <c r="F21" i="37" s="1"/>
  <c r="H24" i="25"/>
  <c r="H21" i="27"/>
  <c r="AK82" i="25"/>
  <c r="AK91" i="25" s="1"/>
  <c r="AA15" i="27"/>
  <c r="AA16" i="25"/>
  <c r="S15" i="27"/>
  <c r="S16" i="25"/>
  <c r="S82" i="25" s="1"/>
  <c r="I15" i="27"/>
  <c r="E15" i="25"/>
  <c r="G15" i="37" s="1"/>
  <c r="I15" i="37" s="1"/>
  <c r="Y13" i="27"/>
  <c r="AM16" i="25"/>
  <c r="AM82" i="25" s="1"/>
  <c r="AM91" i="25" s="1"/>
  <c r="AE11" i="27"/>
  <c r="AE16" i="25"/>
  <c r="W11" i="27"/>
  <c r="W16" i="25"/>
  <c r="W82" i="25" s="1"/>
  <c r="I11" i="27"/>
  <c r="E11" i="25"/>
  <c r="I16" i="25"/>
  <c r="F61" i="13"/>
  <c r="K82" i="15"/>
  <c r="K91" i="15" s="1"/>
  <c r="M16" i="45"/>
  <c r="D16" i="37"/>
  <c r="Z81" i="27"/>
  <c r="R81" i="27"/>
  <c r="J81" i="27"/>
  <c r="U80" i="27"/>
  <c r="AE76" i="27"/>
  <c r="W76" i="27"/>
  <c r="O76" i="27"/>
  <c r="E76" i="25"/>
  <c r="G76" i="37" s="1"/>
  <c r="I76" i="37" s="1"/>
  <c r="S75" i="27"/>
  <c r="Q74" i="27"/>
  <c r="AC71" i="27"/>
  <c r="U71" i="27"/>
  <c r="M71" i="27"/>
  <c r="E71" i="25"/>
  <c r="G71" i="37" s="1"/>
  <c r="I71" i="37" s="1"/>
  <c r="AA70" i="27"/>
  <c r="AA72" i="27" s="1"/>
  <c r="AA72" i="25"/>
  <c r="S70" i="27"/>
  <c r="S72" i="25"/>
  <c r="K70" i="27"/>
  <c r="K72" i="25"/>
  <c r="AE65" i="27"/>
  <c r="W65" i="27"/>
  <c r="O65" i="27"/>
  <c r="E65" i="25"/>
  <c r="G65" i="37" s="1"/>
  <c r="I65" i="37" s="1"/>
  <c r="AA64" i="27"/>
  <c r="S64" i="27"/>
  <c r="K64" i="27"/>
  <c r="X55" i="27"/>
  <c r="AE49" i="27"/>
  <c r="W49" i="27"/>
  <c r="I49" i="27"/>
  <c r="E49" i="27" s="1"/>
  <c r="G49" i="39" s="1"/>
  <c r="I49" i="39" s="1"/>
  <c r="T34" i="27"/>
  <c r="X33" i="27"/>
  <c r="X36" i="27" s="1"/>
  <c r="P33" i="27"/>
  <c r="H33" i="27"/>
  <c r="D33" i="25"/>
  <c r="F33" i="37" s="1"/>
  <c r="H33" i="37" s="1"/>
  <c r="Y23" i="27"/>
  <c r="Q23" i="27"/>
  <c r="E23" i="25"/>
  <c r="G23" i="37" s="1"/>
  <c r="I23" i="37" s="1"/>
  <c r="R22" i="27"/>
  <c r="P15" i="27"/>
  <c r="D15" i="25"/>
  <c r="F15" i="37" s="1"/>
  <c r="H15" i="37" s="1"/>
  <c r="R14" i="27"/>
  <c r="L13" i="27"/>
  <c r="X12" i="27"/>
  <c r="X16" i="25"/>
  <c r="X82" i="25" s="1"/>
  <c r="P12" i="27"/>
  <c r="P16" i="25"/>
  <c r="H12" i="27"/>
  <c r="D11" i="25"/>
  <c r="G86" i="15"/>
  <c r="H81" i="15"/>
  <c r="F81" i="13"/>
  <c r="L81" i="13"/>
  <c r="D81" i="37" s="1"/>
  <c r="H77" i="15"/>
  <c r="F77" i="13"/>
  <c r="L77" i="13"/>
  <c r="D77" i="37" s="1"/>
  <c r="H77" i="37" s="1"/>
  <c r="H73" i="15"/>
  <c r="F73" i="13"/>
  <c r="L73" i="13"/>
  <c r="D73" i="37" s="1"/>
  <c r="H73" i="37" s="1"/>
  <c r="H60" i="15"/>
  <c r="F60" i="13"/>
  <c r="H61" i="13"/>
  <c r="L60" i="13"/>
  <c r="D60" i="37" s="1"/>
  <c r="H60" i="37" s="1"/>
  <c r="I45" i="15"/>
  <c r="H41" i="15"/>
  <c r="F41" i="13"/>
  <c r="F42" i="13" s="1"/>
  <c r="F43" i="13" s="1"/>
  <c r="H42" i="13"/>
  <c r="H43" i="13" s="1"/>
  <c r="L41" i="13"/>
  <c r="D41" i="37" s="1"/>
  <c r="I32" i="15"/>
  <c r="M32" i="13"/>
  <c r="G32" i="13"/>
  <c r="H22" i="15"/>
  <c r="F22" i="13"/>
  <c r="L22" i="13"/>
  <c r="D22" i="37" s="1"/>
  <c r="G16" i="13"/>
  <c r="D88" i="27"/>
  <c r="F88" i="39" s="1"/>
  <c r="H88" i="39" s="1"/>
  <c r="F89" i="27"/>
  <c r="E89" i="27"/>
  <c r="G86" i="39"/>
  <c r="I24" i="45"/>
  <c r="Y81" i="27"/>
  <c r="Q81" i="27"/>
  <c r="E81" i="25"/>
  <c r="G81" i="37" s="1"/>
  <c r="I81" i="37" s="1"/>
  <c r="H81" i="27"/>
  <c r="AB80" i="27"/>
  <c r="T80" i="27"/>
  <c r="L80" i="27"/>
  <c r="X79" i="27"/>
  <c r="P79" i="27"/>
  <c r="H79" i="27"/>
  <c r="D79" i="27" s="1"/>
  <c r="F79" i="39" s="1"/>
  <c r="AD78" i="27"/>
  <c r="V78" i="27"/>
  <c r="N78" i="27"/>
  <c r="Z77" i="27"/>
  <c r="R77" i="27"/>
  <c r="J77" i="27"/>
  <c r="AD76" i="27"/>
  <c r="V76" i="27"/>
  <c r="N76" i="27"/>
  <c r="D76" i="25"/>
  <c r="F76" i="37" s="1"/>
  <c r="R75" i="27"/>
  <c r="X74" i="27"/>
  <c r="P74" i="27"/>
  <c r="H74" i="27"/>
  <c r="AB73" i="27"/>
  <c r="T73" i="27"/>
  <c r="L73" i="27"/>
  <c r="AB71" i="27"/>
  <c r="AB72" i="25"/>
  <c r="T71" i="27"/>
  <c r="T72" i="25"/>
  <c r="L71" i="27"/>
  <c r="L72" i="25"/>
  <c r="D71" i="25"/>
  <c r="F71" i="37" s="1"/>
  <c r="Z70" i="27"/>
  <c r="Z72" i="25"/>
  <c r="R70" i="27"/>
  <c r="R72" i="25"/>
  <c r="J70" i="27"/>
  <c r="J72" i="25"/>
  <c r="AD65" i="27"/>
  <c r="AD66" i="25"/>
  <c r="V65" i="27"/>
  <c r="V66" i="25"/>
  <c r="N65" i="27"/>
  <c r="N66" i="25"/>
  <c r="D65" i="25"/>
  <c r="F65" i="37" s="1"/>
  <c r="H65" i="37" s="1"/>
  <c r="F66" i="25"/>
  <c r="Z64" i="27"/>
  <c r="Z66" i="27" s="1"/>
  <c r="R64" i="27"/>
  <c r="R66" i="27" s="1"/>
  <c r="J64" i="27"/>
  <c r="AB60" i="27"/>
  <c r="T60" i="27"/>
  <c r="P59" i="27"/>
  <c r="P61" i="27" s="1"/>
  <c r="H59" i="27"/>
  <c r="AD51" i="27"/>
  <c r="V51" i="27"/>
  <c r="N51" i="27"/>
  <c r="H49" i="27"/>
  <c r="T47" i="27"/>
  <c r="AG43" i="25"/>
  <c r="AG82" i="25" s="1"/>
  <c r="AG91" i="25" s="1"/>
  <c r="AN42" i="25"/>
  <c r="AN43" i="25" s="1"/>
  <c r="AN82" i="25" s="1"/>
  <c r="AN91" i="25" s="1"/>
  <c r="AF42" i="25"/>
  <c r="AF43" i="25" s="1"/>
  <c r="AF82" i="25" s="1"/>
  <c r="AF91" i="25" s="1"/>
  <c r="X42" i="25"/>
  <c r="X43" i="25" s="1"/>
  <c r="P42" i="25"/>
  <c r="P43" i="25" s="1"/>
  <c r="P35" i="27"/>
  <c r="AE33" i="27"/>
  <c r="W33" i="27"/>
  <c r="O33" i="27"/>
  <c r="O36" i="27" s="1"/>
  <c r="E33" i="25"/>
  <c r="G33" i="37" s="1"/>
  <c r="I33" i="37" s="1"/>
  <c r="S32" i="27"/>
  <c r="AC13" i="27"/>
  <c r="U13" i="27"/>
  <c r="E13" i="27" s="1"/>
  <c r="G13" i="39" s="1"/>
  <c r="K13" i="27"/>
  <c r="K16" i="25"/>
  <c r="F86" i="15"/>
  <c r="F89" i="15" s="1"/>
  <c r="F89" i="13"/>
  <c r="M42" i="13"/>
  <c r="M43" i="13" s="1"/>
  <c r="H32" i="15"/>
  <c r="F32" i="13"/>
  <c r="F36" i="13" s="1"/>
  <c r="L32" i="13"/>
  <c r="E12" i="37"/>
  <c r="G77" i="45"/>
  <c r="M75" i="45"/>
  <c r="E75" i="47" s="1"/>
  <c r="I75" i="47" s="1"/>
  <c r="H66" i="45"/>
  <c r="G54" i="45"/>
  <c r="G56" i="45" s="1"/>
  <c r="M49" i="45"/>
  <c r="E49" i="47" s="1"/>
  <c r="I49" i="47" s="1"/>
  <c r="M33" i="45"/>
  <c r="I36" i="45"/>
  <c r="I29" i="45"/>
  <c r="H24" i="45"/>
  <c r="H82" i="45" s="1"/>
  <c r="G11" i="45"/>
  <c r="G16" i="45" s="1"/>
  <c r="G88" i="5"/>
  <c r="E66" i="37"/>
  <c r="Y77" i="27"/>
  <c r="Q77" i="27"/>
  <c r="I77" i="27"/>
  <c r="E77" i="25"/>
  <c r="G77" i="37" s="1"/>
  <c r="I77" i="37" s="1"/>
  <c r="AC76" i="27"/>
  <c r="M76" i="27"/>
  <c r="E74" i="25"/>
  <c r="G74" i="37" s="1"/>
  <c r="I74" i="37" s="1"/>
  <c r="AA71" i="27"/>
  <c r="S71" i="27"/>
  <c r="K71" i="27"/>
  <c r="Q70" i="27"/>
  <c r="AC65" i="27"/>
  <c r="U65" i="27"/>
  <c r="M65" i="27"/>
  <c r="AE59" i="27"/>
  <c r="AE61" i="27" s="1"/>
  <c r="AE61" i="25"/>
  <c r="W59" i="27"/>
  <c r="W61" i="27" s="1"/>
  <c r="W61" i="25"/>
  <c r="O59" i="27"/>
  <c r="O61" i="27" s="1"/>
  <c r="O61" i="25"/>
  <c r="G61" i="25"/>
  <c r="E59" i="25"/>
  <c r="AD55" i="27"/>
  <c r="V55" i="27"/>
  <c r="N55" i="27"/>
  <c r="N56" i="27" s="1"/>
  <c r="U51" i="27"/>
  <c r="I51" i="27"/>
  <c r="E49" i="25"/>
  <c r="G49" i="37" s="1"/>
  <c r="I49" i="37" s="1"/>
  <c r="W45" i="27"/>
  <c r="I43" i="25"/>
  <c r="W40" i="27"/>
  <c r="W42" i="27" s="1"/>
  <c r="W43" i="27" s="1"/>
  <c r="Z39" i="27"/>
  <c r="R39" i="27"/>
  <c r="J39" i="27"/>
  <c r="Z36" i="25"/>
  <c r="Z34" i="27"/>
  <c r="R36" i="25"/>
  <c r="R34" i="27"/>
  <c r="J36" i="25"/>
  <c r="J34" i="27"/>
  <c r="AE28" i="27"/>
  <c r="AB19" i="27"/>
  <c r="H19" i="27"/>
  <c r="AB13" i="27"/>
  <c r="T13" i="27"/>
  <c r="J13" i="27"/>
  <c r="D13" i="27" s="1"/>
  <c r="F13" i="39" s="1"/>
  <c r="J16" i="25"/>
  <c r="J82" i="25" s="1"/>
  <c r="V12" i="27"/>
  <c r="D12" i="25"/>
  <c r="F12" i="37" s="1"/>
  <c r="H12" i="37" s="1"/>
  <c r="R11" i="27"/>
  <c r="I61" i="13"/>
  <c r="I42" i="13"/>
  <c r="I43" i="13" s="1"/>
  <c r="H14" i="15"/>
  <c r="F14" i="13"/>
  <c r="L14" i="13"/>
  <c r="D14" i="37" s="1"/>
  <c r="V20" i="27"/>
  <c r="V24" i="27" s="1"/>
  <c r="H24" i="14"/>
  <c r="H16" i="14"/>
  <c r="L91" i="46"/>
  <c r="M28" i="45"/>
  <c r="E28" i="47" s="1"/>
  <c r="E29" i="47" s="1"/>
  <c r="K82" i="45"/>
  <c r="AE81" i="27"/>
  <c r="W81" i="27"/>
  <c r="O81" i="27"/>
  <c r="D81" i="25"/>
  <c r="F81" i="37" s="1"/>
  <c r="H81" i="37" s="1"/>
  <c r="Z80" i="27"/>
  <c r="R80" i="27"/>
  <c r="J80" i="27"/>
  <c r="AD79" i="27"/>
  <c r="V79" i="27"/>
  <c r="N79" i="27"/>
  <c r="AB78" i="27"/>
  <c r="T78" i="27"/>
  <c r="L78" i="27"/>
  <c r="X77" i="27"/>
  <c r="P77" i="27"/>
  <c r="H77" i="27"/>
  <c r="D77" i="27" s="1"/>
  <c r="F77" i="39" s="1"/>
  <c r="AB76" i="27"/>
  <c r="T76" i="27"/>
  <c r="L76" i="27"/>
  <c r="X75" i="27"/>
  <c r="P75" i="27"/>
  <c r="H75" i="27"/>
  <c r="AD74" i="27"/>
  <c r="V74" i="27"/>
  <c r="N74" i="27"/>
  <c r="Z73" i="27"/>
  <c r="R73" i="27"/>
  <c r="J73" i="27"/>
  <c r="Z71" i="27"/>
  <c r="R71" i="27"/>
  <c r="J71" i="27"/>
  <c r="D71" i="27" s="1"/>
  <c r="F71" i="39" s="1"/>
  <c r="P70" i="27"/>
  <c r="P72" i="27" s="1"/>
  <c r="AB65" i="27"/>
  <c r="T65" i="27"/>
  <c r="L65" i="27"/>
  <c r="X64" i="27"/>
  <c r="H64" i="27"/>
  <c r="H66" i="27" s="1"/>
  <c r="AD59" i="27"/>
  <c r="AD61" i="27" s="1"/>
  <c r="AD61" i="25"/>
  <c r="V59" i="27"/>
  <c r="V61" i="27" s="1"/>
  <c r="V61" i="25"/>
  <c r="N59" i="27"/>
  <c r="N61" i="27" s="1"/>
  <c r="N61" i="25"/>
  <c r="F61" i="25"/>
  <c r="D59" i="25"/>
  <c r="U56" i="25"/>
  <c r="AD54" i="27"/>
  <c r="AD56" i="27" s="1"/>
  <c r="AD56" i="25"/>
  <c r="V54" i="27"/>
  <c r="V56" i="27" s="1"/>
  <c r="V56" i="25"/>
  <c r="H54" i="27"/>
  <c r="H56" i="27" s="1"/>
  <c r="H56" i="25"/>
  <c r="D54" i="25"/>
  <c r="AB51" i="27"/>
  <c r="T51" i="27"/>
  <c r="D49" i="25"/>
  <c r="F49" i="37" s="1"/>
  <c r="AD45" i="27"/>
  <c r="V45" i="27"/>
  <c r="N45" i="27"/>
  <c r="D45" i="25"/>
  <c r="F45" i="37" s="1"/>
  <c r="H45" i="37" s="1"/>
  <c r="AD42" i="25"/>
  <c r="AD43" i="25" s="1"/>
  <c r="AD40" i="27"/>
  <c r="AD42" i="27" s="1"/>
  <c r="AD43" i="27" s="1"/>
  <c r="V40" i="27"/>
  <c r="V42" i="27" s="1"/>
  <c r="V43" i="27" s="1"/>
  <c r="V42" i="25"/>
  <c r="V43" i="25" s="1"/>
  <c r="N42" i="25"/>
  <c r="N43" i="25" s="1"/>
  <c r="N40" i="27"/>
  <c r="Y39" i="27"/>
  <c r="Q39" i="27"/>
  <c r="I39" i="27"/>
  <c r="P36" i="25"/>
  <c r="AD35" i="27"/>
  <c r="V35" i="27"/>
  <c r="M35" i="27"/>
  <c r="M36" i="25"/>
  <c r="Y34" i="27"/>
  <c r="Y36" i="25"/>
  <c r="Q34" i="27"/>
  <c r="Q36" i="25"/>
  <c r="I34" i="27"/>
  <c r="E34" i="27" s="1"/>
  <c r="G34" i="39" s="1"/>
  <c r="I36" i="25"/>
  <c r="U27" i="27"/>
  <c r="N23" i="27"/>
  <c r="W22" i="27"/>
  <c r="E22" i="25"/>
  <c r="G22" i="37" s="1"/>
  <c r="AD20" i="27"/>
  <c r="AD24" i="25"/>
  <c r="N20" i="27"/>
  <c r="N24" i="27" s="1"/>
  <c r="N24" i="25"/>
  <c r="E20" i="25"/>
  <c r="G20" i="37" s="1"/>
  <c r="I20" i="37" s="1"/>
  <c r="AA19" i="27"/>
  <c r="S19" i="27"/>
  <c r="G24" i="25"/>
  <c r="E19" i="25"/>
  <c r="M82" i="25"/>
  <c r="AE14" i="27"/>
  <c r="W14" i="27"/>
  <c r="O14" i="27"/>
  <c r="O16" i="25"/>
  <c r="G16" i="25"/>
  <c r="E14" i="25"/>
  <c r="G14" i="37" s="1"/>
  <c r="I87" i="15"/>
  <c r="I89" i="15" s="1"/>
  <c r="M87" i="13"/>
  <c r="G87" i="13"/>
  <c r="G87" i="15" s="1"/>
  <c r="I51" i="15"/>
  <c r="M51" i="13"/>
  <c r="E51" i="37" s="1"/>
  <c r="I51" i="37" s="1"/>
  <c r="G51" i="13"/>
  <c r="AA81" i="27"/>
  <c r="S81" i="27"/>
  <c r="D74" i="25"/>
  <c r="F74" i="37" s="1"/>
  <c r="H74" i="37" s="1"/>
  <c r="AD64" i="27"/>
  <c r="N64" i="27"/>
  <c r="N66" i="27" s="1"/>
  <c r="Z60" i="27"/>
  <c r="R60" i="27"/>
  <c r="J60" i="27"/>
  <c r="AB55" i="27"/>
  <c r="T55" i="27"/>
  <c r="AE54" i="27"/>
  <c r="AE56" i="27" s="1"/>
  <c r="W54" i="27"/>
  <c r="I54" i="27"/>
  <c r="AE51" i="27"/>
  <c r="W51" i="27"/>
  <c r="O51" i="27"/>
  <c r="Y49" i="27"/>
  <c r="Q49" i="27"/>
  <c r="AE45" i="27"/>
  <c r="O45" i="27"/>
  <c r="AE40" i="27"/>
  <c r="O40" i="27"/>
  <c r="O42" i="27" s="1"/>
  <c r="AA39" i="27"/>
  <c r="S39" i="27"/>
  <c r="K39" i="27"/>
  <c r="AE35" i="27"/>
  <c r="W35" i="27"/>
  <c r="O35" i="27"/>
  <c r="AA34" i="27"/>
  <c r="S34" i="27"/>
  <c r="K34" i="27"/>
  <c r="Y33" i="27"/>
  <c r="Q33" i="27"/>
  <c r="I33" i="27"/>
  <c r="AE32" i="27"/>
  <c r="AE36" i="27" s="1"/>
  <c r="W32" i="27"/>
  <c r="I32" i="27"/>
  <c r="AC28" i="27"/>
  <c r="U28" i="27"/>
  <c r="AC27" i="27"/>
  <c r="AA23" i="27"/>
  <c r="S23" i="27"/>
  <c r="E23" i="27" s="1"/>
  <c r="G23" i="39" s="1"/>
  <c r="AC22" i="27"/>
  <c r="U22" i="27"/>
  <c r="M22" i="27"/>
  <c r="AA21" i="27"/>
  <c r="S21" i="27"/>
  <c r="I21" i="27"/>
  <c r="AE20" i="27"/>
  <c r="W20" i="27"/>
  <c r="O20" i="27"/>
  <c r="O24" i="27" s="1"/>
  <c r="T19" i="27"/>
  <c r="T15" i="27"/>
  <c r="X14" i="27"/>
  <c r="P14" i="27"/>
  <c r="H14" i="27"/>
  <c r="AD13" i="27"/>
  <c r="V13" i="27"/>
  <c r="Z12" i="27"/>
  <c r="R12" i="27"/>
  <c r="J12" i="27"/>
  <c r="X11" i="27"/>
  <c r="P11" i="27"/>
  <c r="H89" i="15"/>
  <c r="H80" i="15"/>
  <c r="H76" i="15"/>
  <c r="H71" i="15"/>
  <c r="H59" i="15"/>
  <c r="H49" i="15"/>
  <c r="H40" i="15"/>
  <c r="H35" i="15"/>
  <c r="H28" i="15"/>
  <c r="H21" i="15"/>
  <c r="H13" i="15"/>
  <c r="AL72" i="27"/>
  <c r="F36" i="27"/>
  <c r="I22" i="15"/>
  <c r="I14" i="15"/>
  <c r="E87" i="27"/>
  <c r="G87" i="39" s="1"/>
  <c r="G42" i="27"/>
  <c r="G43" i="27" s="1"/>
  <c r="L72" i="31"/>
  <c r="D71" i="31"/>
  <c r="F71" i="43" s="1"/>
  <c r="H71" i="43" s="1"/>
  <c r="X81" i="27"/>
  <c r="P81" i="27"/>
  <c r="H51" i="27"/>
  <c r="AD49" i="27"/>
  <c r="V49" i="27"/>
  <c r="AD47" i="27"/>
  <c r="V47" i="27"/>
  <c r="N47" i="27"/>
  <c r="AB45" i="27"/>
  <c r="L45" i="27"/>
  <c r="AD41" i="27"/>
  <c r="V41" i="27"/>
  <c r="N41" i="27"/>
  <c r="AB40" i="27"/>
  <c r="AB42" i="27" s="1"/>
  <c r="L40" i="27"/>
  <c r="P39" i="27"/>
  <c r="F36" i="25"/>
  <c r="T35" i="27"/>
  <c r="J35" i="27"/>
  <c r="X34" i="27"/>
  <c r="P34" i="27"/>
  <c r="H34" i="27"/>
  <c r="AD33" i="27"/>
  <c r="V33" i="27"/>
  <c r="N33" i="27"/>
  <c r="N36" i="27" s="1"/>
  <c r="AB32" i="27"/>
  <c r="T32" i="27"/>
  <c r="Z27" i="27"/>
  <c r="Z29" i="27" s="1"/>
  <c r="R27" i="27"/>
  <c r="R29" i="27" s="1"/>
  <c r="X23" i="27"/>
  <c r="P23" i="27"/>
  <c r="Z22" i="27"/>
  <c r="J22" i="27"/>
  <c r="D22" i="27" s="1"/>
  <c r="F22" i="39" s="1"/>
  <c r="P21" i="27"/>
  <c r="AB20" i="27"/>
  <c r="T20" i="27"/>
  <c r="L20" i="27"/>
  <c r="L24" i="27" s="1"/>
  <c r="Y19" i="27"/>
  <c r="Q19" i="27"/>
  <c r="Y15" i="27"/>
  <c r="Q15" i="27"/>
  <c r="AC14" i="27"/>
  <c r="U14" i="27"/>
  <c r="M14" i="27"/>
  <c r="AA13" i="27"/>
  <c r="S13" i="27"/>
  <c r="I13" i="27"/>
  <c r="AE12" i="27"/>
  <c r="W12" i="27"/>
  <c r="E12" i="27" s="1"/>
  <c r="G12" i="39" s="1"/>
  <c r="O12" i="27"/>
  <c r="O16" i="27" s="1"/>
  <c r="AC11" i="27"/>
  <c r="U11" i="27"/>
  <c r="I89" i="13"/>
  <c r="I78" i="15"/>
  <c r="I74" i="15"/>
  <c r="I64" i="15"/>
  <c r="I54" i="15"/>
  <c r="I33" i="15"/>
  <c r="I23" i="15"/>
  <c r="G22" i="13"/>
  <c r="I19" i="15"/>
  <c r="I15" i="15"/>
  <c r="G14" i="13"/>
  <c r="I11" i="15"/>
  <c r="G89" i="27"/>
  <c r="AN66" i="27"/>
  <c r="AF66" i="27"/>
  <c r="G61" i="27"/>
  <c r="T41" i="27"/>
  <c r="E82" i="7"/>
  <c r="E91" i="7" s="1"/>
  <c r="AA54" i="27"/>
  <c r="AA56" i="27" s="1"/>
  <c r="S54" i="27"/>
  <c r="S56" i="27" s="1"/>
  <c r="AA51" i="27"/>
  <c r="S51" i="27"/>
  <c r="AC49" i="27"/>
  <c r="U49" i="27"/>
  <c r="AC47" i="27"/>
  <c r="U47" i="27"/>
  <c r="M47" i="27"/>
  <c r="AA45" i="27"/>
  <c r="S45" i="27"/>
  <c r="K45" i="27"/>
  <c r="AC41" i="27"/>
  <c r="U41" i="27"/>
  <c r="M41" i="27"/>
  <c r="AA40" i="27"/>
  <c r="AA42" i="27" s="1"/>
  <c r="AA43" i="27" s="1"/>
  <c r="S40" i="27"/>
  <c r="I40" i="27"/>
  <c r="I42" i="27" s="1"/>
  <c r="I43" i="27" s="1"/>
  <c r="AE39" i="27"/>
  <c r="W39" i="27"/>
  <c r="O39" i="27"/>
  <c r="AA35" i="27"/>
  <c r="S35" i="27"/>
  <c r="I35" i="27"/>
  <c r="E35" i="27" s="1"/>
  <c r="G35" i="39" s="1"/>
  <c r="W34" i="27"/>
  <c r="AC33" i="27"/>
  <c r="U33" i="27"/>
  <c r="M33" i="27"/>
  <c r="M36" i="27" s="1"/>
  <c r="AA32" i="27"/>
  <c r="Y28" i="27"/>
  <c r="Q28" i="27"/>
  <c r="E28" i="27" s="1"/>
  <c r="G28" i="39" s="1"/>
  <c r="Y27" i="27"/>
  <c r="Y29" i="27" s="1"/>
  <c r="Q27" i="27"/>
  <c r="AE23" i="27"/>
  <c r="W23" i="27"/>
  <c r="O23" i="27"/>
  <c r="Y22" i="27"/>
  <c r="Q22" i="27"/>
  <c r="I22" i="27"/>
  <c r="E22" i="27" s="1"/>
  <c r="G22" i="39" s="1"/>
  <c r="AE21" i="27"/>
  <c r="W21" i="27"/>
  <c r="M21" i="27"/>
  <c r="S20" i="27"/>
  <c r="J20" i="27"/>
  <c r="X19" i="27"/>
  <c r="P19" i="27"/>
  <c r="X15" i="27"/>
  <c r="AB14" i="27"/>
  <c r="D14" i="27" s="1"/>
  <c r="F14" i="39" s="1"/>
  <c r="T14" i="27"/>
  <c r="L14" i="27"/>
  <c r="Z13" i="27"/>
  <c r="R13" i="27"/>
  <c r="H13" i="27"/>
  <c r="N12" i="27"/>
  <c r="AB11" i="27"/>
  <c r="T11" i="27"/>
  <c r="T16" i="27" s="1"/>
  <c r="H78" i="15"/>
  <c r="H64" i="15"/>
  <c r="H54" i="15"/>
  <c r="H45" i="15"/>
  <c r="H33" i="15"/>
  <c r="H23" i="15"/>
  <c r="H19" i="15"/>
  <c r="H15" i="15"/>
  <c r="H11" i="15"/>
  <c r="F72" i="27"/>
  <c r="G16" i="27"/>
  <c r="G82" i="27" s="1"/>
  <c r="G91" i="27" s="1"/>
  <c r="H21" i="42"/>
  <c r="AA80" i="27"/>
  <c r="S80" i="27"/>
  <c r="K80" i="27"/>
  <c r="Y79" i="27"/>
  <c r="Q79" i="27"/>
  <c r="I79" i="27"/>
  <c r="E79" i="27" s="1"/>
  <c r="G79" i="39" s="1"/>
  <c r="AE78" i="27"/>
  <c r="W78" i="27"/>
  <c r="O78" i="27"/>
  <c r="AC77" i="27"/>
  <c r="U77" i="27"/>
  <c r="M77" i="27"/>
  <c r="E77" i="27" s="1"/>
  <c r="G77" i="39" s="1"/>
  <c r="AA76" i="27"/>
  <c r="S76" i="27"/>
  <c r="K76" i="27"/>
  <c r="Y75" i="27"/>
  <c r="Q75" i="27"/>
  <c r="I75" i="27"/>
  <c r="E75" i="27" s="1"/>
  <c r="G75" i="39" s="1"/>
  <c r="AE74" i="27"/>
  <c r="W74" i="27"/>
  <c r="O74" i="27"/>
  <c r="AC73" i="27"/>
  <c r="U73" i="27"/>
  <c r="M73" i="27"/>
  <c r="Y71" i="27"/>
  <c r="Y72" i="27" s="1"/>
  <c r="Q71" i="27"/>
  <c r="I71" i="27"/>
  <c r="I72" i="27" s="1"/>
  <c r="AE70" i="27"/>
  <c r="W70" i="27"/>
  <c r="O70" i="27"/>
  <c r="AA65" i="27"/>
  <c r="S65" i="27"/>
  <c r="K65" i="27"/>
  <c r="Y64" i="27"/>
  <c r="Q64" i="27"/>
  <c r="I64" i="27"/>
  <c r="AC60" i="27"/>
  <c r="U60" i="27"/>
  <c r="M60" i="27"/>
  <c r="AA59" i="27"/>
  <c r="S59" i="27"/>
  <c r="K59" i="27"/>
  <c r="AE55" i="27"/>
  <c r="W55" i="27"/>
  <c r="O55" i="27"/>
  <c r="O56" i="27" s="1"/>
  <c r="Z51" i="27"/>
  <c r="R51" i="27"/>
  <c r="AB49" i="27"/>
  <c r="T49" i="27"/>
  <c r="AB47" i="27"/>
  <c r="L47" i="27"/>
  <c r="Z45" i="27"/>
  <c r="R45" i="27"/>
  <c r="J45" i="27"/>
  <c r="AB41" i="27"/>
  <c r="L41" i="27"/>
  <c r="Z40" i="27"/>
  <c r="R40" i="27"/>
  <c r="H40" i="27"/>
  <c r="AD39" i="27"/>
  <c r="V39" i="27"/>
  <c r="N39" i="27"/>
  <c r="Z35" i="27"/>
  <c r="R35" i="27"/>
  <c r="H35" i="27"/>
  <c r="D35" i="27" s="1"/>
  <c r="F35" i="39" s="1"/>
  <c r="AD34" i="27"/>
  <c r="V34" i="27"/>
  <c r="N34" i="27"/>
  <c r="AB33" i="27"/>
  <c r="L33" i="27"/>
  <c r="L36" i="27" s="1"/>
  <c r="Z32" i="27"/>
  <c r="R32" i="27"/>
  <c r="X28" i="27"/>
  <c r="P28" i="27"/>
  <c r="X27" i="27"/>
  <c r="P27" i="27"/>
  <c r="V23" i="27"/>
  <c r="X22" i="27"/>
  <c r="P22" i="27"/>
  <c r="H22" i="27"/>
  <c r="AD21" i="27"/>
  <c r="V21" i="27"/>
  <c r="L21" i="27"/>
  <c r="Z20" i="27"/>
  <c r="R20" i="27"/>
  <c r="I20" i="27"/>
  <c r="E20" i="27" s="1"/>
  <c r="G20" i="39" s="1"/>
  <c r="AE19" i="27"/>
  <c r="W19" i="27"/>
  <c r="K19" i="27"/>
  <c r="AE15" i="27"/>
  <c r="W15" i="27"/>
  <c r="O15" i="27"/>
  <c r="AA14" i="27"/>
  <c r="S14" i="27"/>
  <c r="Q13" i="27"/>
  <c r="AC12" i="27"/>
  <c r="U12" i="27"/>
  <c r="M12" i="27"/>
  <c r="M16" i="27" s="1"/>
  <c r="AA11" i="27"/>
  <c r="S11" i="27"/>
  <c r="I79" i="15"/>
  <c r="I75" i="15"/>
  <c r="I70" i="15"/>
  <c r="I65" i="15"/>
  <c r="I55" i="15"/>
  <c r="I47" i="15"/>
  <c r="I39" i="15"/>
  <c r="I34" i="15"/>
  <c r="I27" i="15"/>
  <c r="I24" i="13"/>
  <c r="I20" i="15"/>
  <c r="I16" i="13"/>
  <c r="I12" i="15"/>
  <c r="E86" i="39"/>
  <c r="D75" i="27"/>
  <c r="F75" i="39" s="1"/>
  <c r="E73" i="27"/>
  <c r="G73" i="39" s="1"/>
  <c r="G24" i="27"/>
  <c r="H74" i="15"/>
  <c r="I76" i="42"/>
  <c r="G76" i="5"/>
  <c r="AC81" i="27"/>
  <c r="U81" i="27"/>
  <c r="M81" i="27"/>
  <c r="E81" i="27" s="1"/>
  <c r="G81" i="39" s="1"/>
  <c r="Z65" i="27"/>
  <c r="J65" i="27"/>
  <c r="Z59" i="27"/>
  <c r="Z61" i="27" s="1"/>
  <c r="R59" i="27"/>
  <c r="R61" i="27" s="1"/>
  <c r="J59" i="27"/>
  <c r="J61" i="27" s="1"/>
  <c r="X56" i="25"/>
  <c r="Y54" i="27"/>
  <c r="Q54" i="27"/>
  <c r="Q56" i="27" s="1"/>
  <c r="Y51" i="27"/>
  <c r="Q51" i="27"/>
  <c r="AA49" i="27"/>
  <c r="AA47" i="27"/>
  <c r="S47" i="27"/>
  <c r="K47" i="27"/>
  <c r="Y45" i="27"/>
  <c r="Q45" i="27"/>
  <c r="I45" i="27"/>
  <c r="E45" i="27" s="1"/>
  <c r="G45" i="39" s="1"/>
  <c r="AA41" i="27"/>
  <c r="S41" i="27"/>
  <c r="K41" i="27"/>
  <c r="Y40" i="27"/>
  <c r="Y42" i="27" s="1"/>
  <c r="Y43" i="27" s="1"/>
  <c r="Q40" i="27"/>
  <c r="Q42" i="27" s="1"/>
  <c r="Y35" i="27"/>
  <c r="Q35" i="27"/>
  <c r="AC34" i="27"/>
  <c r="U34" i="27"/>
  <c r="M34" i="27"/>
  <c r="AA33" i="27"/>
  <c r="S33" i="27"/>
  <c r="K33" i="27"/>
  <c r="K36" i="27" s="1"/>
  <c r="Y32" i="27"/>
  <c r="Y36" i="27" s="1"/>
  <c r="Q32" i="27"/>
  <c r="Q36" i="27" s="1"/>
  <c r="W28" i="27"/>
  <c r="I28" i="27"/>
  <c r="AE27" i="27"/>
  <c r="AE29" i="27" s="1"/>
  <c r="W27" i="27"/>
  <c r="W29" i="27" s="1"/>
  <c r="I27" i="27"/>
  <c r="AC23" i="27"/>
  <c r="U23" i="27"/>
  <c r="I23" i="27"/>
  <c r="AE22" i="27"/>
  <c r="O22" i="27"/>
  <c r="AC21" i="27"/>
  <c r="U21" i="27"/>
  <c r="K21" i="27"/>
  <c r="Y20" i="27"/>
  <c r="Q20" i="27"/>
  <c r="H20" i="27"/>
  <c r="AD19" i="27"/>
  <c r="J19" i="27"/>
  <c r="AD15" i="27"/>
  <c r="V15" i="27"/>
  <c r="N15" i="27"/>
  <c r="N16" i="27" s="1"/>
  <c r="Z14" i="27"/>
  <c r="J14" i="27"/>
  <c r="X13" i="27"/>
  <c r="P13" i="27"/>
  <c r="AB12" i="27"/>
  <c r="T12" i="27"/>
  <c r="L12" i="27"/>
  <c r="D12" i="27" s="1"/>
  <c r="F12" i="39" s="1"/>
  <c r="Z11" i="27"/>
  <c r="Z16" i="27" s="1"/>
  <c r="L86" i="13"/>
  <c r="L80" i="13"/>
  <c r="D80" i="37" s="1"/>
  <c r="H79" i="15"/>
  <c r="F78" i="13"/>
  <c r="L76" i="13"/>
  <c r="D76" i="37" s="1"/>
  <c r="H75" i="15"/>
  <c r="L71" i="13"/>
  <c r="D71" i="37" s="1"/>
  <c r="D72" i="37" s="1"/>
  <c r="H70" i="15"/>
  <c r="H65" i="15"/>
  <c r="F64" i="13"/>
  <c r="F66" i="13" s="1"/>
  <c r="L59" i="13"/>
  <c r="H55" i="15"/>
  <c r="F54" i="13"/>
  <c r="F56" i="13" s="1"/>
  <c r="L49" i="13"/>
  <c r="D49" i="37" s="1"/>
  <c r="H47" i="15"/>
  <c r="F45" i="13"/>
  <c r="L40" i="13"/>
  <c r="H39" i="15"/>
  <c r="L35" i="13"/>
  <c r="D35" i="37" s="1"/>
  <c r="H34" i="15"/>
  <c r="F33" i="13"/>
  <c r="L28" i="13"/>
  <c r="D28" i="37" s="1"/>
  <c r="D29" i="37" s="1"/>
  <c r="H27" i="15"/>
  <c r="H24" i="13"/>
  <c r="F23" i="13"/>
  <c r="L21" i="13"/>
  <c r="H20" i="15"/>
  <c r="F19" i="13"/>
  <c r="F24" i="13" s="1"/>
  <c r="H16" i="13"/>
  <c r="F15" i="13"/>
  <c r="L13" i="13"/>
  <c r="D13" i="37" s="1"/>
  <c r="H13" i="37" s="1"/>
  <c r="H12" i="15"/>
  <c r="F11" i="13"/>
  <c r="AJ56" i="27"/>
  <c r="Y80" i="27"/>
  <c r="Q80" i="27"/>
  <c r="I80" i="27"/>
  <c r="E80" i="27" s="1"/>
  <c r="G80" i="39" s="1"/>
  <c r="AE79" i="27"/>
  <c r="W79" i="27"/>
  <c r="O79" i="27"/>
  <c r="AC78" i="27"/>
  <c r="U78" i="27"/>
  <c r="M78" i="27"/>
  <c r="E78" i="27" s="1"/>
  <c r="G78" i="39" s="1"/>
  <c r="AA77" i="27"/>
  <c r="S77" i="27"/>
  <c r="K77" i="27"/>
  <c r="Y76" i="27"/>
  <c r="Q76" i="27"/>
  <c r="I76" i="27"/>
  <c r="AE75" i="27"/>
  <c r="W75" i="27"/>
  <c r="O75" i="27"/>
  <c r="AC74" i="27"/>
  <c r="U74" i="27"/>
  <c r="M74" i="27"/>
  <c r="AA73" i="27"/>
  <c r="S73" i="27"/>
  <c r="K73" i="27"/>
  <c r="AE71" i="27"/>
  <c r="W71" i="27"/>
  <c r="O71" i="27"/>
  <c r="AC70" i="27"/>
  <c r="AC72" i="27" s="1"/>
  <c r="U70" i="27"/>
  <c r="U72" i="27" s="1"/>
  <c r="M70" i="27"/>
  <c r="M72" i="27" s="1"/>
  <c r="AA66" i="25"/>
  <c r="Y65" i="27"/>
  <c r="Q65" i="27"/>
  <c r="I65" i="27"/>
  <c r="E65" i="27" s="1"/>
  <c r="G65" i="39" s="1"/>
  <c r="AE64" i="27"/>
  <c r="AE66" i="27" s="1"/>
  <c r="W64" i="27"/>
  <c r="W66" i="27" s="1"/>
  <c r="O64" i="27"/>
  <c r="AC61" i="25"/>
  <c r="U61" i="25"/>
  <c r="M61" i="25"/>
  <c r="AA60" i="27"/>
  <c r="S60" i="27"/>
  <c r="K60" i="27"/>
  <c r="E60" i="27" s="1"/>
  <c r="G60" i="39" s="1"/>
  <c r="Y59" i="27"/>
  <c r="Y61" i="27" s="1"/>
  <c r="Q59" i="27"/>
  <c r="Q61" i="27" s="1"/>
  <c r="I59" i="27"/>
  <c r="AE56" i="25"/>
  <c r="W56" i="25"/>
  <c r="O56" i="25"/>
  <c r="AC55" i="27"/>
  <c r="U55" i="27"/>
  <c r="J55" i="27"/>
  <c r="J56" i="27" s="1"/>
  <c r="X54" i="27"/>
  <c r="X56" i="27" s="1"/>
  <c r="P54" i="27"/>
  <c r="P56" i="27" s="1"/>
  <c r="X51" i="27"/>
  <c r="Z47" i="27"/>
  <c r="R47" i="27"/>
  <c r="J47" i="27"/>
  <c r="X45" i="27"/>
  <c r="P45" i="27"/>
  <c r="H45" i="27"/>
  <c r="AB42" i="25"/>
  <c r="AB43" i="25" s="1"/>
  <c r="L42" i="25"/>
  <c r="L43" i="25" s="1"/>
  <c r="Z41" i="27"/>
  <c r="R41" i="27"/>
  <c r="J41" i="27"/>
  <c r="J42" i="27" s="1"/>
  <c r="J43" i="27" s="1"/>
  <c r="X40" i="27"/>
  <c r="X42" i="27" s="1"/>
  <c r="X43" i="27" s="1"/>
  <c r="P40" i="27"/>
  <c r="AB39" i="27"/>
  <c r="L39" i="27"/>
  <c r="X35" i="27"/>
  <c r="AB34" i="27"/>
  <c r="L34" i="27"/>
  <c r="P32" i="27"/>
  <c r="D32" i="27" s="1"/>
  <c r="AD28" i="27"/>
  <c r="V28" i="27"/>
  <c r="H28" i="27"/>
  <c r="AD27" i="27"/>
  <c r="V27" i="27"/>
  <c r="V29" i="27" s="1"/>
  <c r="H27" i="27"/>
  <c r="H23" i="27"/>
  <c r="D23" i="27" s="1"/>
  <c r="F23" i="39" s="1"/>
  <c r="AD22" i="27"/>
  <c r="V22" i="27"/>
  <c r="N22" i="27"/>
  <c r="AB21" i="27"/>
  <c r="T21" i="27"/>
  <c r="J21" i="27"/>
  <c r="X20" i="27"/>
  <c r="P20" i="27"/>
  <c r="AC19" i="27"/>
  <c r="U19" i="27"/>
  <c r="U24" i="27" s="1"/>
  <c r="I19" i="27"/>
  <c r="AC15" i="27"/>
  <c r="U15" i="27"/>
  <c r="L15" i="27"/>
  <c r="Y14" i="27"/>
  <c r="Q14" i="27"/>
  <c r="I14" i="27"/>
  <c r="E14" i="27" s="1"/>
  <c r="G14" i="39" s="1"/>
  <c r="AE13" i="27"/>
  <c r="W13" i="27"/>
  <c r="M13" i="27"/>
  <c r="AA12" i="27"/>
  <c r="S12" i="27"/>
  <c r="K12" i="27"/>
  <c r="K16" i="27" s="1"/>
  <c r="Y11" i="27"/>
  <c r="Q11" i="27"/>
  <c r="M89" i="13"/>
  <c r="B23" i="4" s="1"/>
  <c r="C23" i="4" s="1"/>
  <c r="I80" i="15"/>
  <c r="G79" i="13"/>
  <c r="I76" i="15"/>
  <c r="G75" i="13"/>
  <c r="I71" i="15"/>
  <c r="G70" i="13"/>
  <c r="G72" i="13" s="1"/>
  <c r="I66" i="13"/>
  <c r="G65" i="13"/>
  <c r="G66" i="13" s="1"/>
  <c r="I59" i="15"/>
  <c r="I56" i="13"/>
  <c r="G55" i="13"/>
  <c r="G56" i="13" s="1"/>
  <c r="G47" i="13"/>
  <c r="I40" i="15"/>
  <c r="G39" i="13"/>
  <c r="I35" i="15"/>
  <c r="G34" i="13"/>
  <c r="I28" i="15"/>
  <c r="G27" i="13"/>
  <c r="G29" i="13" s="1"/>
  <c r="M22" i="13"/>
  <c r="E22" i="37" s="1"/>
  <c r="I21" i="15"/>
  <c r="G20" i="13"/>
  <c r="M14" i="13"/>
  <c r="E14" i="37" s="1"/>
  <c r="E16" i="37" s="1"/>
  <c r="I13" i="15"/>
  <c r="G12" i="13"/>
  <c r="F16" i="27"/>
  <c r="F82" i="27" s="1"/>
  <c r="F91" i="27" s="1"/>
  <c r="AH16" i="27"/>
  <c r="AH82" i="27" s="1"/>
  <c r="AH91" i="27" s="1"/>
  <c r="AN16" i="27"/>
  <c r="AN82" i="27" s="1"/>
  <c r="AN91" i="27" s="1"/>
  <c r="AF16" i="27"/>
  <c r="AF82" i="27" s="1"/>
  <c r="AF91" i="27" s="1"/>
  <c r="G36" i="27"/>
  <c r="AJ36" i="27"/>
  <c r="E41" i="27"/>
  <c r="G41" i="39" s="1"/>
  <c r="AJ42" i="27"/>
  <c r="AJ43" i="27" s="1"/>
  <c r="G29" i="27"/>
  <c r="AJ24" i="27"/>
  <c r="AJ82" i="27" s="1"/>
  <c r="AJ91" i="27" s="1"/>
  <c r="D22" i="5"/>
  <c r="F20" i="18"/>
  <c r="L20" i="18"/>
  <c r="I80" i="52"/>
  <c r="AC91" i="7"/>
  <c r="H55" i="42"/>
  <c r="G43" i="18"/>
  <c r="M70" i="18"/>
  <c r="I72" i="18"/>
  <c r="G70" i="18"/>
  <c r="G72" i="18" s="1"/>
  <c r="L66" i="53"/>
  <c r="D64" i="52"/>
  <c r="D66" i="52" s="1"/>
  <c r="D41" i="54"/>
  <c r="F41" i="52" s="1"/>
  <c r="H41" i="52" s="1"/>
  <c r="F42" i="54"/>
  <c r="AK16" i="27"/>
  <c r="AK82" i="27" s="1"/>
  <c r="AK91" i="27" s="1"/>
  <c r="E16" i="15"/>
  <c r="F80" i="5"/>
  <c r="H80" i="42"/>
  <c r="AC82" i="62"/>
  <c r="G56" i="27"/>
  <c r="AM82" i="27"/>
  <c r="AM91" i="27" s="1"/>
  <c r="F45" i="5"/>
  <c r="G59" i="42"/>
  <c r="E61" i="30"/>
  <c r="D60" i="54"/>
  <c r="F60" i="52" s="1"/>
  <c r="H60" i="52" s="1"/>
  <c r="F61" i="54"/>
  <c r="Z651" i="44"/>
  <c r="AB91" i="31"/>
  <c r="L29" i="31"/>
  <c r="L82" i="31" s="1"/>
  <c r="D28" i="31"/>
  <c r="F28" i="43" s="1"/>
  <c r="H28" i="43" s="1"/>
  <c r="D29" i="31"/>
  <c r="F27" i="43"/>
  <c r="F56" i="42"/>
  <c r="H54" i="42"/>
  <c r="H56" i="42" s="1"/>
  <c r="E49" i="5"/>
  <c r="H32" i="42"/>
  <c r="F36" i="42"/>
  <c r="E72" i="30"/>
  <c r="E84" i="30" s="1"/>
  <c r="G71" i="42"/>
  <c r="I35" i="42"/>
  <c r="D36" i="30"/>
  <c r="D29" i="30"/>
  <c r="F28" i="42"/>
  <c r="AK82" i="30"/>
  <c r="AC82" i="30"/>
  <c r="AA650" i="44" s="1"/>
  <c r="U82" i="30"/>
  <c r="S650" i="44" s="1"/>
  <c r="M82" i="30"/>
  <c r="K650" i="44" s="1"/>
  <c r="H72" i="18"/>
  <c r="F70" i="18"/>
  <c r="F72" i="18" s="1"/>
  <c r="L70" i="18"/>
  <c r="L66" i="18"/>
  <c r="M59" i="53"/>
  <c r="I61" i="53"/>
  <c r="G59" i="53"/>
  <c r="G61" i="53" s="1"/>
  <c r="F35" i="53"/>
  <c r="L35" i="53"/>
  <c r="D35" i="52" s="1"/>
  <c r="D75" i="54"/>
  <c r="F75" i="52" s="1"/>
  <c r="H75" i="52" s="1"/>
  <c r="K24" i="54"/>
  <c r="K82" i="54" s="1"/>
  <c r="I653" i="44" s="1"/>
  <c r="D40" i="62"/>
  <c r="F42" i="62"/>
  <c r="F43" i="62" s="1"/>
  <c r="H73" i="42"/>
  <c r="F60" i="5"/>
  <c r="I15" i="42"/>
  <c r="E16" i="30"/>
  <c r="H36" i="18"/>
  <c r="F34" i="18"/>
  <c r="L34" i="18"/>
  <c r="H61" i="53"/>
  <c r="F59" i="53"/>
  <c r="F61" i="53" s="1"/>
  <c r="L59" i="53"/>
  <c r="M13" i="53"/>
  <c r="E13" i="52" s="1"/>
  <c r="G13" i="53"/>
  <c r="G16" i="53"/>
  <c r="G54" i="52"/>
  <c r="E49" i="54"/>
  <c r="G49" i="52" s="1"/>
  <c r="Z82" i="54"/>
  <c r="X653" i="44" s="1"/>
  <c r="E19" i="54"/>
  <c r="G24" i="54"/>
  <c r="AA82" i="6"/>
  <c r="H16" i="56"/>
  <c r="H82" i="56" s="1"/>
  <c r="H91" i="56" s="1"/>
  <c r="F14" i="56"/>
  <c r="L14" i="56"/>
  <c r="D14" i="57" s="1"/>
  <c r="E72" i="15"/>
  <c r="M82" i="7"/>
  <c r="M91" i="7" s="1"/>
  <c r="I75" i="42"/>
  <c r="F70" i="42"/>
  <c r="D20" i="30"/>
  <c r="F20" i="42" s="1"/>
  <c r="F24" i="30"/>
  <c r="D16" i="30"/>
  <c r="D82" i="30" s="1"/>
  <c r="F11" i="42"/>
  <c r="F39" i="18"/>
  <c r="L39" i="18"/>
  <c r="D39" i="42" s="1"/>
  <c r="M27" i="18"/>
  <c r="I29" i="18"/>
  <c r="I82" i="18" s="1"/>
  <c r="G27" i="18"/>
  <c r="G29" i="18" s="1"/>
  <c r="M12" i="18"/>
  <c r="G12" i="18"/>
  <c r="M71" i="53"/>
  <c r="E71" i="52" s="1"/>
  <c r="G71" i="53"/>
  <c r="I72" i="53"/>
  <c r="H42" i="53"/>
  <c r="H43" i="53" s="1"/>
  <c r="F40" i="53"/>
  <c r="F42" i="53" s="1"/>
  <c r="F43" i="53" s="1"/>
  <c r="L40" i="53"/>
  <c r="D32" i="52"/>
  <c r="L36" i="53"/>
  <c r="F28" i="53"/>
  <c r="F29" i="53" s="1"/>
  <c r="H29" i="53"/>
  <c r="L28" i="53"/>
  <c r="D28" i="52" s="1"/>
  <c r="D29" i="52" s="1"/>
  <c r="F13" i="53"/>
  <c r="L13" i="53"/>
  <c r="D13" i="52" s="1"/>
  <c r="H13" i="52" s="1"/>
  <c r="D11" i="52"/>
  <c r="I81" i="52"/>
  <c r="F54" i="52"/>
  <c r="D49" i="54"/>
  <c r="F49" i="52" s="1"/>
  <c r="E34" i="54"/>
  <c r="G34" i="52" s="1"/>
  <c r="I34" i="52" s="1"/>
  <c r="E27" i="54"/>
  <c r="H82" i="54"/>
  <c r="F653" i="44" s="1"/>
  <c r="AK24" i="54"/>
  <c r="AC24" i="54"/>
  <c r="U24" i="54"/>
  <c r="E20" i="54"/>
  <c r="G20" i="52" s="1"/>
  <c r="I20" i="52" s="1"/>
  <c r="G16" i="24"/>
  <c r="Z649" i="44"/>
  <c r="AB91" i="55"/>
  <c r="H14" i="57"/>
  <c r="D86" i="57"/>
  <c r="M16" i="56"/>
  <c r="AF82" i="7"/>
  <c r="AF91" i="7" s="1"/>
  <c r="H81" i="42"/>
  <c r="H23" i="42"/>
  <c r="I49" i="42"/>
  <c r="G34" i="5"/>
  <c r="Z82" i="30"/>
  <c r="X650" i="44" s="1"/>
  <c r="J82" i="30"/>
  <c r="H650" i="44" s="1"/>
  <c r="H29" i="18"/>
  <c r="F27" i="18"/>
  <c r="F29" i="18" s="1"/>
  <c r="L27" i="18"/>
  <c r="H82" i="18"/>
  <c r="F12" i="18"/>
  <c r="L12" i="18"/>
  <c r="F71" i="53"/>
  <c r="H72" i="53"/>
  <c r="L71" i="53"/>
  <c r="D71" i="52" s="1"/>
  <c r="D72" i="52" s="1"/>
  <c r="M21" i="53"/>
  <c r="E21" i="52" s="1"/>
  <c r="G21" i="53"/>
  <c r="G24" i="53"/>
  <c r="E70" i="54"/>
  <c r="I72" i="54"/>
  <c r="D34" i="54"/>
  <c r="F34" i="52" s="1"/>
  <c r="H34" i="52" s="1"/>
  <c r="V16" i="54"/>
  <c r="D78" i="31"/>
  <c r="F78" i="43" s="1"/>
  <c r="E55" i="31"/>
  <c r="G55" i="43" s="1"/>
  <c r="I55" i="43" s="1"/>
  <c r="E47" i="31"/>
  <c r="G47" i="43" s="1"/>
  <c r="J82" i="15"/>
  <c r="J91" i="15" s="1"/>
  <c r="G86" i="31"/>
  <c r="E86" i="7"/>
  <c r="E89" i="7" s="1"/>
  <c r="AE82" i="7"/>
  <c r="AE91" i="7" s="1"/>
  <c r="W82" i="7"/>
  <c r="W91" i="7" s="1"/>
  <c r="O82" i="7"/>
  <c r="O91" i="7" s="1"/>
  <c r="G82" i="7"/>
  <c r="G91" i="7" s="1"/>
  <c r="D61" i="42"/>
  <c r="H59" i="42"/>
  <c r="H61" i="42" s="1"/>
  <c r="F42" i="42"/>
  <c r="F43" i="42" s="1"/>
  <c r="H22" i="42"/>
  <c r="F41" i="42"/>
  <c r="D42" i="30"/>
  <c r="D43" i="30" s="1"/>
  <c r="AO82" i="30"/>
  <c r="AG82" i="30"/>
  <c r="Y82" i="30"/>
  <c r="W650" i="44" s="1"/>
  <c r="Q82" i="30"/>
  <c r="O650" i="44" s="1"/>
  <c r="L61" i="18"/>
  <c r="F55" i="18"/>
  <c r="F56" i="18" s="1"/>
  <c r="H56" i="18"/>
  <c r="L55" i="18"/>
  <c r="D55" i="42" s="1"/>
  <c r="F47" i="18"/>
  <c r="L47" i="18"/>
  <c r="D47" i="42" s="1"/>
  <c r="F21" i="53"/>
  <c r="L21" i="53"/>
  <c r="D21" i="52" s="1"/>
  <c r="D24" i="52" s="1"/>
  <c r="L24" i="53"/>
  <c r="E73" i="54"/>
  <c r="G73" i="52" s="1"/>
  <c r="I73" i="52" s="1"/>
  <c r="D70" i="54"/>
  <c r="H72" i="54"/>
  <c r="D59" i="54"/>
  <c r="D51" i="54"/>
  <c r="F51" i="52" s="1"/>
  <c r="H51" i="52" s="1"/>
  <c r="AC43" i="54"/>
  <c r="AC82" i="54" s="1"/>
  <c r="AA653" i="44" s="1"/>
  <c r="G43" i="54"/>
  <c r="E40" i="54"/>
  <c r="AI82" i="54"/>
  <c r="E21" i="54"/>
  <c r="G21" i="52" s="1"/>
  <c r="I21" i="52" s="1"/>
  <c r="E15" i="54"/>
  <c r="G15" i="52" s="1"/>
  <c r="I15" i="52" s="1"/>
  <c r="D73" i="62"/>
  <c r="F73" i="63" s="1"/>
  <c r="H73" i="63" s="1"/>
  <c r="I39" i="42"/>
  <c r="G16" i="42"/>
  <c r="I11" i="42"/>
  <c r="F19" i="42"/>
  <c r="D24" i="30"/>
  <c r="L72" i="53"/>
  <c r="D54" i="52"/>
  <c r="D56" i="52" s="1"/>
  <c r="L56" i="53"/>
  <c r="F49" i="53"/>
  <c r="L49" i="53"/>
  <c r="D49" i="52" s="1"/>
  <c r="D73" i="54"/>
  <c r="F73" i="52" s="1"/>
  <c r="H73" i="52" s="1"/>
  <c r="H45" i="52"/>
  <c r="F43" i="54"/>
  <c r="AB43" i="54"/>
  <c r="AB82" i="54" s="1"/>
  <c r="Z653" i="44" s="1"/>
  <c r="D40" i="54"/>
  <c r="D35" i="54"/>
  <c r="F35" i="52" s="1"/>
  <c r="H35" i="52" s="1"/>
  <c r="D15" i="54"/>
  <c r="F15" i="52" s="1"/>
  <c r="H15" i="52" s="1"/>
  <c r="AJ82" i="54"/>
  <c r="T82" i="54"/>
  <c r="R653" i="44" s="1"/>
  <c r="AE82" i="6"/>
  <c r="W82" i="6"/>
  <c r="G82" i="6"/>
  <c r="E59" i="31"/>
  <c r="L61" i="19"/>
  <c r="D59" i="43"/>
  <c r="D61" i="43" s="1"/>
  <c r="I73" i="63"/>
  <c r="D66" i="15"/>
  <c r="D29" i="15"/>
  <c r="D82" i="15" s="1"/>
  <c r="D91" i="15" s="1"/>
  <c r="H75" i="42"/>
  <c r="F29" i="42"/>
  <c r="E36" i="30"/>
  <c r="G33" i="42"/>
  <c r="G36" i="42" s="1"/>
  <c r="F79" i="18"/>
  <c r="L79" i="18"/>
  <c r="D79" i="42" s="1"/>
  <c r="H79" i="42" s="1"/>
  <c r="F75" i="18"/>
  <c r="L75" i="18"/>
  <c r="D75" i="42" s="1"/>
  <c r="D73" i="5"/>
  <c r="E78" i="54"/>
  <c r="G78" i="52" s="1"/>
  <c r="F88" i="5"/>
  <c r="H88" i="43"/>
  <c r="E19" i="31"/>
  <c r="X651" i="44"/>
  <c r="Z91" i="31"/>
  <c r="R82" i="31"/>
  <c r="D15" i="31"/>
  <c r="F15" i="43" s="1"/>
  <c r="H15" i="43" s="1"/>
  <c r="F72" i="62"/>
  <c r="D71" i="62"/>
  <c r="F71" i="63" s="1"/>
  <c r="H71" i="63" s="1"/>
  <c r="D87" i="7"/>
  <c r="D89" i="7" s="1"/>
  <c r="Z89" i="7"/>
  <c r="Z91" i="7" s="1"/>
  <c r="G56" i="30"/>
  <c r="G82" i="30" s="1"/>
  <c r="E55" i="30"/>
  <c r="G55" i="42" s="1"/>
  <c r="I41" i="42"/>
  <c r="F65" i="18"/>
  <c r="F66" i="18" s="1"/>
  <c r="H66" i="18"/>
  <c r="L65" i="18"/>
  <c r="D65" i="42" s="1"/>
  <c r="H65" i="42" s="1"/>
  <c r="H66" i="42" s="1"/>
  <c r="L56" i="18"/>
  <c r="D40" i="42"/>
  <c r="L42" i="18"/>
  <c r="L43" i="18" s="1"/>
  <c r="F80" i="53"/>
  <c r="L80" i="53"/>
  <c r="D80" i="52" s="1"/>
  <c r="F76" i="53"/>
  <c r="L76" i="53"/>
  <c r="D76" i="52" s="1"/>
  <c r="F72" i="53"/>
  <c r="L29" i="53"/>
  <c r="E77" i="54"/>
  <c r="G77" i="52" s="1"/>
  <c r="I77" i="52" s="1"/>
  <c r="D71" i="54"/>
  <c r="F71" i="52" s="1"/>
  <c r="H71" i="52" s="1"/>
  <c r="D64" i="54"/>
  <c r="D55" i="54"/>
  <c r="F55" i="52" s="1"/>
  <c r="H55" i="52" s="1"/>
  <c r="H56" i="54"/>
  <c r="D47" i="54"/>
  <c r="F47" i="52" s="1"/>
  <c r="H47" i="52" s="1"/>
  <c r="D32" i="54"/>
  <c r="E28" i="54"/>
  <c r="G28" i="52" s="1"/>
  <c r="I28" i="52" s="1"/>
  <c r="E22" i="54"/>
  <c r="G22" i="52" s="1"/>
  <c r="I22" i="52" s="1"/>
  <c r="H33" i="43"/>
  <c r="F15" i="19"/>
  <c r="L15" i="19"/>
  <c r="D15" i="43" s="1"/>
  <c r="F11" i="19"/>
  <c r="H16" i="19"/>
  <c r="L11" i="19"/>
  <c r="H72" i="61"/>
  <c r="F70" i="61"/>
  <c r="F72" i="61" s="1"/>
  <c r="L70" i="61"/>
  <c r="H29" i="61"/>
  <c r="F27" i="61"/>
  <c r="F29" i="61" s="1"/>
  <c r="L27" i="61"/>
  <c r="F12" i="61"/>
  <c r="L12" i="61"/>
  <c r="D79" i="62"/>
  <c r="F79" i="63" s="1"/>
  <c r="G72" i="62"/>
  <c r="E70" i="62"/>
  <c r="AM82" i="62"/>
  <c r="G64" i="60"/>
  <c r="D70" i="60"/>
  <c r="D72" i="60" s="1"/>
  <c r="L72" i="58"/>
  <c r="F65" i="58"/>
  <c r="H66" i="58"/>
  <c r="L65" i="58"/>
  <c r="D65" i="60" s="1"/>
  <c r="O32" i="24"/>
  <c r="O36" i="24" s="1"/>
  <c r="O36" i="23"/>
  <c r="E32" i="23"/>
  <c r="D16" i="7"/>
  <c r="D82" i="7" s="1"/>
  <c r="D91" i="7" s="1"/>
  <c r="F72" i="30"/>
  <c r="D71" i="30"/>
  <c r="F71" i="42" s="1"/>
  <c r="G54" i="42"/>
  <c r="E42" i="30"/>
  <c r="E43" i="30" s="1"/>
  <c r="G40" i="42"/>
  <c r="F36" i="30"/>
  <c r="D33" i="30"/>
  <c r="F33" i="42" s="1"/>
  <c r="M72" i="53"/>
  <c r="M35" i="53"/>
  <c r="E35" i="52" s="1"/>
  <c r="G35" i="53"/>
  <c r="G36" i="53" s="1"/>
  <c r="D80" i="54"/>
  <c r="F80" i="52" s="1"/>
  <c r="E74" i="54"/>
  <c r="G74" i="52" s="1"/>
  <c r="I74" i="52" s="1"/>
  <c r="E65" i="54"/>
  <c r="G65" i="52" s="1"/>
  <c r="I65" i="52" s="1"/>
  <c r="E59" i="54"/>
  <c r="E51" i="54"/>
  <c r="G51" i="52" s="1"/>
  <c r="I51" i="52" s="1"/>
  <c r="E41" i="54"/>
  <c r="G41" i="52" s="1"/>
  <c r="I41" i="52" s="1"/>
  <c r="G42" i="54"/>
  <c r="E35" i="54"/>
  <c r="G35" i="52" s="1"/>
  <c r="F29" i="54"/>
  <c r="D27" i="54"/>
  <c r="D22" i="54"/>
  <c r="F22" i="52" s="1"/>
  <c r="H22" i="52" s="1"/>
  <c r="D19" i="54"/>
  <c r="E13" i="54"/>
  <c r="G13" i="52" s="1"/>
  <c r="I13" i="52" s="1"/>
  <c r="U16" i="54"/>
  <c r="U82" i="54" s="1"/>
  <c r="S653" i="44" s="1"/>
  <c r="L16" i="54"/>
  <c r="L82" i="54" s="1"/>
  <c r="J653" i="44" s="1"/>
  <c r="D43" i="6"/>
  <c r="E36" i="6"/>
  <c r="F61" i="31"/>
  <c r="D59" i="31"/>
  <c r="D65" i="62"/>
  <c r="F65" i="63" s="1"/>
  <c r="H65" i="63" s="1"/>
  <c r="L66" i="62"/>
  <c r="G72" i="48"/>
  <c r="E70" i="48"/>
  <c r="D66" i="42"/>
  <c r="F61" i="42"/>
  <c r="G29" i="42"/>
  <c r="F61" i="30"/>
  <c r="M79" i="18"/>
  <c r="E79" i="42" s="1"/>
  <c r="G79" i="18"/>
  <c r="M75" i="18"/>
  <c r="E75" i="42" s="1"/>
  <c r="G75" i="18"/>
  <c r="G66" i="18"/>
  <c r="E59" i="42"/>
  <c r="M55" i="18"/>
  <c r="E55" i="42" s="1"/>
  <c r="G55" i="18"/>
  <c r="G56" i="18" s="1"/>
  <c r="I56" i="18"/>
  <c r="M47" i="18"/>
  <c r="E47" i="42" s="1"/>
  <c r="G47" i="18"/>
  <c r="K82" i="18"/>
  <c r="M39" i="18"/>
  <c r="E39" i="42" s="1"/>
  <c r="G39" i="18"/>
  <c r="M34" i="18"/>
  <c r="E34" i="42" s="1"/>
  <c r="I36" i="18"/>
  <c r="G34" i="18"/>
  <c r="G36" i="18"/>
  <c r="M20" i="18"/>
  <c r="G20" i="18"/>
  <c r="G24" i="18" s="1"/>
  <c r="G66" i="53"/>
  <c r="G56" i="53"/>
  <c r="M49" i="53"/>
  <c r="E49" i="52" s="1"/>
  <c r="G49" i="53"/>
  <c r="M40" i="53"/>
  <c r="I42" i="53"/>
  <c r="I43" i="53" s="1"/>
  <c r="G40" i="53"/>
  <c r="G42" i="53" s="1"/>
  <c r="G43" i="53" s="1"/>
  <c r="M36" i="53"/>
  <c r="M28" i="53"/>
  <c r="E28" i="52" s="1"/>
  <c r="G28" i="53"/>
  <c r="G29" i="53" s="1"/>
  <c r="I29" i="53"/>
  <c r="D81" i="54"/>
  <c r="F81" i="52" s="1"/>
  <c r="H81" i="52" s="1"/>
  <c r="D78" i="54"/>
  <c r="F78" i="52" s="1"/>
  <c r="H78" i="52" s="1"/>
  <c r="D76" i="54"/>
  <c r="F76" i="52" s="1"/>
  <c r="H76" i="52" s="1"/>
  <c r="E60" i="54"/>
  <c r="G60" i="52" s="1"/>
  <c r="I60" i="52" s="1"/>
  <c r="G61" i="54"/>
  <c r="E39" i="54"/>
  <c r="G39" i="52" s="1"/>
  <c r="I39" i="52" s="1"/>
  <c r="AM36" i="54"/>
  <c r="AE36" i="54"/>
  <c r="W36" i="54"/>
  <c r="O36" i="54"/>
  <c r="E33" i="54"/>
  <c r="G33" i="52" s="1"/>
  <c r="E23" i="54"/>
  <c r="G23" i="52" s="1"/>
  <c r="D21" i="54"/>
  <c r="F21" i="52" s="1"/>
  <c r="H21" i="52" s="1"/>
  <c r="AG82" i="54"/>
  <c r="Q82" i="54"/>
  <c r="O653" i="44" s="1"/>
  <c r="G16" i="54"/>
  <c r="E12" i="54"/>
  <c r="G12" i="52" s="1"/>
  <c r="I12" i="52" s="1"/>
  <c r="G64" i="43"/>
  <c r="E27" i="31"/>
  <c r="I29" i="31"/>
  <c r="K82" i="31"/>
  <c r="G40" i="63"/>
  <c r="AH82" i="62"/>
  <c r="Z82" i="62"/>
  <c r="R82" i="62"/>
  <c r="D32" i="62"/>
  <c r="F36" i="62"/>
  <c r="F42" i="60"/>
  <c r="F43" i="60" s="1"/>
  <c r="M14" i="11"/>
  <c r="E14" i="35" s="1"/>
  <c r="G14" i="11"/>
  <c r="G16" i="11" s="1"/>
  <c r="I16" i="11"/>
  <c r="I82" i="11" s="1"/>
  <c r="E12" i="35"/>
  <c r="E16" i="35" s="1"/>
  <c r="G74" i="24"/>
  <c r="G74" i="21"/>
  <c r="E74" i="21" s="1"/>
  <c r="G74" i="33" s="1"/>
  <c r="I74" i="33" s="1"/>
  <c r="E74" i="7"/>
  <c r="E94" i="7" s="1"/>
  <c r="E96" i="7" s="1"/>
  <c r="E98" i="7" s="1"/>
  <c r="E100" i="7" s="1"/>
  <c r="E66" i="30"/>
  <c r="G64" i="42"/>
  <c r="E29" i="30"/>
  <c r="I82" i="30"/>
  <c r="G650" i="44" s="1"/>
  <c r="M65" i="18"/>
  <c r="E65" i="42" s="1"/>
  <c r="I65" i="42" s="1"/>
  <c r="G65" i="18"/>
  <c r="I66" i="18"/>
  <c r="M56" i="18"/>
  <c r="E40" i="42"/>
  <c r="E21" i="5"/>
  <c r="G16" i="18"/>
  <c r="M80" i="53"/>
  <c r="E80" i="52" s="1"/>
  <c r="G80" i="53"/>
  <c r="M76" i="53"/>
  <c r="E76" i="52" s="1"/>
  <c r="I76" i="52" s="1"/>
  <c r="G76" i="53"/>
  <c r="G72" i="53"/>
  <c r="M29" i="53"/>
  <c r="E79" i="54"/>
  <c r="G79" i="52" s="1"/>
  <c r="I79" i="52" s="1"/>
  <c r="D77" i="54"/>
  <c r="F77" i="52" s="1"/>
  <c r="H77" i="52" s="1"/>
  <c r="E71" i="54"/>
  <c r="G71" i="52" s="1"/>
  <c r="E64" i="54"/>
  <c r="E55" i="54"/>
  <c r="G55" i="52" s="1"/>
  <c r="I55" i="52" s="1"/>
  <c r="I56" i="54"/>
  <c r="I82" i="54" s="1"/>
  <c r="G653" i="44" s="1"/>
  <c r="E47" i="54"/>
  <c r="G47" i="52" s="1"/>
  <c r="I47" i="52" s="1"/>
  <c r="E32" i="54"/>
  <c r="H23" i="52"/>
  <c r="AM24" i="54"/>
  <c r="AE24" i="54"/>
  <c r="O24" i="54"/>
  <c r="O82" i="54" s="1"/>
  <c r="M653" i="44" s="1"/>
  <c r="AK82" i="54"/>
  <c r="M82" i="54"/>
  <c r="K653" i="44" s="1"/>
  <c r="E14" i="54"/>
  <c r="G14" i="52" s="1"/>
  <c r="I14" i="52" s="1"/>
  <c r="AM16" i="54"/>
  <c r="AE16" i="54"/>
  <c r="AE82" i="54" s="1"/>
  <c r="AC653" i="44" s="1"/>
  <c r="W16" i="54"/>
  <c r="W82" i="54" s="1"/>
  <c r="U653" i="44" s="1"/>
  <c r="AO16" i="54"/>
  <c r="AO82" i="54" s="1"/>
  <c r="Y16" i="54"/>
  <c r="Y82" i="54" s="1"/>
  <c r="W653" i="44" s="1"/>
  <c r="D11" i="54"/>
  <c r="AI82" i="6"/>
  <c r="S82" i="6"/>
  <c r="K82" i="6"/>
  <c r="T82" i="31"/>
  <c r="AJ82" i="31"/>
  <c r="AJ91" i="31" s="1"/>
  <c r="M15" i="19"/>
  <c r="E15" i="43" s="1"/>
  <c r="G15" i="19"/>
  <c r="M11" i="19"/>
  <c r="G11" i="19"/>
  <c r="G16" i="19" s="1"/>
  <c r="I16" i="19"/>
  <c r="M70" i="61"/>
  <c r="I72" i="61"/>
  <c r="G70" i="61"/>
  <c r="G72" i="61" s="1"/>
  <c r="M27" i="61"/>
  <c r="I29" i="61"/>
  <c r="G27" i="61"/>
  <c r="G29" i="61" s="1"/>
  <c r="M12" i="61"/>
  <c r="G12" i="61"/>
  <c r="G16" i="61" s="1"/>
  <c r="D70" i="62"/>
  <c r="L72" i="62"/>
  <c r="G24" i="42"/>
  <c r="F81" i="18"/>
  <c r="F77" i="18"/>
  <c r="F73" i="18"/>
  <c r="H61" i="18"/>
  <c r="F60" i="18"/>
  <c r="F61" i="18" s="1"/>
  <c r="F51" i="18"/>
  <c r="H42" i="18"/>
  <c r="H43" i="18" s="1"/>
  <c r="F41" i="18"/>
  <c r="F42" i="18" s="1"/>
  <c r="F43" i="18" s="1"/>
  <c r="F32" i="18"/>
  <c r="F22" i="18"/>
  <c r="F24" i="18" s="1"/>
  <c r="F14" i="18"/>
  <c r="F16" i="18" s="1"/>
  <c r="E70" i="52"/>
  <c r="F78" i="53"/>
  <c r="F74" i="53"/>
  <c r="F64" i="53"/>
  <c r="F66" i="53" s="1"/>
  <c r="F54" i="53"/>
  <c r="F56" i="53" s="1"/>
  <c r="F45" i="53"/>
  <c r="F33" i="53"/>
  <c r="F36" i="53" s="1"/>
  <c r="H24" i="53"/>
  <c r="F23" i="53"/>
  <c r="F19" i="53"/>
  <c r="F24" i="53" s="1"/>
  <c r="H16" i="53"/>
  <c r="F15" i="53"/>
  <c r="F11" i="53"/>
  <c r="F72" i="54"/>
  <c r="D33" i="54"/>
  <c r="F33" i="52" s="1"/>
  <c r="H33" i="52" s="1"/>
  <c r="F24" i="54"/>
  <c r="E76" i="31"/>
  <c r="G76" i="43" s="1"/>
  <c r="D74" i="31"/>
  <c r="F74" i="43" s="1"/>
  <c r="D55" i="31"/>
  <c r="F55" i="43" s="1"/>
  <c r="E41" i="31"/>
  <c r="G41" i="43" s="1"/>
  <c r="G42" i="31"/>
  <c r="G43" i="31" s="1"/>
  <c r="D35" i="31"/>
  <c r="F35" i="43" s="1"/>
  <c r="I33" i="43"/>
  <c r="E23" i="31"/>
  <c r="G23" i="43" s="1"/>
  <c r="D19" i="31"/>
  <c r="F24" i="31"/>
  <c r="N82" i="31"/>
  <c r="F16" i="31"/>
  <c r="D14" i="31"/>
  <c r="F14" i="43" s="1"/>
  <c r="H14" i="43" s="1"/>
  <c r="E13" i="31"/>
  <c r="G13" i="43" s="1"/>
  <c r="M16" i="31"/>
  <c r="M82" i="31" s="1"/>
  <c r="L36" i="19"/>
  <c r="J82" i="19"/>
  <c r="J91" i="19" s="1"/>
  <c r="F65" i="61"/>
  <c r="H66" i="61"/>
  <c r="L65" i="61"/>
  <c r="D65" i="63" s="1"/>
  <c r="D66" i="63" s="1"/>
  <c r="L42" i="61"/>
  <c r="L43" i="61" s="1"/>
  <c r="F16" i="61"/>
  <c r="D75" i="62"/>
  <c r="F75" i="63" s="1"/>
  <c r="D64" i="62"/>
  <c r="E59" i="62"/>
  <c r="E56" i="62"/>
  <c r="G54" i="63"/>
  <c r="E39" i="62"/>
  <c r="G39" i="63" s="1"/>
  <c r="G43" i="62"/>
  <c r="H35" i="60"/>
  <c r="F33" i="60"/>
  <c r="D36" i="59"/>
  <c r="AH36" i="59"/>
  <c r="Z36" i="59"/>
  <c r="R36" i="59"/>
  <c r="I79" i="35"/>
  <c r="E28" i="23"/>
  <c r="G28" i="35" s="1"/>
  <c r="I28" i="35" s="1"/>
  <c r="AC20" i="24"/>
  <c r="AC24" i="21"/>
  <c r="U20" i="24"/>
  <c r="U24" i="21"/>
  <c r="M20" i="24"/>
  <c r="M24" i="24" s="1"/>
  <c r="M24" i="21"/>
  <c r="Z19" i="24"/>
  <c r="Z24" i="21"/>
  <c r="R19" i="24"/>
  <c r="F24" i="21"/>
  <c r="D19" i="21"/>
  <c r="M81" i="18"/>
  <c r="E81" i="42" s="1"/>
  <c r="M77" i="18"/>
  <c r="E77" i="42" s="1"/>
  <c r="M73" i="18"/>
  <c r="E73" i="42" s="1"/>
  <c r="M60" i="18"/>
  <c r="E60" i="42" s="1"/>
  <c r="I60" i="42" s="1"/>
  <c r="M51" i="18"/>
  <c r="E51" i="42" s="1"/>
  <c r="I51" i="42" s="1"/>
  <c r="M41" i="18"/>
  <c r="E41" i="42" s="1"/>
  <c r="M32" i="18"/>
  <c r="M22" i="18"/>
  <c r="E22" i="42" s="1"/>
  <c r="M14" i="18"/>
  <c r="E14" i="42" s="1"/>
  <c r="E14" i="5" s="1"/>
  <c r="M78" i="53"/>
  <c r="E78" i="52" s="1"/>
  <c r="M74" i="53"/>
  <c r="E74" i="52" s="1"/>
  <c r="M64" i="53"/>
  <c r="M54" i="53"/>
  <c r="M45" i="53"/>
  <c r="E45" i="52" s="1"/>
  <c r="I45" i="52" s="1"/>
  <c r="I36" i="53"/>
  <c r="M33" i="53"/>
  <c r="E33" i="52" s="1"/>
  <c r="E36" i="52" s="1"/>
  <c r="M23" i="53"/>
  <c r="E23" i="52" s="1"/>
  <c r="M19" i="53"/>
  <c r="M15" i="53"/>
  <c r="E15" i="52" s="1"/>
  <c r="M11" i="53"/>
  <c r="G36" i="54"/>
  <c r="D56" i="6"/>
  <c r="AD82" i="6"/>
  <c r="V82" i="6"/>
  <c r="N82" i="6"/>
  <c r="F82" i="6"/>
  <c r="D79" i="31"/>
  <c r="F79" i="43" s="1"/>
  <c r="D77" i="31"/>
  <c r="F77" i="43" s="1"/>
  <c r="H77" i="43" s="1"/>
  <c r="E73" i="31"/>
  <c r="G73" i="43" s="1"/>
  <c r="E70" i="31"/>
  <c r="E32" i="31"/>
  <c r="G36" i="31"/>
  <c r="H23" i="43"/>
  <c r="D21" i="31"/>
  <c r="F21" i="43" s="1"/>
  <c r="H21" i="43" s="1"/>
  <c r="E20" i="31"/>
  <c r="G20" i="43" s="1"/>
  <c r="I20" i="43" s="1"/>
  <c r="AI82" i="31"/>
  <c r="AI91" i="31" s="1"/>
  <c r="AO82" i="31"/>
  <c r="AO91" i="31" s="1"/>
  <c r="AG82" i="31"/>
  <c r="AG91" i="31" s="1"/>
  <c r="Y82" i="31"/>
  <c r="Q82" i="31"/>
  <c r="E15" i="31"/>
  <c r="G15" i="43" s="1"/>
  <c r="I15" i="43" s="1"/>
  <c r="H13" i="43"/>
  <c r="AL82" i="31"/>
  <c r="AL91" i="31" s="1"/>
  <c r="AD82" i="31"/>
  <c r="V82" i="31"/>
  <c r="E11" i="31"/>
  <c r="I16" i="31"/>
  <c r="M87" i="19"/>
  <c r="E87" i="43" s="1"/>
  <c r="G87" i="19"/>
  <c r="G89" i="19" s="1"/>
  <c r="I89" i="19"/>
  <c r="E70" i="43"/>
  <c r="M29" i="19"/>
  <c r="M23" i="19"/>
  <c r="E23" i="43" s="1"/>
  <c r="G23" i="19"/>
  <c r="M19" i="19"/>
  <c r="G19" i="19"/>
  <c r="G24" i="19" s="1"/>
  <c r="I24" i="19"/>
  <c r="I66" i="61"/>
  <c r="K82" i="61"/>
  <c r="E79" i="62"/>
  <c r="G79" i="63" s="1"/>
  <c r="E71" i="62"/>
  <c r="G71" i="63" s="1"/>
  <c r="I71" i="63" s="1"/>
  <c r="E65" i="62"/>
  <c r="G65" i="63" s="1"/>
  <c r="I65" i="63" s="1"/>
  <c r="G66" i="62"/>
  <c r="I47" i="35"/>
  <c r="H81" i="24"/>
  <c r="D81" i="24" s="1"/>
  <c r="F81" i="36" s="1"/>
  <c r="D81" i="21"/>
  <c r="F81" i="33" s="1"/>
  <c r="H81" i="33" s="1"/>
  <c r="G64" i="33"/>
  <c r="E27" i="52"/>
  <c r="E29" i="52" s="1"/>
  <c r="H36" i="53"/>
  <c r="E11" i="54"/>
  <c r="D66" i="6"/>
  <c r="E24" i="6"/>
  <c r="E16" i="6"/>
  <c r="E77" i="31"/>
  <c r="G77" i="43" s="1"/>
  <c r="D73" i="31"/>
  <c r="F73" i="43" s="1"/>
  <c r="H73" i="43" s="1"/>
  <c r="D70" i="31"/>
  <c r="D64" i="31"/>
  <c r="E60" i="31"/>
  <c r="G60" i="43" s="1"/>
  <c r="I60" i="43" s="1"/>
  <c r="G61" i="31"/>
  <c r="D51" i="31"/>
  <c r="F51" i="43" s="1"/>
  <c r="H51" i="43" s="1"/>
  <c r="F36" i="31"/>
  <c r="D34" i="31"/>
  <c r="F34" i="43" s="1"/>
  <c r="D32" i="31"/>
  <c r="AK24" i="31"/>
  <c r="AC24" i="31"/>
  <c r="U24" i="31"/>
  <c r="E21" i="31"/>
  <c r="G21" i="43" s="1"/>
  <c r="AK16" i="31"/>
  <c r="AC16" i="31"/>
  <c r="U16" i="31"/>
  <c r="D11" i="31"/>
  <c r="H16" i="31"/>
  <c r="H82" i="31" s="1"/>
  <c r="F87" i="19"/>
  <c r="F89" i="19" s="1"/>
  <c r="H89" i="19"/>
  <c r="L87" i="19"/>
  <c r="D87" i="43" s="1"/>
  <c r="H87" i="43" s="1"/>
  <c r="D70" i="43"/>
  <c r="D72" i="43" s="1"/>
  <c r="L72" i="19"/>
  <c r="L29" i="19"/>
  <c r="D27" i="43"/>
  <c r="D29" i="43" s="1"/>
  <c r="F23" i="19"/>
  <c r="L23" i="19"/>
  <c r="D23" i="43" s="1"/>
  <c r="D23" i="5" s="1"/>
  <c r="F19" i="19"/>
  <c r="H24" i="19"/>
  <c r="L19" i="19"/>
  <c r="F24" i="61"/>
  <c r="D80" i="62"/>
  <c r="F80" i="63" s="1"/>
  <c r="H80" i="63" s="1"/>
  <c r="I13" i="63"/>
  <c r="AO82" i="62"/>
  <c r="AG82" i="62"/>
  <c r="Y82" i="62"/>
  <c r="E84" i="59"/>
  <c r="G74" i="60"/>
  <c r="M27" i="58"/>
  <c r="I29" i="58"/>
  <c r="G27" i="58"/>
  <c r="G29" i="58" s="1"/>
  <c r="I82" i="58"/>
  <c r="M12" i="58"/>
  <c r="G12" i="58"/>
  <c r="D55" i="23"/>
  <c r="F55" i="35" s="1"/>
  <c r="J54" i="24"/>
  <c r="J56" i="23"/>
  <c r="D54" i="23"/>
  <c r="E40" i="23"/>
  <c r="I42" i="23"/>
  <c r="I43" i="23" s="1"/>
  <c r="D20" i="23"/>
  <c r="F20" i="35" s="1"/>
  <c r="D16" i="6"/>
  <c r="D82" i="6" s="1"/>
  <c r="E29" i="43"/>
  <c r="D75" i="31"/>
  <c r="F75" i="43" s="1"/>
  <c r="I49" i="43"/>
  <c r="F42" i="31"/>
  <c r="F43" i="31" s="1"/>
  <c r="D40" i="31"/>
  <c r="E34" i="31"/>
  <c r="G34" i="43" s="1"/>
  <c r="I34" i="43" s="1"/>
  <c r="AA82" i="31"/>
  <c r="AN82" i="31"/>
  <c r="AN91" i="31" s="1"/>
  <c r="AF82" i="31"/>
  <c r="AF91" i="31" s="1"/>
  <c r="X82" i="31"/>
  <c r="P82" i="31"/>
  <c r="D12" i="31"/>
  <c r="F12" i="43" s="1"/>
  <c r="M78" i="19"/>
  <c r="E78" i="43" s="1"/>
  <c r="G78" i="19"/>
  <c r="M74" i="19"/>
  <c r="E74" i="43" s="1"/>
  <c r="G74" i="19"/>
  <c r="M64" i="19"/>
  <c r="I66" i="19"/>
  <c r="G64" i="19"/>
  <c r="G66" i="19" s="1"/>
  <c r="M54" i="19"/>
  <c r="I56" i="19"/>
  <c r="G54" i="19"/>
  <c r="G56" i="19" s="1"/>
  <c r="M45" i="19"/>
  <c r="E45" i="43" s="1"/>
  <c r="I45" i="43" s="1"/>
  <c r="G45" i="19"/>
  <c r="M33" i="19"/>
  <c r="E33" i="43" s="1"/>
  <c r="I36" i="19"/>
  <c r="G33" i="19"/>
  <c r="G36" i="19" s="1"/>
  <c r="M79" i="61"/>
  <c r="E79" i="63" s="1"/>
  <c r="G79" i="61"/>
  <c r="M75" i="61"/>
  <c r="E75" i="63" s="1"/>
  <c r="G75" i="61"/>
  <c r="G66" i="61"/>
  <c r="E59" i="63"/>
  <c r="M55" i="61"/>
  <c r="E55" i="63" s="1"/>
  <c r="I55" i="63" s="1"/>
  <c r="G55" i="61"/>
  <c r="G56" i="61" s="1"/>
  <c r="M47" i="61"/>
  <c r="E47" i="63" s="1"/>
  <c r="G47" i="61"/>
  <c r="M39" i="61"/>
  <c r="E39" i="63" s="1"/>
  <c r="G39" i="61"/>
  <c r="G43" i="61" s="1"/>
  <c r="M34" i="61"/>
  <c r="E34" i="63" s="1"/>
  <c r="I36" i="61"/>
  <c r="I82" i="61" s="1"/>
  <c r="G34" i="61"/>
  <c r="G36" i="61"/>
  <c r="M20" i="61"/>
  <c r="G20" i="61"/>
  <c r="G24" i="61" s="1"/>
  <c r="E78" i="62"/>
  <c r="G78" i="63" s="1"/>
  <c r="I78" i="63" s="1"/>
  <c r="E75" i="62"/>
  <c r="G75" i="63" s="1"/>
  <c r="I75" i="63" s="1"/>
  <c r="L56" i="62"/>
  <c r="D55" i="62"/>
  <c r="F55" i="63" s="1"/>
  <c r="H51" i="63"/>
  <c r="AL82" i="62"/>
  <c r="E27" i="59"/>
  <c r="G29" i="59"/>
  <c r="AI24" i="59"/>
  <c r="AA24" i="59"/>
  <c r="S24" i="59"/>
  <c r="M78" i="58"/>
  <c r="E78" i="60" s="1"/>
  <c r="I78" i="60" s="1"/>
  <c r="G78" i="58"/>
  <c r="M74" i="58"/>
  <c r="E74" i="60" s="1"/>
  <c r="G74" i="58"/>
  <c r="D40" i="23"/>
  <c r="H42" i="23"/>
  <c r="H43" i="23" s="1"/>
  <c r="I19" i="24"/>
  <c r="E19" i="23"/>
  <c r="I24" i="23"/>
  <c r="I14" i="35"/>
  <c r="AL24" i="54"/>
  <c r="AL82" i="54" s="1"/>
  <c r="AD24" i="54"/>
  <c r="AD82" i="54" s="1"/>
  <c r="AB653" i="44" s="1"/>
  <c r="V24" i="54"/>
  <c r="N24" i="54"/>
  <c r="N82" i="54" s="1"/>
  <c r="L653" i="44" s="1"/>
  <c r="F89" i="31"/>
  <c r="D86" i="31"/>
  <c r="E80" i="31"/>
  <c r="G80" i="43" s="1"/>
  <c r="E71" i="31"/>
  <c r="G71" i="43" s="1"/>
  <c r="D65" i="31"/>
  <c r="F65" i="43" s="1"/>
  <c r="H65" i="43" s="1"/>
  <c r="F66" i="31"/>
  <c r="D54" i="31"/>
  <c r="H56" i="31"/>
  <c r="D49" i="31"/>
  <c r="F49" i="43" s="1"/>
  <c r="D45" i="31"/>
  <c r="F45" i="43" s="1"/>
  <c r="E40" i="31"/>
  <c r="E28" i="31"/>
  <c r="G28" i="43" s="1"/>
  <c r="I28" i="43" s="1"/>
  <c r="E22" i="31"/>
  <c r="G22" i="43" s="1"/>
  <c r="I22" i="43" s="1"/>
  <c r="D20" i="31"/>
  <c r="F20" i="43" s="1"/>
  <c r="H20" i="43" s="1"/>
  <c r="AM82" i="31"/>
  <c r="AM91" i="31" s="1"/>
  <c r="AE82" i="31"/>
  <c r="W82" i="31"/>
  <c r="O82" i="31"/>
  <c r="G16" i="31"/>
  <c r="E12" i="31"/>
  <c r="G12" i="43" s="1"/>
  <c r="I12" i="43" s="1"/>
  <c r="F78" i="19"/>
  <c r="L78" i="19"/>
  <c r="D78" i="43" s="1"/>
  <c r="F74" i="19"/>
  <c r="L74" i="19"/>
  <c r="D74" i="43" s="1"/>
  <c r="D74" i="5" s="1"/>
  <c r="H66" i="19"/>
  <c r="F64" i="19"/>
  <c r="F66" i="19" s="1"/>
  <c r="L64" i="19"/>
  <c r="H56" i="19"/>
  <c r="F54" i="19"/>
  <c r="F56" i="19" s="1"/>
  <c r="L54" i="19"/>
  <c r="F45" i="19"/>
  <c r="L45" i="19"/>
  <c r="D45" i="43" s="1"/>
  <c r="L42" i="19"/>
  <c r="L43" i="19" s="1"/>
  <c r="D40" i="43"/>
  <c r="D42" i="43" s="1"/>
  <c r="D43" i="43" s="1"/>
  <c r="F33" i="19"/>
  <c r="L33" i="19"/>
  <c r="D33" i="43" s="1"/>
  <c r="H36" i="19"/>
  <c r="E66" i="63"/>
  <c r="F79" i="61"/>
  <c r="L79" i="61"/>
  <c r="D79" i="63" s="1"/>
  <c r="F75" i="61"/>
  <c r="L75" i="61"/>
  <c r="D75" i="63" s="1"/>
  <c r="F66" i="61"/>
  <c r="D59" i="63"/>
  <c r="D61" i="63" s="1"/>
  <c r="L61" i="61"/>
  <c r="F55" i="61"/>
  <c r="F56" i="61" s="1"/>
  <c r="H56" i="61"/>
  <c r="L55" i="61"/>
  <c r="D55" i="63" s="1"/>
  <c r="D56" i="63" s="1"/>
  <c r="F47" i="61"/>
  <c r="L47" i="61"/>
  <c r="D47" i="63" s="1"/>
  <c r="H47" i="63" s="1"/>
  <c r="F39" i="61"/>
  <c r="L39" i="61"/>
  <c r="D39" i="63" s="1"/>
  <c r="D43" i="63" s="1"/>
  <c r="H36" i="61"/>
  <c r="H82" i="61" s="1"/>
  <c r="F34" i="61"/>
  <c r="L34" i="61"/>
  <c r="D34" i="63" s="1"/>
  <c r="H34" i="63" s="1"/>
  <c r="D36" i="63"/>
  <c r="F20" i="61"/>
  <c r="L20" i="61"/>
  <c r="E81" i="62"/>
  <c r="G81" i="63" s="1"/>
  <c r="D76" i="62"/>
  <c r="F76" i="63" s="1"/>
  <c r="H76" i="63" s="1"/>
  <c r="E22" i="62"/>
  <c r="G22" i="63" s="1"/>
  <c r="M24" i="62"/>
  <c r="AE82" i="62"/>
  <c r="W82" i="62"/>
  <c r="G24" i="60"/>
  <c r="I19" i="60"/>
  <c r="D27" i="59"/>
  <c r="F29" i="59"/>
  <c r="AH24" i="59"/>
  <c r="AH82" i="59" s="1"/>
  <c r="Z24" i="59"/>
  <c r="R24" i="59"/>
  <c r="L42" i="58"/>
  <c r="D40" i="60"/>
  <c r="D42" i="60" s="1"/>
  <c r="AJ82" i="23"/>
  <c r="AB82" i="23"/>
  <c r="Z641" i="44" s="1"/>
  <c r="AN82" i="23"/>
  <c r="AF82" i="23"/>
  <c r="M72" i="11"/>
  <c r="E70" i="35"/>
  <c r="E72" i="35" s="1"/>
  <c r="M65" i="11"/>
  <c r="E65" i="35" s="1"/>
  <c r="I65" i="35" s="1"/>
  <c r="G65" i="11"/>
  <c r="D42" i="33"/>
  <c r="D43" i="33" s="1"/>
  <c r="I24" i="53"/>
  <c r="I16" i="53"/>
  <c r="I82" i="53" s="1"/>
  <c r="D28" i="54"/>
  <c r="F28" i="52" s="1"/>
  <c r="H28" i="52" s="1"/>
  <c r="D80" i="31"/>
  <c r="F80" i="43" s="1"/>
  <c r="H80" i="43" s="1"/>
  <c r="E78" i="31"/>
  <c r="G78" i="43" s="1"/>
  <c r="E74" i="31"/>
  <c r="G74" i="43" s="1"/>
  <c r="E65" i="31"/>
  <c r="G65" i="43" s="1"/>
  <c r="I65" i="43" s="1"/>
  <c r="G56" i="31"/>
  <c r="E54" i="31"/>
  <c r="E51" i="31"/>
  <c r="G51" i="43" s="1"/>
  <c r="I51" i="43" s="1"/>
  <c r="E35" i="31"/>
  <c r="G35" i="43" s="1"/>
  <c r="G35" i="5" s="1"/>
  <c r="D22" i="31"/>
  <c r="F22" i="43" s="1"/>
  <c r="S82" i="31"/>
  <c r="J82" i="31"/>
  <c r="K82" i="19"/>
  <c r="K91" i="19" s="1"/>
  <c r="M65" i="61"/>
  <c r="E65" i="63" s="1"/>
  <c r="G65" i="61"/>
  <c r="M56" i="61"/>
  <c r="M42" i="61"/>
  <c r="E40" i="63"/>
  <c r="E42" i="63" s="1"/>
  <c r="D81" i="62"/>
  <c r="F81" i="63" s="1"/>
  <c r="H81" i="63" s="1"/>
  <c r="D77" i="62"/>
  <c r="F77" i="63" s="1"/>
  <c r="H77" i="63" s="1"/>
  <c r="E76" i="62"/>
  <c r="G76" i="63" s="1"/>
  <c r="I76" i="63" s="1"/>
  <c r="I74" i="63"/>
  <c r="D60" i="62"/>
  <c r="F60" i="63" s="1"/>
  <c r="H60" i="63" s="1"/>
  <c r="F61" i="62"/>
  <c r="D45" i="62"/>
  <c r="F45" i="63" s="1"/>
  <c r="H45" i="63" s="1"/>
  <c r="D39" i="62"/>
  <c r="F39" i="63" s="1"/>
  <c r="H39" i="63" s="1"/>
  <c r="AD82" i="62"/>
  <c r="V82" i="62"/>
  <c r="N82" i="62"/>
  <c r="G33" i="60"/>
  <c r="E36" i="59"/>
  <c r="AI36" i="59"/>
  <c r="AA36" i="59"/>
  <c r="S36" i="59"/>
  <c r="H77" i="35"/>
  <c r="AE82" i="23"/>
  <c r="AC641" i="44" s="1"/>
  <c r="W82" i="23"/>
  <c r="U641" i="44" s="1"/>
  <c r="O11" i="24"/>
  <c r="O16" i="23"/>
  <c r="O82" i="23" s="1"/>
  <c r="M641" i="44" s="1"/>
  <c r="G16" i="23"/>
  <c r="E11" i="23"/>
  <c r="E60" i="35"/>
  <c r="E61" i="35" s="1"/>
  <c r="M61" i="11"/>
  <c r="N20" i="24"/>
  <c r="N24" i="21"/>
  <c r="AA19" i="24"/>
  <c r="AA24" i="21"/>
  <c r="S19" i="24"/>
  <c r="S24" i="24" s="1"/>
  <c r="S24" i="21"/>
  <c r="E19" i="21"/>
  <c r="G24" i="21"/>
  <c r="M88" i="12"/>
  <c r="E88" i="36" s="1"/>
  <c r="E88" i="33"/>
  <c r="G72" i="31"/>
  <c r="F80" i="19"/>
  <c r="F76" i="19"/>
  <c r="F71" i="19"/>
  <c r="F72" i="19" s="1"/>
  <c r="F59" i="19"/>
  <c r="F61" i="19" s="1"/>
  <c r="F49" i="19"/>
  <c r="F40" i="19"/>
  <c r="F42" i="19" s="1"/>
  <c r="F43" i="19" s="1"/>
  <c r="F35" i="19"/>
  <c r="F28" i="19"/>
  <c r="F29" i="19" s="1"/>
  <c r="F21" i="19"/>
  <c r="F13" i="19"/>
  <c r="E54" i="63"/>
  <c r="F81" i="61"/>
  <c r="F77" i="61"/>
  <c r="F73" i="61"/>
  <c r="F60" i="61"/>
  <c r="F61" i="61" s="1"/>
  <c r="F51" i="61"/>
  <c r="F41" i="61"/>
  <c r="F42" i="61" s="1"/>
  <c r="F43" i="61" s="1"/>
  <c r="F32" i="61"/>
  <c r="F36" i="61" s="1"/>
  <c r="F22" i="61"/>
  <c r="F14" i="61"/>
  <c r="E60" i="62"/>
  <c r="G60" i="63" s="1"/>
  <c r="E35" i="62"/>
  <c r="G35" i="63" s="1"/>
  <c r="I35" i="63" s="1"/>
  <c r="AI36" i="62"/>
  <c r="AI82" i="62" s="1"/>
  <c r="AA36" i="62"/>
  <c r="AA82" i="62" s="1"/>
  <c r="S36" i="62"/>
  <c r="S82" i="62" s="1"/>
  <c r="E33" i="62"/>
  <c r="G33" i="63" s="1"/>
  <c r="I33" i="63" s="1"/>
  <c r="E28" i="62"/>
  <c r="G28" i="63" s="1"/>
  <c r="I28" i="63" s="1"/>
  <c r="F29" i="62"/>
  <c r="F82" i="62" s="1"/>
  <c r="D12" i="62"/>
  <c r="F12" i="63" s="1"/>
  <c r="AH66" i="59"/>
  <c r="Z66" i="59"/>
  <c r="R66" i="59"/>
  <c r="AM61" i="59"/>
  <c r="AE61" i="59"/>
  <c r="W61" i="59"/>
  <c r="H49" i="60"/>
  <c r="F42" i="59"/>
  <c r="F43" i="59" s="1"/>
  <c r="AJ42" i="59"/>
  <c r="AJ43" i="59" s="1"/>
  <c r="AJ82" i="59" s="1"/>
  <c r="AB42" i="59"/>
  <c r="AB43" i="59" s="1"/>
  <c r="AB82" i="59" s="1"/>
  <c r="Z654" i="44" s="1"/>
  <c r="T42" i="59"/>
  <c r="T43" i="59" s="1"/>
  <c r="T82" i="59" s="1"/>
  <c r="R654" i="44" s="1"/>
  <c r="AN82" i="59"/>
  <c r="X82" i="59"/>
  <c r="V654" i="44" s="1"/>
  <c r="H15" i="60"/>
  <c r="AL16" i="59"/>
  <c r="AD16" i="59"/>
  <c r="V16" i="59"/>
  <c r="D11" i="59"/>
  <c r="F16" i="59"/>
  <c r="F82" i="59" s="1"/>
  <c r="E70" i="60"/>
  <c r="E72" i="60" s="1"/>
  <c r="M65" i="58"/>
  <c r="E65" i="60" s="1"/>
  <c r="E66" i="60" s="1"/>
  <c r="G65" i="58"/>
  <c r="I66" i="58"/>
  <c r="G16" i="58"/>
  <c r="D76" i="23"/>
  <c r="F76" i="35" s="1"/>
  <c r="H76" i="35" s="1"/>
  <c r="D74" i="23"/>
  <c r="F74" i="35" s="1"/>
  <c r="D71" i="23"/>
  <c r="F71" i="35" s="1"/>
  <c r="H71" i="35" s="1"/>
  <c r="H72" i="23"/>
  <c r="M55" i="24"/>
  <c r="M56" i="23"/>
  <c r="E55" i="23"/>
  <c r="G55" i="35" s="1"/>
  <c r="K54" i="24"/>
  <c r="K56" i="24" s="1"/>
  <c r="K56" i="23"/>
  <c r="D41" i="23"/>
  <c r="F41" i="35" s="1"/>
  <c r="H41" i="35" s="1"/>
  <c r="D39" i="23"/>
  <c r="F39" i="35" s="1"/>
  <c r="H39" i="35" s="1"/>
  <c r="AK36" i="23"/>
  <c r="AC36" i="23"/>
  <c r="AC82" i="23" s="1"/>
  <c r="AA641" i="44" s="1"/>
  <c r="K27" i="24"/>
  <c r="K29" i="24" s="1"/>
  <c r="K29" i="23"/>
  <c r="AK16" i="23"/>
  <c r="AK82" i="23" s="1"/>
  <c r="M16" i="23"/>
  <c r="M82" i="23" s="1"/>
  <c r="K641" i="44" s="1"/>
  <c r="L45" i="11"/>
  <c r="D45" i="35" s="1"/>
  <c r="F45" i="11"/>
  <c r="F22" i="11"/>
  <c r="L22" i="11"/>
  <c r="D22" i="35" s="1"/>
  <c r="E81" i="21"/>
  <c r="G81" i="33" s="1"/>
  <c r="I81" i="24"/>
  <c r="E81" i="24" s="1"/>
  <c r="G81" i="36" s="1"/>
  <c r="V60" i="24"/>
  <c r="V61" i="21"/>
  <c r="N60" i="24"/>
  <c r="N61" i="21"/>
  <c r="D60" i="21"/>
  <c r="F60" i="33" s="1"/>
  <c r="F61" i="21"/>
  <c r="H33" i="12"/>
  <c r="L33" i="9"/>
  <c r="D33" i="33" s="1"/>
  <c r="H33" i="33" s="1"/>
  <c r="H36" i="9"/>
  <c r="F33" i="9"/>
  <c r="M80" i="19"/>
  <c r="E80" i="43" s="1"/>
  <c r="M76" i="19"/>
  <c r="E76" i="43" s="1"/>
  <c r="M71" i="19"/>
  <c r="E71" i="43" s="1"/>
  <c r="M59" i="19"/>
  <c r="M49" i="19"/>
  <c r="E49" i="43" s="1"/>
  <c r="M40" i="19"/>
  <c r="M35" i="19"/>
  <c r="E35" i="43" s="1"/>
  <c r="E35" i="5" s="1"/>
  <c r="M28" i="19"/>
  <c r="E28" i="43" s="1"/>
  <c r="M21" i="19"/>
  <c r="E21" i="43" s="1"/>
  <c r="M13" i="19"/>
  <c r="E13" i="43" s="1"/>
  <c r="E13" i="5" s="1"/>
  <c r="M81" i="61"/>
  <c r="E81" i="63" s="1"/>
  <c r="M77" i="61"/>
  <c r="E77" i="63" s="1"/>
  <c r="I77" i="63" s="1"/>
  <c r="M73" i="61"/>
  <c r="E73" i="63" s="1"/>
  <c r="M60" i="61"/>
  <c r="E60" i="63" s="1"/>
  <c r="M51" i="61"/>
  <c r="E51" i="63" s="1"/>
  <c r="I51" i="63" s="1"/>
  <c r="M41" i="61"/>
  <c r="E41" i="63" s="1"/>
  <c r="M32" i="61"/>
  <c r="M22" i="61"/>
  <c r="E22" i="63" s="1"/>
  <c r="M14" i="61"/>
  <c r="E14" i="63" s="1"/>
  <c r="Q56" i="62"/>
  <c r="Q82" i="62" s="1"/>
  <c r="E32" i="62"/>
  <c r="D23" i="62"/>
  <c r="F23" i="63" s="1"/>
  <c r="H23" i="63" s="1"/>
  <c r="E15" i="62"/>
  <c r="G15" i="63" s="1"/>
  <c r="I15" i="63" s="1"/>
  <c r="G72" i="60"/>
  <c r="E56" i="59"/>
  <c r="G54" i="60"/>
  <c r="I45" i="60"/>
  <c r="E42" i="59"/>
  <c r="E43" i="59" s="1"/>
  <c r="G40" i="60"/>
  <c r="M82" i="59"/>
  <c r="K654" i="44" s="1"/>
  <c r="AG82" i="59"/>
  <c r="Q82" i="59"/>
  <c r="O654" i="44" s="1"/>
  <c r="I82" i="59"/>
  <c r="G654" i="44" s="1"/>
  <c r="AI16" i="59"/>
  <c r="AI82" i="59" s="1"/>
  <c r="AA16" i="59"/>
  <c r="AA82" i="59" s="1"/>
  <c r="Y654" i="44" s="1"/>
  <c r="S16" i="59"/>
  <c r="F78" i="58"/>
  <c r="L78" i="58"/>
  <c r="D78" i="60" s="1"/>
  <c r="H78" i="60" s="1"/>
  <c r="F74" i="58"/>
  <c r="L74" i="58"/>
  <c r="D74" i="60" s="1"/>
  <c r="H74" i="60" s="1"/>
  <c r="L66" i="58"/>
  <c r="H29" i="58"/>
  <c r="H82" i="58" s="1"/>
  <c r="F27" i="58"/>
  <c r="F29" i="58" s="1"/>
  <c r="L27" i="58"/>
  <c r="F12" i="58"/>
  <c r="F16" i="58" s="1"/>
  <c r="F82" i="58" s="1"/>
  <c r="L12" i="58"/>
  <c r="D59" i="23"/>
  <c r="F61" i="23"/>
  <c r="J33" i="24"/>
  <c r="J36" i="24" s="1"/>
  <c r="J36" i="23"/>
  <c r="AL36" i="23"/>
  <c r="AD36" i="23"/>
  <c r="V36" i="23"/>
  <c r="N32" i="24"/>
  <c r="N36" i="23"/>
  <c r="D32" i="23"/>
  <c r="F36" i="23"/>
  <c r="I23" i="35"/>
  <c r="E21" i="23"/>
  <c r="G21" i="35" s="1"/>
  <c r="I21" i="35" s="1"/>
  <c r="AI24" i="23"/>
  <c r="AA24" i="23"/>
  <c r="S24" i="23"/>
  <c r="K20" i="24"/>
  <c r="K24" i="23"/>
  <c r="AH82" i="23"/>
  <c r="Z82" i="23"/>
  <c r="X641" i="44" s="1"/>
  <c r="D12" i="23"/>
  <c r="F12" i="35" s="1"/>
  <c r="J16" i="23"/>
  <c r="G76" i="11"/>
  <c r="M76" i="11"/>
  <c r="E76" i="35" s="1"/>
  <c r="I76" i="35" s="1"/>
  <c r="F65" i="11"/>
  <c r="L65" i="11"/>
  <c r="F14" i="11"/>
  <c r="L14" i="11"/>
  <c r="D14" i="35" s="1"/>
  <c r="E89" i="21"/>
  <c r="G19" i="4" s="1"/>
  <c r="H19" i="4" s="1"/>
  <c r="F86" i="24"/>
  <c r="D86" i="21"/>
  <c r="F89" i="21"/>
  <c r="I71" i="33"/>
  <c r="AD28" i="24"/>
  <c r="AD29" i="21"/>
  <c r="V28" i="24"/>
  <c r="V29" i="21"/>
  <c r="D28" i="21"/>
  <c r="F28" i="33" s="1"/>
  <c r="H28" i="33" s="1"/>
  <c r="E64" i="62"/>
  <c r="O56" i="62"/>
  <c r="O82" i="62" s="1"/>
  <c r="E23" i="62"/>
  <c r="G23" i="63" s="1"/>
  <c r="I23" i="63" s="1"/>
  <c r="D15" i="62"/>
  <c r="F15" i="63" s="1"/>
  <c r="H15" i="63" s="1"/>
  <c r="F61" i="59"/>
  <c r="D60" i="59"/>
  <c r="F60" i="60" s="1"/>
  <c r="H60" i="60" s="1"/>
  <c r="AL56" i="59"/>
  <c r="AD56" i="59"/>
  <c r="V56" i="59"/>
  <c r="D42" i="59"/>
  <c r="D43" i="59" s="1"/>
  <c r="AF82" i="59"/>
  <c r="P82" i="59"/>
  <c r="N654" i="44" s="1"/>
  <c r="H82" i="59"/>
  <c r="F654" i="44" s="1"/>
  <c r="Z82" i="59"/>
  <c r="X654" i="44" s="1"/>
  <c r="R82" i="59"/>
  <c r="P654" i="44" s="1"/>
  <c r="K82" i="58"/>
  <c r="G56" i="58"/>
  <c r="G24" i="58"/>
  <c r="E59" i="23"/>
  <c r="G54" i="35"/>
  <c r="E56" i="23"/>
  <c r="L34" i="24"/>
  <c r="L36" i="24" s="1"/>
  <c r="L36" i="23"/>
  <c r="E33" i="23"/>
  <c r="G33" i="35" s="1"/>
  <c r="I36" i="23"/>
  <c r="E29" i="23"/>
  <c r="G27" i="35"/>
  <c r="H23" i="35"/>
  <c r="D21" i="23"/>
  <c r="F21" i="35" s="1"/>
  <c r="H21" i="35" s="1"/>
  <c r="L82" i="23"/>
  <c r="J641" i="44" s="1"/>
  <c r="AO16" i="23"/>
  <c r="AO82" i="23" s="1"/>
  <c r="AG16" i="23"/>
  <c r="AG82" i="23" s="1"/>
  <c r="Y16" i="23"/>
  <c r="Y82" i="23" s="1"/>
  <c r="W641" i="44" s="1"/>
  <c r="Q16" i="23"/>
  <c r="Q82" i="23" s="1"/>
  <c r="O641" i="44" s="1"/>
  <c r="E12" i="23"/>
  <c r="G12" i="35" s="1"/>
  <c r="I16" i="23"/>
  <c r="L76" i="11"/>
  <c r="D76" i="35" s="1"/>
  <c r="F76" i="11"/>
  <c r="D54" i="35"/>
  <c r="E27" i="35"/>
  <c r="E29" i="35" s="1"/>
  <c r="M29" i="11"/>
  <c r="I88" i="36"/>
  <c r="AB54" i="24"/>
  <c r="AB56" i="21"/>
  <c r="T54" i="24"/>
  <c r="T56" i="24" s="1"/>
  <c r="T56" i="21"/>
  <c r="F56" i="21"/>
  <c r="D54" i="21"/>
  <c r="E51" i="21"/>
  <c r="G51" i="33" s="1"/>
  <c r="I51" i="33" s="1"/>
  <c r="D54" i="62"/>
  <c r="D22" i="62"/>
  <c r="F22" i="63" s="1"/>
  <c r="H22" i="63" s="1"/>
  <c r="D19" i="62"/>
  <c r="L24" i="62"/>
  <c r="E14" i="62"/>
  <c r="G14" i="63" s="1"/>
  <c r="E11" i="62"/>
  <c r="M16" i="62"/>
  <c r="M82" i="62" s="1"/>
  <c r="E56" i="60"/>
  <c r="I81" i="60"/>
  <c r="I73" i="60"/>
  <c r="D72" i="59"/>
  <c r="F70" i="60"/>
  <c r="E61" i="59"/>
  <c r="G60" i="60"/>
  <c r="I39" i="60"/>
  <c r="AM36" i="59"/>
  <c r="AE36" i="59"/>
  <c r="W36" i="59"/>
  <c r="O82" i="59"/>
  <c r="M654" i="44" s="1"/>
  <c r="U82" i="59"/>
  <c r="S654" i="44" s="1"/>
  <c r="AM24" i="59"/>
  <c r="AE24" i="59"/>
  <c r="W24" i="59"/>
  <c r="E80" i="23"/>
  <c r="G80" i="35" s="1"/>
  <c r="I80" i="35" s="1"/>
  <c r="E78" i="23"/>
  <c r="G78" i="35" s="1"/>
  <c r="I78" i="35" s="1"/>
  <c r="G72" i="23"/>
  <c r="E70" i="23"/>
  <c r="E64" i="23"/>
  <c r="I66" i="23"/>
  <c r="D49" i="23"/>
  <c r="F49" i="35" s="1"/>
  <c r="H49" i="35" s="1"/>
  <c r="H45" i="35"/>
  <c r="D35" i="23"/>
  <c r="F35" i="35" s="1"/>
  <c r="H35" i="35" s="1"/>
  <c r="D19" i="23"/>
  <c r="D14" i="23"/>
  <c r="F14" i="35" s="1"/>
  <c r="AI82" i="23"/>
  <c r="G72" i="11"/>
  <c r="E64" i="35"/>
  <c r="E66" i="35" s="1"/>
  <c r="M66" i="11"/>
  <c r="I61" i="11"/>
  <c r="G60" i="11"/>
  <c r="G61" i="11" s="1"/>
  <c r="G54" i="11"/>
  <c r="G56" i="11" s="1"/>
  <c r="M54" i="11"/>
  <c r="I56" i="11"/>
  <c r="D36" i="33"/>
  <c r="AA54" i="24"/>
  <c r="AA56" i="24" s="1"/>
  <c r="AA56" i="21"/>
  <c r="S54" i="24"/>
  <c r="E54" i="21"/>
  <c r="E34" i="62"/>
  <c r="G34" i="63" s="1"/>
  <c r="I34" i="63" s="1"/>
  <c r="D27" i="62"/>
  <c r="D20" i="62"/>
  <c r="F20" i="63" s="1"/>
  <c r="E19" i="62"/>
  <c r="K24" i="62"/>
  <c r="K82" i="62" s="1"/>
  <c r="D14" i="62"/>
  <c r="F14" i="63" s="1"/>
  <c r="H14" i="63" s="1"/>
  <c r="D11" i="62"/>
  <c r="L16" i="62"/>
  <c r="H76" i="60"/>
  <c r="G66" i="59"/>
  <c r="E65" i="59"/>
  <c r="G65" i="60" s="1"/>
  <c r="I65" i="60" s="1"/>
  <c r="H51" i="60"/>
  <c r="AL36" i="59"/>
  <c r="AD36" i="59"/>
  <c r="V36" i="59"/>
  <c r="AL24" i="59"/>
  <c r="AD24" i="59"/>
  <c r="V24" i="59"/>
  <c r="F24" i="60"/>
  <c r="G66" i="58"/>
  <c r="E59" i="60"/>
  <c r="M55" i="58"/>
  <c r="E55" i="60" s="1"/>
  <c r="I55" i="60" s="1"/>
  <c r="G55" i="58"/>
  <c r="I56" i="58"/>
  <c r="M47" i="58"/>
  <c r="E47" i="60" s="1"/>
  <c r="I47" i="60" s="1"/>
  <c r="G47" i="58"/>
  <c r="M39" i="58"/>
  <c r="E39" i="60" s="1"/>
  <c r="G39" i="58"/>
  <c r="G43" i="58" s="1"/>
  <c r="M34" i="58"/>
  <c r="E34" i="60" s="1"/>
  <c r="I34" i="60" s="1"/>
  <c r="I36" i="58"/>
  <c r="G34" i="58"/>
  <c r="G36" i="58"/>
  <c r="M20" i="58"/>
  <c r="G20" i="58"/>
  <c r="D80" i="23"/>
  <c r="F80" i="35" s="1"/>
  <c r="H80" i="35" s="1"/>
  <c r="D78" i="23"/>
  <c r="F78" i="35" s="1"/>
  <c r="H78" i="35" s="1"/>
  <c r="F72" i="23"/>
  <c r="D70" i="23"/>
  <c r="D64" i="23"/>
  <c r="H66" i="23"/>
  <c r="E60" i="23"/>
  <c r="G60" i="35" s="1"/>
  <c r="E49" i="23"/>
  <c r="G49" i="35" s="1"/>
  <c r="M35" i="24"/>
  <c r="M36" i="23"/>
  <c r="E35" i="23"/>
  <c r="G35" i="35" s="1"/>
  <c r="I35" i="35" s="1"/>
  <c r="D22" i="23"/>
  <c r="F22" i="35" s="1"/>
  <c r="H22" i="35" s="1"/>
  <c r="H24" i="23"/>
  <c r="H82" i="23" s="1"/>
  <c r="F641" i="44" s="1"/>
  <c r="X24" i="23"/>
  <c r="X82" i="23" s="1"/>
  <c r="V641" i="44" s="1"/>
  <c r="P24" i="23"/>
  <c r="P82" i="23" s="1"/>
  <c r="N641" i="44" s="1"/>
  <c r="AA16" i="23"/>
  <c r="AA82" i="23" s="1"/>
  <c r="Y641" i="44" s="1"/>
  <c r="S16" i="23"/>
  <c r="G73" i="11"/>
  <c r="M73" i="11"/>
  <c r="E73" i="35" s="1"/>
  <c r="I73" i="35" s="1"/>
  <c r="G24" i="11"/>
  <c r="AE78" i="24"/>
  <c r="E76" i="21"/>
  <c r="G76" i="33" s="1"/>
  <c r="I76" i="33" s="1"/>
  <c r="Y55" i="24"/>
  <c r="Y56" i="21"/>
  <c r="Q55" i="24"/>
  <c r="Q56" i="21"/>
  <c r="E55" i="21"/>
  <c r="G55" i="33" s="1"/>
  <c r="I55" i="33" s="1"/>
  <c r="AD35" i="24"/>
  <c r="AD36" i="21"/>
  <c r="V35" i="24"/>
  <c r="V36" i="21"/>
  <c r="K35" i="24"/>
  <c r="K36" i="21"/>
  <c r="I72" i="19"/>
  <c r="I29" i="19"/>
  <c r="I61" i="61"/>
  <c r="I42" i="61"/>
  <c r="I43" i="61" s="1"/>
  <c r="E47" i="62"/>
  <c r="G47" i="63" s="1"/>
  <c r="I47" i="63" s="1"/>
  <c r="D35" i="62"/>
  <c r="F35" i="63" s="1"/>
  <c r="H35" i="63" s="1"/>
  <c r="AJ36" i="62"/>
  <c r="AJ82" i="62" s="1"/>
  <c r="AB36" i="62"/>
  <c r="AB82" i="62" s="1"/>
  <c r="T36" i="62"/>
  <c r="T82" i="62" s="1"/>
  <c r="L36" i="62"/>
  <c r="D28" i="62"/>
  <c r="F28" i="63" s="1"/>
  <c r="H28" i="63" s="1"/>
  <c r="G29" i="62"/>
  <c r="E27" i="62"/>
  <c r="E20" i="62"/>
  <c r="G20" i="63" s="1"/>
  <c r="E12" i="62"/>
  <c r="G12" i="63" s="1"/>
  <c r="I59" i="60"/>
  <c r="F72" i="59"/>
  <c r="AN61" i="59"/>
  <c r="AF61" i="59"/>
  <c r="X61" i="59"/>
  <c r="D61" i="59"/>
  <c r="F59" i="60"/>
  <c r="AK42" i="59"/>
  <c r="AK43" i="59" s="1"/>
  <c r="AK82" i="59" s="1"/>
  <c r="AC42" i="59"/>
  <c r="AC43" i="59" s="1"/>
  <c r="AC82" i="59" s="1"/>
  <c r="AA654" i="44" s="1"/>
  <c r="U42" i="59"/>
  <c r="U43" i="59" s="1"/>
  <c r="I28" i="60"/>
  <c r="AO82" i="59"/>
  <c r="Y82" i="59"/>
  <c r="W654" i="44" s="1"/>
  <c r="AM16" i="59"/>
  <c r="AE16" i="59"/>
  <c r="AE82" i="59" s="1"/>
  <c r="AC654" i="44" s="1"/>
  <c r="W16" i="59"/>
  <c r="W82" i="59" s="1"/>
  <c r="U654" i="44" s="1"/>
  <c r="E11" i="59"/>
  <c r="G16" i="59"/>
  <c r="F66" i="58"/>
  <c r="L61" i="58"/>
  <c r="F55" i="58"/>
  <c r="F56" i="58" s="1"/>
  <c r="H56" i="58"/>
  <c r="L55" i="58"/>
  <c r="D55" i="60" s="1"/>
  <c r="H55" i="60" s="1"/>
  <c r="F47" i="58"/>
  <c r="L47" i="58"/>
  <c r="D47" i="60" s="1"/>
  <c r="H47" i="60" s="1"/>
  <c r="F39" i="58"/>
  <c r="L39" i="58"/>
  <c r="D39" i="60" s="1"/>
  <c r="H39" i="60" s="1"/>
  <c r="H36" i="58"/>
  <c r="F34" i="58"/>
  <c r="L34" i="58"/>
  <c r="F20" i="58"/>
  <c r="F24" i="58" s="1"/>
  <c r="L20" i="58"/>
  <c r="E74" i="23"/>
  <c r="G74" i="35" s="1"/>
  <c r="E71" i="23"/>
  <c r="G71" i="35" s="1"/>
  <c r="I71" i="35" s="1"/>
  <c r="I72" i="23"/>
  <c r="AB56" i="23"/>
  <c r="E41" i="23"/>
  <c r="G41" i="35" s="1"/>
  <c r="I41" i="35" s="1"/>
  <c r="E39" i="23"/>
  <c r="G39" i="35" s="1"/>
  <c r="I39" i="35" s="1"/>
  <c r="AM24" i="23"/>
  <c r="AM82" i="23" s="1"/>
  <c r="O24" i="23"/>
  <c r="G24" i="23"/>
  <c r="T24" i="23"/>
  <c r="T82" i="23" s="1"/>
  <c r="R641" i="44" s="1"/>
  <c r="M79" i="11"/>
  <c r="E79" i="35" s="1"/>
  <c r="G79" i="11"/>
  <c r="F66" i="11"/>
  <c r="M40" i="11"/>
  <c r="I42" i="11"/>
  <c r="I43" i="11" s="1"/>
  <c r="G40" i="11"/>
  <c r="G42" i="11" s="1"/>
  <c r="G43" i="11" s="1"/>
  <c r="M36" i="11"/>
  <c r="E33" i="35"/>
  <c r="E36" i="35" s="1"/>
  <c r="L32" i="11"/>
  <c r="F32" i="11"/>
  <c r="F36" i="11" s="1"/>
  <c r="H36" i="11"/>
  <c r="H82" i="11" s="1"/>
  <c r="M22" i="11"/>
  <c r="E22" i="35" s="1"/>
  <c r="I22" i="35" s="1"/>
  <c r="G22" i="11"/>
  <c r="E20" i="35"/>
  <c r="E24" i="35" s="1"/>
  <c r="AD78" i="24"/>
  <c r="D76" i="21"/>
  <c r="F76" i="33" s="1"/>
  <c r="AC35" i="24"/>
  <c r="AC36" i="21"/>
  <c r="U35" i="24"/>
  <c r="U36" i="21"/>
  <c r="I35" i="24"/>
  <c r="E35" i="21"/>
  <c r="G35" i="33" s="1"/>
  <c r="I35" i="33" s="1"/>
  <c r="E41" i="62"/>
  <c r="G41" i="63" s="1"/>
  <c r="I41" i="63" s="1"/>
  <c r="G36" i="62"/>
  <c r="G24" i="62"/>
  <c r="G82" i="62" s="1"/>
  <c r="D54" i="59"/>
  <c r="F24" i="59"/>
  <c r="F80" i="58"/>
  <c r="F76" i="58"/>
  <c r="H72" i="58"/>
  <c r="F71" i="58"/>
  <c r="F72" i="58" s="1"/>
  <c r="H61" i="58"/>
  <c r="F60" i="58"/>
  <c r="F61" i="58" s="1"/>
  <c r="F51" i="58"/>
  <c r="H42" i="58"/>
  <c r="H43" i="58" s="1"/>
  <c r="F41" i="58"/>
  <c r="F42" i="58" s="1"/>
  <c r="F43" i="58" s="1"/>
  <c r="F32" i="58"/>
  <c r="F36" i="58" s="1"/>
  <c r="F22" i="58"/>
  <c r="F14" i="58"/>
  <c r="F66" i="23"/>
  <c r="L56" i="24"/>
  <c r="F42" i="23"/>
  <c r="F43" i="23" s="1"/>
  <c r="AH42" i="23"/>
  <c r="AH43" i="23" s="1"/>
  <c r="Z42" i="23"/>
  <c r="Z43" i="23" s="1"/>
  <c r="R42" i="23"/>
  <c r="R43" i="23" s="1"/>
  <c r="R82" i="23" s="1"/>
  <c r="P641" i="44" s="1"/>
  <c r="J40" i="24"/>
  <c r="J42" i="23"/>
  <c r="J43" i="23" s="1"/>
  <c r="S36" i="23"/>
  <c r="F24" i="23"/>
  <c r="E20" i="23"/>
  <c r="G20" i="35" s="1"/>
  <c r="G81" i="11"/>
  <c r="G64" i="11"/>
  <c r="L42" i="11"/>
  <c r="L43" i="11" s="1"/>
  <c r="G34" i="11"/>
  <c r="G36" i="11" s="1"/>
  <c r="AD80" i="24"/>
  <c r="V80" i="24"/>
  <c r="N80" i="24"/>
  <c r="D80" i="21"/>
  <c r="F80" i="33" s="1"/>
  <c r="J79" i="24"/>
  <c r="H78" i="24"/>
  <c r="T77" i="24"/>
  <c r="H76" i="24"/>
  <c r="AB75" i="24"/>
  <c r="T75" i="24"/>
  <c r="L75" i="24"/>
  <c r="D75" i="21"/>
  <c r="F75" i="33" s="1"/>
  <c r="H75" i="33" s="1"/>
  <c r="Z74" i="24"/>
  <c r="R74" i="24"/>
  <c r="H74" i="24"/>
  <c r="D74" i="21"/>
  <c r="F74" i="33" s="1"/>
  <c r="H74" i="33" s="1"/>
  <c r="W60" i="24"/>
  <c r="W61" i="21"/>
  <c r="O60" i="24"/>
  <c r="E60" i="24" s="1"/>
  <c r="G60" i="36" s="1"/>
  <c r="O61" i="21"/>
  <c r="E60" i="21"/>
  <c r="G60" i="33" s="1"/>
  <c r="I60" i="33" s="1"/>
  <c r="G61" i="21"/>
  <c r="D51" i="21"/>
  <c r="F51" i="33" s="1"/>
  <c r="AA49" i="24"/>
  <c r="S49" i="24"/>
  <c r="E49" i="21"/>
  <c r="G49" i="33" s="1"/>
  <c r="I49" i="33" s="1"/>
  <c r="AA43" i="21"/>
  <c r="Y41" i="24"/>
  <c r="Y42" i="21"/>
  <c r="Y43" i="21" s="1"/>
  <c r="Q41" i="24"/>
  <c r="Q42" i="21"/>
  <c r="Q43" i="21" s="1"/>
  <c r="I41" i="24"/>
  <c r="E41" i="21"/>
  <c r="G41" i="33" s="1"/>
  <c r="I41" i="33" s="1"/>
  <c r="I42" i="21"/>
  <c r="I43" i="21" s="1"/>
  <c r="AE34" i="24"/>
  <c r="E34" i="24" s="1"/>
  <c r="G34" i="36" s="1"/>
  <c r="W34" i="24"/>
  <c r="I34" i="24"/>
  <c r="E34" i="21"/>
  <c r="G34" i="33" s="1"/>
  <c r="T29" i="21"/>
  <c r="AE28" i="24"/>
  <c r="W28" i="24"/>
  <c r="O28" i="24"/>
  <c r="G29" i="21"/>
  <c r="E28" i="21"/>
  <c r="G28" i="33" s="1"/>
  <c r="I28" i="33" s="1"/>
  <c r="AA27" i="24"/>
  <c r="AA29" i="21"/>
  <c r="S27" i="24"/>
  <c r="S29" i="21"/>
  <c r="I27" i="24"/>
  <c r="E27" i="21"/>
  <c r="I29" i="21"/>
  <c r="I82" i="21" s="1"/>
  <c r="K21" i="24"/>
  <c r="AE15" i="24"/>
  <c r="W15" i="24"/>
  <c r="N15" i="24"/>
  <c r="Y14" i="24"/>
  <c r="AG82" i="21"/>
  <c r="AG91" i="21" s="1"/>
  <c r="I27" i="12"/>
  <c r="I29" i="9"/>
  <c r="G27" i="9"/>
  <c r="M27" i="9"/>
  <c r="H23" i="12"/>
  <c r="L23" i="9"/>
  <c r="D23" i="33" s="1"/>
  <c r="H23" i="33" s="1"/>
  <c r="F23" i="9"/>
  <c r="L19" i="9"/>
  <c r="F19" i="9"/>
  <c r="F24" i="9" s="1"/>
  <c r="H24" i="9"/>
  <c r="H19" i="12"/>
  <c r="H15" i="12"/>
  <c r="L15" i="9"/>
  <c r="D15" i="33" s="1"/>
  <c r="H15" i="33" s="1"/>
  <c r="F15" i="9"/>
  <c r="H11" i="12"/>
  <c r="L11" i="9"/>
  <c r="F11" i="9"/>
  <c r="F16" i="9" s="1"/>
  <c r="H16" i="9"/>
  <c r="AE60" i="24"/>
  <c r="M80" i="58"/>
  <c r="E80" i="60" s="1"/>
  <c r="I80" i="60" s="1"/>
  <c r="M76" i="58"/>
  <c r="E76" i="60" s="1"/>
  <c r="I76" i="60" s="1"/>
  <c r="M71" i="58"/>
  <c r="E71" i="60" s="1"/>
  <c r="I71" i="60" s="1"/>
  <c r="M60" i="58"/>
  <c r="E60" i="60" s="1"/>
  <c r="M51" i="58"/>
  <c r="E51" i="60" s="1"/>
  <c r="I51" i="60" s="1"/>
  <c r="M41" i="58"/>
  <c r="E41" i="60" s="1"/>
  <c r="I41" i="60" s="1"/>
  <c r="M32" i="58"/>
  <c r="M22" i="58"/>
  <c r="E22" i="60" s="1"/>
  <c r="I22" i="60" s="1"/>
  <c r="M14" i="58"/>
  <c r="E14" i="60" s="1"/>
  <c r="I14" i="60" s="1"/>
  <c r="M36" i="24"/>
  <c r="AL16" i="23"/>
  <c r="AL82" i="23" s="1"/>
  <c r="AD16" i="23"/>
  <c r="AD82" i="23" s="1"/>
  <c r="AB641" i="44" s="1"/>
  <c r="V16" i="23"/>
  <c r="N16" i="23"/>
  <c r="N82" i="23" s="1"/>
  <c r="L641" i="44" s="1"/>
  <c r="D11" i="23"/>
  <c r="F16" i="23"/>
  <c r="L77" i="11"/>
  <c r="D77" i="35" s="1"/>
  <c r="D77" i="5" s="1"/>
  <c r="M74" i="11"/>
  <c r="E74" i="35" s="1"/>
  <c r="L73" i="12"/>
  <c r="D73" i="36" s="1"/>
  <c r="F73" i="12"/>
  <c r="L72" i="11"/>
  <c r="M55" i="11"/>
  <c r="E55" i="35" s="1"/>
  <c r="H56" i="11"/>
  <c r="M49" i="11"/>
  <c r="E49" i="35" s="1"/>
  <c r="M23" i="11"/>
  <c r="E23" i="35" s="1"/>
  <c r="M15" i="11"/>
  <c r="E15" i="35" s="1"/>
  <c r="I15" i="35" s="1"/>
  <c r="U78" i="24"/>
  <c r="Y77" i="24"/>
  <c r="Q77" i="24"/>
  <c r="I77" i="24"/>
  <c r="E77" i="21"/>
  <c r="G77" i="33" s="1"/>
  <c r="AC76" i="24"/>
  <c r="I75" i="24"/>
  <c r="D71" i="21"/>
  <c r="F71" i="33" s="1"/>
  <c r="D64" i="21"/>
  <c r="E47" i="21"/>
  <c r="G47" i="33" s="1"/>
  <c r="I47" i="33" s="1"/>
  <c r="N42" i="21"/>
  <c r="N43" i="21" s="1"/>
  <c r="D41" i="21"/>
  <c r="F41" i="33" s="1"/>
  <c r="D34" i="21"/>
  <c r="F34" i="33" s="1"/>
  <c r="H34" i="33" s="1"/>
  <c r="AN36" i="21"/>
  <c r="AF36" i="21"/>
  <c r="X32" i="24"/>
  <c r="X36" i="21"/>
  <c r="P32" i="24"/>
  <c r="P36" i="24" s="1"/>
  <c r="P27" i="24"/>
  <c r="X21" i="24"/>
  <c r="X24" i="21"/>
  <c r="P21" i="24"/>
  <c r="P24" i="21"/>
  <c r="H21" i="24"/>
  <c r="D21" i="21"/>
  <c r="F21" i="33" s="1"/>
  <c r="H21" i="33" s="1"/>
  <c r="AO82" i="21"/>
  <c r="AO91" i="21" s="1"/>
  <c r="N14" i="24"/>
  <c r="H41" i="12"/>
  <c r="L41" i="9"/>
  <c r="D41" i="33" s="1"/>
  <c r="D41" i="5" s="1"/>
  <c r="F41" i="9"/>
  <c r="H42" i="9"/>
  <c r="H43" i="9" s="1"/>
  <c r="E66" i="57"/>
  <c r="D51" i="23"/>
  <c r="F51" i="35" s="1"/>
  <c r="H51" i="35" s="1"/>
  <c r="D15" i="23"/>
  <c r="F15" i="35" s="1"/>
  <c r="H15" i="35" s="1"/>
  <c r="L74" i="11"/>
  <c r="D74" i="35" s="1"/>
  <c r="I66" i="11"/>
  <c r="L55" i="11"/>
  <c r="D55" i="35" s="1"/>
  <c r="L27" i="11"/>
  <c r="F27" i="11"/>
  <c r="F29" i="11" s="1"/>
  <c r="L20" i="11"/>
  <c r="F20" i="11"/>
  <c r="F24" i="11" s="1"/>
  <c r="L12" i="11"/>
  <c r="F12" i="11"/>
  <c r="F16" i="11" s="1"/>
  <c r="F82" i="11" s="1"/>
  <c r="T78" i="24"/>
  <c r="X77" i="24"/>
  <c r="P77" i="24"/>
  <c r="H77" i="24"/>
  <c r="D77" i="21"/>
  <c r="F77" i="33" s="1"/>
  <c r="H77" i="33" s="1"/>
  <c r="AB76" i="24"/>
  <c r="AE73" i="24"/>
  <c r="W73" i="24"/>
  <c r="O73" i="24"/>
  <c r="E73" i="21"/>
  <c r="G73" i="33" s="1"/>
  <c r="I73" i="33" s="1"/>
  <c r="Y70" i="24"/>
  <c r="Y72" i="24" s="1"/>
  <c r="Y72" i="21"/>
  <c r="I70" i="24"/>
  <c r="E70" i="21"/>
  <c r="I72" i="21"/>
  <c r="AM36" i="21"/>
  <c r="AM82" i="21" s="1"/>
  <c r="AM91" i="21" s="1"/>
  <c r="AE32" i="24"/>
  <c r="AE36" i="21"/>
  <c r="W32" i="24"/>
  <c r="W36" i="24" s="1"/>
  <c r="W36" i="21"/>
  <c r="I32" i="24"/>
  <c r="E32" i="21"/>
  <c r="AE21" i="24"/>
  <c r="W21" i="24"/>
  <c r="W24" i="21"/>
  <c r="O21" i="24"/>
  <c r="O24" i="21"/>
  <c r="E21" i="21"/>
  <c r="G21" i="33" s="1"/>
  <c r="I21" i="33" s="1"/>
  <c r="S20" i="24"/>
  <c r="Q13" i="24"/>
  <c r="D33" i="23"/>
  <c r="F33" i="35" s="1"/>
  <c r="H33" i="35" s="1"/>
  <c r="K36" i="24"/>
  <c r="E72" i="33"/>
  <c r="AC79" i="24"/>
  <c r="U79" i="24"/>
  <c r="M79" i="24"/>
  <c r="E79" i="21"/>
  <c r="G79" i="33" s="1"/>
  <c r="I79" i="33" s="1"/>
  <c r="AA78" i="24"/>
  <c r="S78" i="24"/>
  <c r="K78" i="24"/>
  <c r="AE77" i="24"/>
  <c r="L74" i="24"/>
  <c r="AD73" i="24"/>
  <c r="N73" i="24"/>
  <c r="D73" i="21"/>
  <c r="F73" i="33" s="1"/>
  <c r="H73" i="33" s="1"/>
  <c r="X70" i="24"/>
  <c r="X72" i="21"/>
  <c r="P70" i="24"/>
  <c r="P72" i="21"/>
  <c r="H70" i="24"/>
  <c r="D70" i="21"/>
  <c r="H72" i="21"/>
  <c r="Z45" i="24"/>
  <c r="R45" i="24"/>
  <c r="J45" i="24"/>
  <c r="X40" i="24"/>
  <c r="X42" i="24" s="1"/>
  <c r="X42" i="21"/>
  <c r="X43" i="21" s="1"/>
  <c r="P40" i="24"/>
  <c r="P42" i="24" s="1"/>
  <c r="P42" i="21"/>
  <c r="P43" i="21" s="1"/>
  <c r="E42" i="21"/>
  <c r="G40" i="33"/>
  <c r="AA39" i="24"/>
  <c r="S39" i="24"/>
  <c r="D35" i="21"/>
  <c r="F35" i="33" s="1"/>
  <c r="H35" i="33" s="1"/>
  <c r="X33" i="24"/>
  <c r="P33" i="24"/>
  <c r="AL36" i="21"/>
  <c r="Z22" i="24"/>
  <c r="R22" i="24"/>
  <c r="J22" i="24"/>
  <c r="AE11" i="24"/>
  <c r="AE16" i="21"/>
  <c r="AE82" i="21" s="1"/>
  <c r="W11" i="24"/>
  <c r="W16" i="21"/>
  <c r="N11" i="24"/>
  <c r="N16" i="21"/>
  <c r="J82" i="9"/>
  <c r="J91" i="9" s="1"/>
  <c r="D72" i="33"/>
  <c r="F87" i="24"/>
  <c r="D87" i="24" s="1"/>
  <c r="F87" i="36" s="1"/>
  <c r="D87" i="21"/>
  <c r="F87" i="33" s="1"/>
  <c r="X80" i="24"/>
  <c r="H80" i="24"/>
  <c r="T79" i="24"/>
  <c r="L79" i="24"/>
  <c r="D79" i="24" s="1"/>
  <c r="F79" i="36" s="1"/>
  <c r="D79" i="21"/>
  <c r="F79" i="33" s="1"/>
  <c r="H79" i="33" s="1"/>
  <c r="Z78" i="24"/>
  <c r="R78" i="24"/>
  <c r="J78" i="24"/>
  <c r="AD77" i="24"/>
  <c r="AA71" i="24"/>
  <c r="AA72" i="21"/>
  <c r="S71" i="24"/>
  <c r="S72" i="21"/>
  <c r="K71" i="24"/>
  <c r="K72" i="21"/>
  <c r="AE70" i="24"/>
  <c r="AC65" i="24"/>
  <c r="AC66" i="21"/>
  <c r="U65" i="24"/>
  <c r="U66" i="21"/>
  <c r="M65" i="24"/>
  <c r="M66" i="21"/>
  <c r="E65" i="21"/>
  <c r="G65" i="33" s="1"/>
  <c r="I65" i="33" s="1"/>
  <c r="AA64" i="24"/>
  <c r="AA66" i="21"/>
  <c r="S64" i="24"/>
  <c r="S66" i="21"/>
  <c r="K64" i="24"/>
  <c r="K66" i="24" s="1"/>
  <c r="K66" i="21"/>
  <c r="AC59" i="24"/>
  <c r="AC61" i="21"/>
  <c r="U59" i="24"/>
  <c r="U61" i="24" s="1"/>
  <c r="U61" i="21"/>
  <c r="M59" i="24"/>
  <c r="M61" i="21"/>
  <c r="E59" i="21"/>
  <c r="AE54" i="24"/>
  <c r="AE56" i="24" s="1"/>
  <c r="AB47" i="24"/>
  <c r="T47" i="24"/>
  <c r="L47" i="24"/>
  <c r="Y45" i="24"/>
  <c r="AE40" i="24"/>
  <c r="W40" i="24"/>
  <c r="N42" i="24"/>
  <c r="D40" i="21"/>
  <c r="Z39" i="24"/>
  <c r="R39" i="24"/>
  <c r="E39" i="21"/>
  <c r="G39" i="33" s="1"/>
  <c r="I39" i="33" s="1"/>
  <c r="AE33" i="24"/>
  <c r="W33" i="24"/>
  <c r="I33" i="24"/>
  <c r="E33" i="21"/>
  <c r="G33" i="33" s="1"/>
  <c r="I33" i="33" s="1"/>
  <c r="Y82" i="21"/>
  <c r="K14" i="24"/>
  <c r="AE13" i="24"/>
  <c r="G24" i="59"/>
  <c r="AN61" i="23"/>
  <c r="AF61" i="23"/>
  <c r="X61" i="23"/>
  <c r="P61" i="23"/>
  <c r="H61" i="23"/>
  <c r="M56" i="24"/>
  <c r="K36" i="23"/>
  <c r="K82" i="23" s="1"/>
  <c r="D27" i="23"/>
  <c r="L24" i="24"/>
  <c r="H66" i="11"/>
  <c r="M19" i="12"/>
  <c r="G19" i="12"/>
  <c r="AE80" i="24"/>
  <c r="O80" i="24"/>
  <c r="E80" i="21"/>
  <c r="G80" i="33" s="1"/>
  <c r="I80" i="33" s="1"/>
  <c r="S79" i="24"/>
  <c r="K79" i="24"/>
  <c r="I78" i="24"/>
  <c r="U77" i="24"/>
  <c r="I76" i="24"/>
  <c r="AC75" i="24"/>
  <c r="U75" i="24"/>
  <c r="M75" i="24"/>
  <c r="E75" i="24" s="1"/>
  <c r="G75" i="36" s="1"/>
  <c r="E75" i="21"/>
  <c r="G75" i="33" s="1"/>
  <c r="I75" i="33" s="1"/>
  <c r="AA74" i="24"/>
  <c r="S74" i="24"/>
  <c r="I74" i="24"/>
  <c r="Z72" i="21"/>
  <c r="Z71" i="24"/>
  <c r="R71" i="24"/>
  <c r="R72" i="21"/>
  <c r="J71" i="24"/>
  <c r="J72" i="21"/>
  <c r="AB65" i="24"/>
  <c r="AB66" i="21"/>
  <c r="T65" i="24"/>
  <c r="T66" i="21"/>
  <c r="L65" i="24"/>
  <c r="L66" i="21"/>
  <c r="D65" i="21"/>
  <c r="F65" i="33" s="1"/>
  <c r="H65" i="33" s="1"/>
  <c r="Z64" i="24"/>
  <c r="Z66" i="21"/>
  <c r="R64" i="24"/>
  <c r="R66" i="21"/>
  <c r="J64" i="24"/>
  <c r="J66" i="21"/>
  <c r="AB59" i="24"/>
  <c r="AB61" i="24" s="1"/>
  <c r="AB61" i="21"/>
  <c r="T59" i="24"/>
  <c r="T61" i="21"/>
  <c r="L59" i="24"/>
  <c r="L61" i="21"/>
  <c r="D59" i="21"/>
  <c r="AB49" i="24"/>
  <c r="T49" i="24"/>
  <c r="D49" i="21"/>
  <c r="F49" i="33" s="1"/>
  <c r="H49" i="33" s="1"/>
  <c r="AA47" i="24"/>
  <c r="S47" i="24"/>
  <c r="K47" i="24"/>
  <c r="AE42" i="21"/>
  <c r="AE43" i="21" s="1"/>
  <c r="Z41" i="24"/>
  <c r="Z42" i="21"/>
  <c r="Z43" i="21" s="1"/>
  <c r="R41" i="24"/>
  <c r="R42" i="21"/>
  <c r="R43" i="21" s="1"/>
  <c r="J41" i="24"/>
  <c r="J42" i="21"/>
  <c r="J43" i="21" s="1"/>
  <c r="X34" i="24"/>
  <c r="P34" i="24"/>
  <c r="D36" i="21"/>
  <c r="F32" i="33"/>
  <c r="AB27" i="24"/>
  <c r="AB29" i="21"/>
  <c r="T29" i="24"/>
  <c r="L27" i="24"/>
  <c r="L29" i="21"/>
  <c r="L82" i="21" s="1"/>
  <c r="Z14" i="24"/>
  <c r="Z16" i="21"/>
  <c r="Z82" i="21" s="1"/>
  <c r="J14" i="24"/>
  <c r="J16" i="24" s="1"/>
  <c r="J16" i="21"/>
  <c r="AH16" i="21"/>
  <c r="AH82" i="21" s="1"/>
  <c r="AH91" i="21" s="1"/>
  <c r="E86" i="24"/>
  <c r="G89" i="24"/>
  <c r="AA81" i="24"/>
  <c r="S81" i="24"/>
  <c r="V79" i="24"/>
  <c r="N79" i="24"/>
  <c r="AB78" i="24"/>
  <c r="L78" i="24"/>
  <c r="D78" i="24" s="1"/>
  <c r="F78" i="36" s="1"/>
  <c r="Z77" i="24"/>
  <c r="R77" i="24"/>
  <c r="X76" i="24"/>
  <c r="P76" i="24"/>
  <c r="V75" i="24"/>
  <c r="N75" i="24"/>
  <c r="AB74" i="24"/>
  <c r="T74" i="24"/>
  <c r="J74" i="24"/>
  <c r="X73" i="24"/>
  <c r="D73" i="24" s="1"/>
  <c r="F73" i="36" s="1"/>
  <c r="H73" i="36" s="1"/>
  <c r="P73" i="24"/>
  <c r="H73" i="24"/>
  <c r="AB71" i="24"/>
  <c r="T71" i="24"/>
  <c r="T72" i="24" s="1"/>
  <c r="L71" i="24"/>
  <c r="Z70" i="24"/>
  <c r="Z72" i="24" s="1"/>
  <c r="R70" i="24"/>
  <c r="R72" i="24" s="1"/>
  <c r="J70" i="24"/>
  <c r="J72" i="24" s="1"/>
  <c r="AD65" i="24"/>
  <c r="V65" i="24"/>
  <c r="N65" i="24"/>
  <c r="AB64" i="24"/>
  <c r="AB66" i="24" s="1"/>
  <c r="T64" i="24"/>
  <c r="L64" i="24"/>
  <c r="L66" i="24" s="1"/>
  <c r="X60" i="24"/>
  <c r="P60" i="24"/>
  <c r="D60" i="24" s="1"/>
  <c r="F60" i="36" s="1"/>
  <c r="H60" i="24"/>
  <c r="AD59" i="24"/>
  <c r="AD61" i="24" s="1"/>
  <c r="V59" i="24"/>
  <c r="N59" i="24"/>
  <c r="N61" i="24" s="1"/>
  <c r="Z55" i="24"/>
  <c r="R55" i="24"/>
  <c r="AC54" i="24"/>
  <c r="AC56" i="24" s="1"/>
  <c r="U54" i="24"/>
  <c r="U56" i="24" s="1"/>
  <c r="AC51" i="24"/>
  <c r="U51" i="24"/>
  <c r="AC49" i="24"/>
  <c r="U49" i="24"/>
  <c r="AC47" i="24"/>
  <c r="U47" i="24"/>
  <c r="M47" i="24"/>
  <c r="AA45" i="24"/>
  <c r="S45" i="24"/>
  <c r="K45" i="24"/>
  <c r="F42" i="21"/>
  <c r="F43" i="21" s="1"/>
  <c r="AB39" i="24"/>
  <c r="T39" i="24"/>
  <c r="AE35" i="24"/>
  <c r="W35" i="24"/>
  <c r="N35" i="24"/>
  <c r="Y34" i="24"/>
  <c r="Q34" i="24"/>
  <c r="Y33" i="24"/>
  <c r="Q33" i="24"/>
  <c r="Y32" i="24"/>
  <c r="Q32" i="24"/>
  <c r="Q36" i="24" s="1"/>
  <c r="X28" i="24"/>
  <c r="P28" i="24"/>
  <c r="H28" i="24"/>
  <c r="AK29" i="21"/>
  <c r="AK82" i="21" s="1"/>
  <c r="AK91" i="21" s="1"/>
  <c r="AC27" i="24"/>
  <c r="AC29" i="21"/>
  <c r="AC82" i="21" s="1"/>
  <c r="U27" i="24"/>
  <c r="U29" i="21"/>
  <c r="M27" i="24"/>
  <c r="M29" i="21"/>
  <c r="M82" i="21" s="1"/>
  <c r="AC23" i="24"/>
  <c r="U23" i="24"/>
  <c r="E23" i="21"/>
  <c r="G23" i="33" s="1"/>
  <c r="I23" i="33" s="1"/>
  <c r="I21" i="24"/>
  <c r="AE20" i="24"/>
  <c r="X15" i="24"/>
  <c r="AA14" i="24"/>
  <c r="S14" i="24"/>
  <c r="AN16" i="21"/>
  <c r="AF16" i="21"/>
  <c r="AF82" i="21" s="1"/>
  <c r="AF91" i="21" s="1"/>
  <c r="X13" i="24"/>
  <c r="X16" i="21"/>
  <c r="P16" i="21"/>
  <c r="P82" i="21" s="1"/>
  <c r="H13" i="24"/>
  <c r="M86" i="12"/>
  <c r="M89" i="9"/>
  <c r="B19" i="4" s="1"/>
  <c r="C19" i="4" s="1"/>
  <c r="I81" i="12"/>
  <c r="G81" i="9"/>
  <c r="M81" i="9"/>
  <c r="E81" i="33" s="1"/>
  <c r="I77" i="12"/>
  <c r="G77" i="9"/>
  <c r="M77" i="9"/>
  <c r="E77" i="33" s="1"/>
  <c r="I73" i="12"/>
  <c r="G73" i="9"/>
  <c r="M73" i="9"/>
  <c r="E73" i="33" s="1"/>
  <c r="H71" i="12"/>
  <c r="L71" i="9"/>
  <c r="D71" i="33" s="1"/>
  <c r="F71" i="9"/>
  <c r="H72" i="9"/>
  <c r="L29" i="9"/>
  <c r="AM89" i="24"/>
  <c r="AE89" i="24"/>
  <c r="W89" i="24"/>
  <c r="O89" i="24"/>
  <c r="AL82" i="24"/>
  <c r="AL91" i="24" s="1"/>
  <c r="X81" i="24"/>
  <c r="P81" i="24"/>
  <c r="AC80" i="24"/>
  <c r="U80" i="24"/>
  <c r="M80" i="24"/>
  <c r="AA79" i="24"/>
  <c r="Y78" i="24"/>
  <c r="Q78" i="24"/>
  <c r="W77" i="24"/>
  <c r="O77" i="24"/>
  <c r="U76" i="24"/>
  <c r="M76" i="24"/>
  <c r="AA75" i="24"/>
  <c r="K75" i="24"/>
  <c r="Q74" i="24"/>
  <c r="AC73" i="24"/>
  <c r="M73" i="24"/>
  <c r="Y71" i="24"/>
  <c r="Q71" i="24"/>
  <c r="Q72" i="24" s="1"/>
  <c r="I71" i="24"/>
  <c r="W70" i="24"/>
  <c r="W72" i="24" s="1"/>
  <c r="O70" i="24"/>
  <c r="O72" i="24" s="1"/>
  <c r="AA65" i="24"/>
  <c r="S65" i="24"/>
  <c r="K65" i="24"/>
  <c r="Y64" i="24"/>
  <c r="Q64" i="24"/>
  <c r="I64" i="24"/>
  <c r="E64" i="24" s="1"/>
  <c r="AC60" i="24"/>
  <c r="U60" i="24"/>
  <c r="M60" i="24"/>
  <c r="AA59" i="24"/>
  <c r="S59" i="24"/>
  <c r="K59" i="24"/>
  <c r="AE55" i="24"/>
  <c r="W55" i="24"/>
  <c r="N55" i="24"/>
  <c r="N56" i="24" s="1"/>
  <c r="Z54" i="24"/>
  <c r="R54" i="24"/>
  <c r="Z51" i="24"/>
  <c r="R51" i="24"/>
  <c r="Z49" i="24"/>
  <c r="Z47" i="24"/>
  <c r="R47" i="24"/>
  <c r="J47" i="24"/>
  <c r="X45" i="24"/>
  <c r="P45" i="24"/>
  <c r="H45" i="24"/>
  <c r="X41" i="24"/>
  <c r="H41" i="24"/>
  <c r="V40" i="24"/>
  <c r="V42" i="24" s="1"/>
  <c r="M40" i="24"/>
  <c r="M42" i="24" s="1"/>
  <c r="M43" i="24" s="1"/>
  <c r="M42" i="21"/>
  <c r="M43" i="21" s="1"/>
  <c r="Y39" i="24"/>
  <c r="Q39" i="24"/>
  <c r="AB35" i="24"/>
  <c r="T35" i="24"/>
  <c r="H35" i="24"/>
  <c r="V34" i="24"/>
  <c r="H34" i="24"/>
  <c r="D34" i="24" s="1"/>
  <c r="F34" i="36" s="1"/>
  <c r="AD33" i="24"/>
  <c r="V33" i="24"/>
  <c r="H33" i="24"/>
  <c r="AD32" i="24"/>
  <c r="V32" i="24"/>
  <c r="H32" i="24"/>
  <c r="D32" i="24" s="1"/>
  <c r="AC28" i="24"/>
  <c r="U28" i="24"/>
  <c r="M28" i="24"/>
  <c r="Z23" i="24"/>
  <c r="R23" i="24"/>
  <c r="Y22" i="24"/>
  <c r="Q22" i="24"/>
  <c r="I22" i="24"/>
  <c r="AD21" i="24"/>
  <c r="V21" i="24"/>
  <c r="N21" i="24"/>
  <c r="N24" i="24" s="1"/>
  <c r="AB20" i="24"/>
  <c r="T20" i="24"/>
  <c r="L20" i="24"/>
  <c r="Y19" i="24"/>
  <c r="Q19" i="24"/>
  <c r="AC15" i="24"/>
  <c r="AC13" i="24"/>
  <c r="Z12" i="24"/>
  <c r="R12" i="24"/>
  <c r="I12" i="24"/>
  <c r="AL16" i="21"/>
  <c r="AD11" i="24"/>
  <c r="AD16" i="21"/>
  <c r="V11" i="24"/>
  <c r="V16" i="21"/>
  <c r="I11" i="24"/>
  <c r="H51" i="12"/>
  <c r="L51" i="9"/>
  <c r="D51" i="33" s="1"/>
  <c r="F51" i="9"/>
  <c r="F82" i="24"/>
  <c r="AE81" i="24"/>
  <c r="W81" i="24"/>
  <c r="O81" i="24"/>
  <c r="AB80" i="24"/>
  <c r="T80" i="24"/>
  <c r="L80" i="24"/>
  <c r="Z79" i="24"/>
  <c r="R79" i="24"/>
  <c r="X78" i="24"/>
  <c r="P78" i="24"/>
  <c r="V77" i="24"/>
  <c r="N77" i="24"/>
  <c r="T76" i="24"/>
  <c r="L76" i="24"/>
  <c r="Z75" i="24"/>
  <c r="J75" i="24"/>
  <c r="P74" i="24"/>
  <c r="AB73" i="24"/>
  <c r="T73" i="24"/>
  <c r="L73" i="24"/>
  <c r="X71" i="24"/>
  <c r="P71" i="24"/>
  <c r="H71" i="24"/>
  <c r="D71" i="24" s="1"/>
  <c r="F71" i="36" s="1"/>
  <c r="AD70" i="24"/>
  <c r="V70" i="24"/>
  <c r="N70" i="24"/>
  <c r="N72" i="24" s="1"/>
  <c r="Z65" i="24"/>
  <c r="R65" i="24"/>
  <c r="J65" i="24"/>
  <c r="X64" i="24"/>
  <c r="X66" i="24" s="1"/>
  <c r="P64" i="24"/>
  <c r="P66" i="24" s="1"/>
  <c r="H64" i="24"/>
  <c r="AB60" i="24"/>
  <c r="T60" i="24"/>
  <c r="L60" i="24"/>
  <c r="Z59" i="24"/>
  <c r="R59" i="24"/>
  <c r="J59" i="24"/>
  <c r="J61" i="24" s="1"/>
  <c r="AD55" i="24"/>
  <c r="AD56" i="24" s="1"/>
  <c r="V55" i="24"/>
  <c r="L55" i="24"/>
  <c r="Y54" i="24"/>
  <c r="Y56" i="24" s="1"/>
  <c r="Q54" i="24"/>
  <c r="Q56" i="24" s="1"/>
  <c r="Y51" i="24"/>
  <c r="Q51" i="24"/>
  <c r="Y49" i="24"/>
  <c r="Q49" i="24"/>
  <c r="Q47" i="24"/>
  <c r="I47" i="24"/>
  <c r="AE45" i="24"/>
  <c r="W45" i="24"/>
  <c r="O45" i="24"/>
  <c r="AE41" i="24"/>
  <c r="W41" i="24"/>
  <c r="O41" i="24"/>
  <c r="O42" i="24" s="1"/>
  <c r="O43" i="24" s="1"/>
  <c r="AK42" i="21"/>
  <c r="AK43" i="21" s="1"/>
  <c r="AC40" i="24"/>
  <c r="AC42" i="21"/>
  <c r="AC43" i="21" s="1"/>
  <c r="U40" i="24"/>
  <c r="U42" i="21"/>
  <c r="U43" i="21" s="1"/>
  <c r="L40" i="24"/>
  <c r="L42" i="24" s="1"/>
  <c r="L43" i="24" s="1"/>
  <c r="X39" i="24"/>
  <c r="P39" i="24"/>
  <c r="F36" i="21"/>
  <c r="AC33" i="24"/>
  <c r="U33" i="24"/>
  <c r="Y23" i="24"/>
  <c r="Q23" i="24"/>
  <c r="E23" i="24" s="1"/>
  <c r="G23" i="36" s="1"/>
  <c r="X22" i="24"/>
  <c r="P22" i="24"/>
  <c r="H22" i="24"/>
  <c r="D22" i="24" s="1"/>
  <c r="F22" i="36" s="1"/>
  <c r="AC21" i="24"/>
  <c r="M21" i="24"/>
  <c r="AA20" i="24"/>
  <c r="J20" i="24"/>
  <c r="X19" i="24"/>
  <c r="P19" i="24"/>
  <c r="AB15" i="24"/>
  <c r="AB13" i="24"/>
  <c r="T13" i="24"/>
  <c r="L13" i="24"/>
  <c r="Y12" i="24"/>
  <c r="Q12" i="24"/>
  <c r="H12" i="24"/>
  <c r="H16" i="21"/>
  <c r="H82" i="21" s="1"/>
  <c r="G72" i="9"/>
  <c r="L42" i="9"/>
  <c r="L43" i="9" s="1"/>
  <c r="I20" i="12"/>
  <c r="G20" i="9"/>
  <c r="G24" i="9" s="1"/>
  <c r="M20" i="9"/>
  <c r="AD81" i="24"/>
  <c r="V81" i="24"/>
  <c r="N81" i="24"/>
  <c r="AA80" i="24"/>
  <c r="S80" i="24"/>
  <c r="K80" i="24"/>
  <c r="Y79" i="24"/>
  <c r="Q79" i="24"/>
  <c r="I79" i="24"/>
  <c r="W78" i="24"/>
  <c r="O78" i="24"/>
  <c r="AC77" i="24"/>
  <c r="M77" i="24"/>
  <c r="AA76" i="24"/>
  <c r="K76" i="24"/>
  <c r="Y75" i="24"/>
  <c r="Q75" i="24"/>
  <c r="AE74" i="24"/>
  <c r="W74" i="24"/>
  <c r="O74" i="24"/>
  <c r="AA73" i="24"/>
  <c r="S73" i="24"/>
  <c r="K73" i="24"/>
  <c r="AE71" i="24"/>
  <c r="W71" i="24"/>
  <c r="AC70" i="24"/>
  <c r="U70" i="24"/>
  <c r="U72" i="24" s="1"/>
  <c r="M70" i="24"/>
  <c r="Y65" i="24"/>
  <c r="Q65" i="24"/>
  <c r="I65" i="24"/>
  <c r="AE64" i="24"/>
  <c r="AE66" i="24" s="1"/>
  <c r="W64" i="24"/>
  <c r="O64" i="24"/>
  <c r="AA60" i="24"/>
  <c r="S60" i="24"/>
  <c r="K60" i="24"/>
  <c r="Y59" i="24"/>
  <c r="Y61" i="24" s="1"/>
  <c r="Q59" i="24"/>
  <c r="Q61" i="24" s="1"/>
  <c r="I59" i="24"/>
  <c r="AE56" i="21"/>
  <c r="AC55" i="24"/>
  <c r="U55" i="24"/>
  <c r="J55" i="24"/>
  <c r="X54" i="24"/>
  <c r="X56" i="24" s="1"/>
  <c r="P54" i="24"/>
  <c r="P56" i="24" s="1"/>
  <c r="X51" i="24"/>
  <c r="P51" i="24"/>
  <c r="X49" i="24"/>
  <c r="P49" i="24"/>
  <c r="P47" i="24"/>
  <c r="H47" i="24"/>
  <c r="AD45" i="24"/>
  <c r="V45" i="24"/>
  <c r="N45" i="24"/>
  <c r="D45" i="24" s="1"/>
  <c r="F45" i="36" s="1"/>
  <c r="AD41" i="24"/>
  <c r="AD42" i="24" s="1"/>
  <c r="AD43" i="24" s="1"/>
  <c r="V41" i="24"/>
  <c r="N41" i="24"/>
  <c r="AB40" i="24"/>
  <c r="T40" i="24"/>
  <c r="I40" i="24"/>
  <c r="I42" i="24" s="1"/>
  <c r="AE39" i="24"/>
  <c r="W39" i="24"/>
  <c r="N39" i="24"/>
  <c r="Z35" i="24"/>
  <c r="R35" i="24"/>
  <c r="AB34" i="24"/>
  <c r="T34" i="24"/>
  <c r="AB33" i="24"/>
  <c r="T33" i="24"/>
  <c r="AB32" i="24"/>
  <c r="AB36" i="24" s="1"/>
  <c r="T32" i="24"/>
  <c r="T36" i="24" s="1"/>
  <c r="X27" i="24"/>
  <c r="F29" i="21"/>
  <c r="X23" i="24"/>
  <c r="P23" i="24"/>
  <c r="D23" i="24" s="1"/>
  <c r="F23" i="36" s="1"/>
  <c r="AE22" i="24"/>
  <c r="W22" i="24"/>
  <c r="O22" i="24"/>
  <c r="AB21" i="24"/>
  <c r="T21" i="24"/>
  <c r="L21" i="24"/>
  <c r="Z20" i="24"/>
  <c r="I20" i="24"/>
  <c r="AE19" i="24"/>
  <c r="W19" i="24"/>
  <c r="K19" i="24"/>
  <c r="K24" i="24" s="1"/>
  <c r="AA15" i="24"/>
  <c r="S15" i="24"/>
  <c r="H15" i="24"/>
  <c r="AD14" i="24"/>
  <c r="V14" i="24"/>
  <c r="D14" i="21"/>
  <c r="F14" i="33" s="1"/>
  <c r="H14" i="33" s="1"/>
  <c r="AA13" i="24"/>
  <c r="S13" i="24"/>
  <c r="K13" i="24"/>
  <c r="K16" i="24" s="1"/>
  <c r="K16" i="21"/>
  <c r="AB11" i="24"/>
  <c r="T11" i="24"/>
  <c r="G16" i="21"/>
  <c r="E11" i="21"/>
  <c r="H80" i="12"/>
  <c r="L80" i="9"/>
  <c r="D80" i="33" s="1"/>
  <c r="F80" i="9"/>
  <c r="H76" i="12"/>
  <c r="L76" i="9"/>
  <c r="D76" i="33" s="1"/>
  <c r="F76" i="9"/>
  <c r="I40" i="12"/>
  <c r="I34" i="12"/>
  <c r="I36" i="9"/>
  <c r="G34" i="9"/>
  <c r="G36" i="9" s="1"/>
  <c r="M34" i="9"/>
  <c r="I12" i="12"/>
  <c r="G12" i="9"/>
  <c r="G16" i="9" s="1"/>
  <c r="M12" i="9"/>
  <c r="AC81" i="24"/>
  <c r="U81" i="24"/>
  <c r="M81" i="24"/>
  <c r="Z80" i="24"/>
  <c r="R80" i="24"/>
  <c r="J80" i="24"/>
  <c r="X79" i="24"/>
  <c r="P79" i="24"/>
  <c r="H79" i="24"/>
  <c r="V78" i="24"/>
  <c r="N78" i="24"/>
  <c r="AB77" i="24"/>
  <c r="L77" i="24"/>
  <c r="D77" i="24" s="1"/>
  <c r="F77" i="36" s="1"/>
  <c r="Z76" i="24"/>
  <c r="J76" i="24"/>
  <c r="X75" i="24"/>
  <c r="P75" i="24"/>
  <c r="H75" i="24"/>
  <c r="D75" i="24" s="1"/>
  <c r="F75" i="36" s="1"/>
  <c r="AD74" i="24"/>
  <c r="V74" i="24"/>
  <c r="N74" i="24"/>
  <c r="Z73" i="24"/>
  <c r="R73" i="24"/>
  <c r="AD71" i="24"/>
  <c r="V71" i="24"/>
  <c r="AB70" i="24"/>
  <c r="AB72" i="24" s="1"/>
  <c r="L70" i="24"/>
  <c r="L72" i="24" s="1"/>
  <c r="X65" i="24"/>
  <c r="P65" i="24"/>
  <c r="H65" i="24"/>
  <c r="D65" i="24" s="1"/>
  <c r="F65" i="36" s="1"/>
  <c r="AD64" i="24"/>
  <c r="AD66" i="24" s="1"/>
  <c r="V64" i="24"/>
  <c r="V66" i="24" s="1"/>
  <c r="N64" i="24"/>
  <c r="N66" i="24" s="1"/>
  <c r="Z60" i="24"/>
  <c r="R60" i="24"/>
  <c r="J60" i="24"/>
  <c r="X59" i="24"/>
  <c r="P59" i="24"/>
  <c r="H59" i="24"/>
  <c r="AB55" i="24"/>
  <c r="T55" i="24"/>
  <c r="I55" i="24"/>
  <c r="E55" i="24" s="1"/>
  <c r="G55" i="36" s="1"/>
  <c r="W54" i="24"/>
  <c r="W56" i="24" s="1"/>
  <c r="I54" i="24"/>
  <c r="AE51" i="24"/>
  <c r="W51" i="24"/>
  <c r="I51" i="24"/>
  <c r="AE49" i="24"/>
  <c r="W49" i="24"/>
  <c r="I49" i="24"/>
  <c r="E49" i="24" s="1"/>
  <c r="G49" i="36" s="1"/>
  <c r="AE47" i="24"/>
  <c r="W47" i="24"/>
  <c r="O47" i="24"/>
  <c r="AC45" i="24"/>
  <c r="U45" i="24"/>
  <c r="M45" i="24"/>
  <c r="E45" i="21"/>
  <c r="G45" i="33" s="1"/>
  <c r="I45" i="33" s="1"/>
  <c r="AC41" i="24"/>
  <c r="U41" i="24"/>
  <c r="M41" i="24"/>
  <c r="AA40" i="24"/>
  <c r="S40" i="24"/>
  <c r="H40" i="24"/>
  <c r="H42" i="24" s="1"/>
  <c r="H43" i="24" s="1"/>
  <c r="AD39" i="24"/>
  <c r="V39" i="24"/>
  <c r="I39" i="24"/>
  <c r="Y35" i="24"/>
  <c r="AA34" i="24"/>
  <c r="S34" i="24"/>
  <c r="AA33" i="24"/>
  <c r="S33" i="24"/>
  <c r="S36" i="24" s="1"/>
  <c r="AA32" i="24"/>
  <c r="Z28" i="24"/>
  <c r="R28" i="24"/>
  <c r="J28" i="24"/>
  <c r="D28" i="24" s="1"/>
  <c r="F28" i="36" s="1"/>
  <c r="AE27" i="24"/>
  <c r="W27" i="24"/>
  <c r="W29" i="24" s="1"/>
  <c r="O27" i="24"/>
  <c r="AE23" i="24"/>
  <c r="W23" i="24"/>
  <c r="AD22" i="24"/>
  <c r="V22" i="24"/>
  <c r="N22" i="24"/>
  <c r="D22" i="21"/>
  <c r="F22" i="33" s="1"/>
  <c r="H22" i="33" s="1"/>
  <c r="AA21" i="24"/>
  <c r="S21" i="24"/>
  <c r="Y20" i="24"/>
  <c r="Q20" i="24"/>
  <c r="H20" i="24"/>
  <c r="D20" i="24" s="1"/>
  <c r="F20" i="36" s="1"/>
  <c r="AL24" i="21"/>
  <c r="AD19" i="24"/>
  <c r="AD24" i="24" s="1"/>
  <c r="AD24" i="21"/>
  <c r="Z15" i="24"/>
  <c r="R15" i="24"/>
  <c r="AC14" i="24"/>
  <c r="U14" i="24"/>
  <c r="M14" i="24"/>
  <c r="E14" i="21"/>
  <c r="G14" i="33" s="1"/>
  <c r="I14" i="33" s="1"/>
  <c r="AE12" i="24"/>
  <c r="W12" i="24"/>
  <c r="O12" i="24"/>
  <c r="O16" i="21"/>
  <c r="AI16" i="21"/>
  <c r="AI82" i="21" s="1"/>
  <c r="AI91" i="21" s="1"/>
  <c r="AA11" i="24"/>
  <c r="AA16" i="21"/>
  <c r="S11" i="24"/>
  <c r="S16" i="21"/>
  <c r="D11" i="21"/>
  <c r="F16" i="21"/>
  <c r="F82" i="21" s="1"/>
  <c r="F91" i="21" s="1"/>
  <c r="F72" i="9"/>
  <c r="L66" i="9"/>
  <c r="I54" i="12"/>
  <c r="I56" i="9"/>
  <c r="G54" i="9"/>
  <c r="G56" i="9" s="1"/>
  <c r="M54" i="9"/>
  <c r="I45" i="12"/>
  <c r="G45" i="9"/>
  <c r="M45" i="9"/>
  <c r="E45" i="33" s="1"/>
  <c r="H40" i="12"/>
  <c r="AB81" i="24"/>
  <c r="T81" i="24"/>
  <c r="L81" i="24"/>
  <c r="Y80" i="24"/>
  <c r="Q80" i="24"/>
  <c r="I80" i="24"/>
  <c r="AE79" i="24"/>
  <c r="W79" i="24"/>
  <c r="O79" i="24"/>
  <c r="E79" i="24" s="1"/>
  <c r="G79" i="36" s="1"/>
  <c r="AC78" i="24"/>
  <c r="M78" i="24"/>
  <c r="AA77" i="24"/>
  <c r="S77" i="24"/>
  <c r="Y76" i="24"/>
  <c r="Q76" i="24"/>
  <c r="W75" i="24"/>
  <c r="O75" i="24"/>
  <c r="AC74" i="24"/>
  <c r="U74" i="24"/>
  <c r="Y73" i="24"/>
  <c r="Q73" i="24"/>
  <c r="I73" i="24"/>
  <c r="E73" i="24" s="1"/>
  <c r="G73" i="36" s="1"/>
  <c r="AE72" i="21"/>
  <c r="W72" i="21"/>
  <c r="O72" i="21"/>
  <c r="AC71" i="24"/>
  <c r="E71" i="24" s="1"/>
  <c r="G71" i="36" s="1"/>
  <c r="U71" i="24"/>
  <c r="M71" i="24"/>
  <c r="AA70" i="24"/>
  <c r="AA72" i="24" s="1"/>
  <c r="S70" i="24"/>
  <c r="K70" i="24"/>
  <c r="K72" i="24" s="1"/>
  <c r="Y66" i="21"/>
  <c r="Q66" i="21"/>
  <c r="Q82" i="21" s="1"/>
  <c r="I66" i="21"/>
  <c r="AE65" i="24"/>
  <c r="W65" i="24"/>
  <c r="O65" i="24"/>
  <c r="AC64" i="24"/>
  <c r="AC66" i="24" s="1"/>
  <c r="U64" i="24"/>
  <c r="U66" i="24" s="1"/>
  <c r="M64" i="24"/>
  <c r="AA61" i="21"/>
  <c r="S61" i="21"/>
  <c r="K61" i="21"/>
  <c r="Y60" i="24"/>
  <c r="Q60" i="24"/>
  <c r="I60" i="24"/>
  <c r="AE59" i="24"/>
  <c r="AE61" i="24" s="1"/>
  <c r="W59" i="24"/>
  <c r="W61" i="24" s="1"/>
  <c r="O59" i="24"/>
  <c r="AC56" i="21"/>
  <c r="U56" i="21"/>
  <c r="AA55" i="24"/>
  <c r="S55" i="24"/>
  <c r="H55" i="24"/>
  <c r="V54" i="24"/>
  <c r="V56" i="24" s="1"/>
  <c r="H54" i="24"/>
  <c r="H56" i="24" s="1"/>
  <c r="AD51" i="24"/>
  <c r="V51" i="24"/>
  <c r="H51" i="24"/>
  <c r="AD49" i="24"/>
  <c r="V49" i="24"/>
  <c r="H49" i="24"/>
  <c r="AD47" i="24"/>
  <c r="V47" i="24"/>
  <c r="N47" i="24"/>
  <c r="AB45" i="24"/>
  <c r="T45" i="24"/>
  <c r="L45" i="24"/>
  <c r="AB41" i="24"/>
  <c r="T41" i="24"/>
  <c r="L41" i="24"/>
  <c r="Z40" i="24"/>
  <c r="Z42" i="24" s="1"/>
  <c r="Z43" i="24" s="1"/>
  <c r="R40" i="24"/>
  <c r="AC39" i="24"/>
  <c r="U39" i="24"/>
  <c r="H39" i="24"/>
  <c r="AB36" i="21"/>
  <c r="X35" i="24"/>
  <c r="Z34" i="24"/>
  <c r="R34" i="24"/>
  <c r="Z33" i="24"/>
  <c r="R33" i="24"/>
  <c r="R36" i="24" s="1"/>
  <c r="Z32" i="24"/>
  <c r="X29" i="21"/>
  <c r="O29" i="21"/>
  <c r="Y28" i="24"/>
  <c r="Q28" i="24"/>
  <c r="I28" i="24"/>
  <c r="AD27" i="24"/>
  <c r="AD29" i="24" s="1"/>
  <c r="V27" i="24"/>
  <c r="V29" i="24" s="1"/>
  <c r="N27" i="24"/>
  <c r="N29" i="24" s="1"/>
  <c r="N29" i="21"/>
  <c r="D27" i="21"/>
  <c r="T24" i="21"/>
  <c r="T82" i="21" s="1"/>
  <c r="J24" i="21"/>
  <c r="AD23" i="24"/>
  <c r="V23" i="24"/>
  <c r="AC22" i="24"/>
  <c r="U22" i="24"/>
  <c r="M22" i="24"/>
  <c r="R16" i="21"/>
  <c r="R82" i="21" s="1"/>
  <c r="Q15" i="24"/>
  <c r="Y13" i="24"/>
  <c r="I13" i="24"/>
  <c r="AD12" i="24"/>
  <c r="V12" i="24"/>
  <c r="N12" i="24"/>
  <c r="E12" i="21"/>
  <c r="G12" i="33" s="1"/>
  <c r="H87" i="12"/>
  <c r="H89" i="12" s="1"/>
  <c r="L87" i="9"/>
  <c r="H89" i="9"/>
  <c r="I64" i="12"/>
  <c r="I66" i="9"/>
  <c r="G64" i="9"/>
  <c r="G66" i="9" s="1"/>
  <c r="M64" i="9"/>
  <c r="H60" i="12"/>
  <c r="L60" i="9"/>
  <c r="D60" i="33" s="1"/>
  <c r="F60" i="9"/>
  <c r="F61" i="9" s="1"/>
  <c r="H61" i="9"/>
  <c r="F42" i="9"/>
  <c r="F43" i="9" s="1"/>
  <c r="I16" i="9"/>
  <c r="I82" i="9" s="1"/>
  <c r="I91" i="9" s="1"/>
  <c r="Q45" i="24"/>
  <c r="E45" i="24" s="1"/>
  <c r="G45" i="36" s="1"/>
  <c r="I45" i="24"/>
  <c r="AA41" i="24"/>
  <c r="S41" i="24"/>
  <c r="K41" i="24"/>
  <c r="K42" i="24" s="1"/>
  <c r="K43" i="24" s="1"/>
  <c r="Y40" i="24"/>
  <c r="Y42" i="24" s="1"/>
  <c r="Y43" i="24" s="1"/>
  <c r="Q40" i="24"/>
  <c r="Q42" i="24" s="1"/>
  <c r="Q43" i="24" s="1"/>
  <c r="AA35" i="24"/>
  <c r="S35" i="24"/>
  <c r="AC34" i="24"/>
  <c r="U34" i="24"/>
  <c r="AC32" i="24"/>
  <c r="U32" i="24"/>
  <c r="U36" i="24" s="1"/>
  <c r="AA28" i="24"/>
  <c r="S28" i="24"/>
  <c r="Y27" i="24"/>
  <c r="Y29" i="24" s="1"/>
  <c r="Q27" i="24"/>
  <c r="Q29" i="24" s="1"/>
  <c r="AA23" i="24"/>
  <c r="S23" i="24"/>
  <c r="AA22" i="24"/>
  <c r="K22" i="24"/>
  <c r="Y21" i="24"/>
  <c r="Q21" i="24"/>
  <c r="W20" i="24"/>
  <c r="O20" i="24"/>
  <c r="O24" i="24" s="1"/>
  <c r="AB19" i="24"/>
  <c r="T19" i="24"/>
  <c r="H19" i="24"/>
  <c r="T15" i="24"/>
  <c r="I15" i="24"/>
  <c r="AE14" i="24"/>
  <c r="W14" i="24"/>
  <c r="O14" i="24"/>
  <c r="E14" i="24" s="1"/>
  <c r="G14" i="36" s="1"/>
  <c r="U13" i="24"/>
  <c r="M13" i="24"/>
  <c r="M16" i="24" s="1"/>
  <c r="AA12" i="24"/>
  <c r="S12" i="24"/>
  <c r="J12" i="24"/>
  <c r="X11" i="24"/>
  <c r="P11" i="24"/>
  <c r="I80" i="12"/>
  <c r="I76" i="12"/>
  <c r="I71" i="12"/>
  <c r="I60" i="12"/>
  <c r="I51" i="12"/>
  <c r="I41" i="12"/>
  <c r="G40" i="9"/>
  <c r="G42" i="9" s="1"/>
  <c r="I33" i="12"/>
  <c r="I23" i="12"/>
  <c r="I15" i="12"/>
  <c r="I11" i="12"/>
  <c r="F61" i="24"/>
  <c r="F56" i="24"/>
  <c r="F42" i="24"/>
  <c r="F43" i="24" s="1"/>
  <c r="D40" i="24"/>
  <c r="F36" i="24"/>
  <c r="Y15" i="24"/>
  <c r="AB14" i="24"/>
  <c r="T14" i="24"/>
  <c r="L14" i="24"/>
  <c r="Z13" i="24"/>
  <c r="R13" i="24"/>
  <c r="J13" i="24"/>
  <c r="X12" i="24"/>
  <c r="P12" i="24"/>
  <c r="AC11" i="24"/>
  <c r="U11" i="24"/>
  <c r="H11" i="24"/>
  <c r="L88" i="9"/>
  <c r="L86" i="9"/>
  <c r="H81" i="12"/>
  <c r="H77" i="12"/>
  <c r="H64" i="12"/>
  <c r="H45" i="12"/>
  <c r="H34" i="12"/>
  <c r="H27" i="12"/>
  <c r="H20" i="12"/>
  <c r="H12" i="12"/>
  <c r="AO66" i="24"/>
  <c r="AG66" i="24"/>
  <c r="G24" i="24"/>
  <c r="G77" i="8"/>
  <c r="M77" i="8"/>
  <c r="E77" i="32" s="1"/>
  <c r="G73" i="8"/>
  <c r="M73" i="8"/>
  <c r="E73" i="32" s="1"/>
  <c r="H49" i="32"/>
  <c r="D47" i="20"/>
  <c r="F47" i="32" s="1"/>
  <c r="H47" i="32" s="1"/>
  <c r="I89" i="12"/>
  <c r="I78" i="12"/>
  <c r="I74" i="12"/>
  <c r="I65" i="12"/>
  <c r="I55" i="12"/>
  <c r="I47" i="12"/>
  <c r="I39" i="12"/>
  <c r="I35" i="12"/>
  <c r="I28" i="12"/>
  <c r="I21" i="12"/>
  <c r="I13" i="12"/>
  <c r="H54" i="12"/>
  <c r="E64" i="55"/>
  <c r="I66" i="55"/>
  <c r="F32" i="57"/>
  <c r="D28" i="55"/>
  <c r="F28" i="57" s="1"/>
  <c r="H28" i="57" s="1"/>
  <c r="H29" i="55"/>
  <c r="I73" i="32"/>
  <c r="E71" i="20"/>
  <c r="G71" i="32" s="1"/>
  <c r="I71" i="32" s="1"/>
  <c r="I72" i="20"/>
  <c r="H78" i="12"/>
  <c r="H74" i="12"/>
  <c r="H65" i="12"/>
  <c r="H55" i="12"/>
  <c r="H47" i="12"/>
  <c r="H39" i="12"/>
  <c r="H35" i="12"/>
  <c r="H28" i="12"/>
  <c r="H21" i="12"/>
  <c r="H13" i="12"/>
  <c r="AG24" i="24"/>
  <c r="H76" i="57"/>
  <c r="D60" i="55"/>
  <c r="F60" i="57" s="1"/>
  <c r="F61" i="55"/>
  <c r="E45" i="55"/>
  <c r="G45" i="57" s="1"/>
  <c r="I45" i="57" s="1"/>
  <c r="G36" i="55"/>
  <c r="E33" i="55"/>
  <c r="G33" i="57" s="1"/>
  <c r="I33" i="57" s="1"/>
  <c r="V19" i="24"/>
  <c r="J19" i="24"/>
  <c r="AD15" i="24"/>
  <c r="V15" i="24"/>
  <c r="L15" i="24"/>
  <c r="Q14" i="24"/>
  <c r="I14" i="24"/>
  <c r="W13" i="24"/>
  <c r="O13" i="24"/>
  <c r="AC12" i="24"/>
  <c r="U12" i="24"/>
  <c r="E12" i="24" s="1"/>
  <c r="G12" i="36" s="1"/>
  <c r="M12" i="24"/>
  <c r="Z11" i="24"/>
  <c r="R11" i="24"/>
  <c r="R16" i="24" s="1"/>
  <c r="I79" i="12"/>
  <c r="G78" i="9"/>
  <c r="I75" i="12"/>
  <c r="G74" i="9"/>
  <c r="I70" i="12"/>
  <c r="G65" i="9"/>
  <c r="I59" i="12"/>
  <c r="G55" i="9"/>
  <c r="I49" i="12"/>
  <c r="G47" i="9"/>
  <c r="G39" i="9"/>
  <c r="G35" i="9"/>
  <c r="I32" i="12"/>
  <c r="G28" i="9"/>
  <c r="I22" i="12"/>
  <c r="G21" i="9"/>
  <c r="I14" i="12"/>
  <c r="G13" i="9"/>
  <c r="D49" i="24"/>
  <c r="F49" i="36" s="1"/>
  <c r="AB28" i="24"/>
  <c r="L28" i="24"/>
  <c r="Z27" i="24"/>
  <c r="Z29" i="24" s="1"/>
  <c r="R27" i="24"/>
  <c r="H27" i="24"/>
  <c r="V24" i="21"/>
  <c r="AB23" i="24"/>
  <c r="T23" i="24"/>
  <c r="AB22" i="24"/>
  <c r="T22" i="24"/>
  <c r="L22" i="24"/>
  <c r="Z21" i="24"/>
  <c r="R21" i="24"/>
  <c r="J21" i="24"/>
  <c r="X20" i="24"/>
  <c r="P20" i="24"/>
  <c r="AC19" i="24"/>
  <c r="U19" i="24"/>
  <c r="U24" i="24" s="1"/>
  <c r="U15" i="24"/>
  <c r="J15" i="24"/>
  <c r="X14" i="24"/>
  <c r="P14" i="24"/>
  <c r="H14" i="24"/>
  <c r="AD13" i="24"/>
  <c r="V13" i="24"/>
  <c r="N13" i="24"/>
  <c r="AB12" i="24"/>
  <c r="T12" i="24"/>
  <c r="L12" i="24"/>
  <c r="D12" i="24" s="1"/>
  <c r="F12" i="36" s="1"/>
  <c r="Y11" i="24"/>
  <c r="Y16" i="24" s="1"/>
  <c r="Q11" i="24"/>
  <c r="Q16" i="24" s="1"/>
  <c r="H79" i="12"/>
  <c r="F78" i="9"/>
  <c r="H75" i="12"/>
  <c r="F74" i="9"/>
  <c r="H70" i="12"/>
  <c r="H66" i="9"/>
  <c r="F65" i="9"/>
  <c r="F66" i="9" s="1"/>
  <c r="H59" i="12"/>
  <c r="F55" i="9"/>
  <c r="F56" i="9" s="1"/>
  <c r="H49" i="12"/>
  <c r="F47" i="9"/>
  <c r="F39" i="9"/>
  <c r="F35" i="9"/>
  <c r="H32" i="12"/>
  <c r="H29" i="9"/>
  <c r="F28" i="9"/>
  <c r="F29" i="9" s="1"/>
  <c r="H22" i="12"/>
  <c r="F21" i="9"/>
  <c r="H14" i="12"/>
  <c r="F13" i="9"/>
  <c r="G61" i="24"/>
  <c r="G56" i="24"/>
  <c r="G42" i="24"/>
  <c r="G43" i="24" s="1"/>
  <c r="G36" i="24"/>
  <c r="AM24" i="24"/>
  <c r="AM82" i="24" s="1"/>
  <c r="E82" i="12"/>
  <c r="E91" i="12" s="1"/>
  <c r="AJ24" i="24"/>
  <c r="AJ82" i="24" s="1"/>
  <c r="AJ91" i="24" s="1"/>
  <c r="E72" i="12"/>
  <c r="H64" i="57"/>
  <c r="I51" i="57"/>
  <c r="D80" i="55"/>
  <c r="F80" i="57" s="1"/>
  <c r="L61" i="55"/>
  <c r="D59" i="55"/>
  <c r="G32" i="57"/>
  <c r="E28" i="55"/>
  <c r="G28" i="57" s="1"/>
  <c r="I28" i="57" s="1"/>
  <c r="I29" i="55"/>
  <c r="M14" i="56"/>
  <c r="E14" i="57" s="1"/>
  <c r="I16" i="56"/>
  <c r="G14" i="56"/>
  <c r="G16" i="56" s="1"/>
  <c r="L71" i="8"/>
  <c r="D71" i="32" s="1"/>
  <c r="D72" i="32" s="1"/>
  <c r="F71" i="8"/>
  <c r="J66" i="12"/>
  <c r="K29" i="12"/>
  <c r="K82" i="12" s="1"/>
  <c r="K91" i="12" s="1"/>
  <c r="G89" i="57"/>
  <c r="D72" i="57"/>
  <c r="D24" i="57"/>
  <c r="H78" i="57"/>
  <c r="D45" i="55"/>
  <c r="F45" i="57" s="1"/>
  <c r="H45" i="57" s="1"/>
  <c r="H35" i="57"/>
  <c r="D33" i="55"/>
  <c r="F33" i="57" s="1"/>
  <c r="H33" i="57" s="1"/>
  <c r="F36" i="55"/>
  <c r="L16" i="56"/>
  <c r="E29" i="4"/>
  <c r="E81" i="20"/>
  <c r="G81" i="32" s="1"/>
  <c r="AN24" i="24"/>
  <c r="AN82" i="24" s="1"/>
  <c r="AN91" i="24" s="1"/>
  <c r="AF24" i="24"/>
  <c r="AF82" i="24" s="1"/>
  <c r="AF91" i="24" s="1"/>
  <c r="AO16" i="24"/>
  <c r="AO82" i="24" s="1"/>
  <c r="AO91" i="24" s="1"/>
  <c r="AG16" i="24"/>
  <c r="AG82" i="24" s="1"/>
  <c r="AG91" i="24" s="1"/>
  <c r="J29" i="12"/>
  <c r="J82" i="12" s="1"/>
  <c r="J91" i="12" s="1"/>
  <c r="E75" i="55"/>
  <c r="G75" i="57" s="1"/>
  <c r="I75" i="57" s="1"/>
  <c r="AO82" i="55"/>
  <c r="AO91" i="55" s="1"/>
  <c r="AG82" i="55"/>
  <c r="AG91" i="55" s="1"/>
  <c r="Y82" i="55"/>
  <c r="Q82" i="55"/>
  <c r="D12" i="55"/>
  <c r="F12" i="57" s="1"/>
  <c r="H12" i="57" s="1"/>
  <c r="M51" i="56"/>
  <c r="E51" i="57" s="1"/>
  <c r="G51" i="56"/>
  <c r="E17" i="4"/>
  <c r="F31" i="4"/>
  <c r="F34" i="4" s="1"/>
  <c r="I80" i="57"/>
  <c r="D70" i="55"/>
  <c r="H72" i="55"/>
  <c r="R649" i="44"/>
  <c r="T91" i="55"/>
  <c r="AN82" i="55"/>
  <c r="AN91" i="55" s="1"/>
  <c r="AF82" i="55"/>
  <c r="AF91" i="55" s="1"/>
  <c r="X82" i="55"/>
  <c r="P82" i="55"/>
  <c r="F51" i="56"/>
  <c r="L51" i="56"/>
  <c r="D51" i="57" s="1"/>
  <c r="H51" i="57" s="1"/>
  <c r="L29" i="56"/>
  <c r="D27" i="57"/>
  <c r="D29" i="57" s="1"/>
  <c r="I21" i="32"/>
  <c r="D14" i="24"/>
  <c r="F14" i="36" s="1"/>
  <c r="H86" i="57"/>
  <c r="F89" i="57"/>
  <c r="D79" i="55"/>
  <c r="F79" i="57" s="1"/>
  <c r="H79" i="57" s="1"/>
  <c r="I49" i="57"/>
  <c r="M72" i="56"/>
  <c r="F16" i="8"/>
  <c r="D23" i="20"/>
  <c r="F23" i="32" s="1"/>
  <c r="H24" i="20"/>
  <c r="AK24" i="24"/>
  <c r="AK82" i="24" s="1"/>
  <c r="AK91" i="24" s="1"/>
  <c r="I86" i="57"/>
  <c r="D77" i="55"/>
  <c r="F77" i="57" s="1"/>
  <c r="H77" i="57" s="1"/>
  <c r="L72" i="56"/>
  <c r="L21" i="8"/>
  <c r="D21" i="32" s="1"/>
  <c r="F21" i="8"/>
  <c r="F24" i="8" s="1"/>
  <c r="Z82" i="20"/>
  <c r="X639" i="44" s="1"/>
  <c r="AA82" i="20"/>
  <c r="Y639" i="44" s="1"/>
  <c r="D71" i="55"/>
  <c r="F71" i="57" s="1"/>
  <c r="H71" i="57" s="1"/>
  <c r="F72" i="55"/>
  <c r="D65" i="55"/>
  <c r="F65" i="57" s="1"/>
  <c r="H65" i="57" s="1"/>
  <c r="D47" i="55"/>
  <c r="F47" i="57" s="1"/>
  <c r="H47" i="57" s="1"/>
  <c r="F29" i="55"/>
  <c r="D27" i="55"/>
  <c r="L24" i="55"/>
  <c r="D22" i="55"/>
  <c r="F22" i="57" s="1"/>
  <c r="H22" i="57" s="1"/>
  <c r="H24" i="55"/>
  <c r="D19" i="55"/>
  <c r="D13" i="55"/>
  <c r="F13" i="57" s="1"/>
  <c r="H13" i="57" s="1"/>
  <c r="AK16" i="55"/>
  <c r="AK82" i="55" s="1"/>
  <c r="AK91" i="55" s="1"/>
  <c r="AC16" i="55"/>
  <c r="AC82" i="55" s="1"/>
  <c r="U16" i="55"/>
  <c r="U82" i="55" s="1"/>
  <c r="L16" i="55"/>
  <c r="L82" i="55" s="1"/>
  <c r="H89" i="56"/>
  <c r="L87" i="56"/>
  <c r="D87" i="57" s="1"/>
  <c r="H87" i="57" s="1"/>
  <c r="F71" i="56"/>
  <c r="F72" i="56" s="1"/>
  <c r="H72" i="56"/>
  <c r="L71" i="56"/>
  <c r="D71" i="57" s="1"/>
  <c r="L61" i="56"/>
  <c r="M21" i="8"/>
  <c r="E21" i="32" s="1"/>
  <c r="I24" i="8"/>
  <c r="G21" i="8"/>
  <c r="G24" i="8" s="1"/>
  <c r="H73" i="32"/>
  <c r="D39" i="20"/>
  <c r="F39" i="32" s="1"/>
  <c r="H39" i="32" s="1"/>
  <c r="E22" i="20"/>
  <c r="G22" i="32" s="1"/>
  <c r="AH82" i="20"/>
  <c r="D16" i="57"/>
  <c r="D89" i="55"/>
  <c r="G72" i="55"/>
  <c r="E70" i="55"/>
  <c r="E60" i="55"/>
  <c r="G60" i="57" s="1"/>
  <c r="E39" i="55"/>
  <c r="G39" i="57" s="1"/>
  <c r="E34" i="55"/>
  <c r="G34" i="57" s="1"/>
  <c r="I36" i="55"/>
  <c r="M82" i="55"/>
  <c r="E14" i="55"/>
  <c r="G14" i="57" s="1"/>
  <c r="I14" i="57" s="1"/>
  <c r="AA82" i="55"/>
  <c r="G11" i="57"/>
  <c r="G61" i="56"/>
  <c r="M56" i="56"/>
  <c r="I51" i="32"/>
  <c r="Y82" i="20"/>
  <c r="W639" i="44" s="1"/>
  <c r="E78" i="55"/>
  <c r="G78" i="57" s="1"/>
  <c r="I78" i="57" s="1"/>
  <c r="D75" i="55"/>
  <c r="F75" i="57" s="1"/>
  <c r="H75" i="57" s="1"/>
  <c r="D39" i="55"/>
  <c r="F39" i="57" s="1"/>
  <c r="H39" i="57" s="1"/>
  <c r="D34" i="55"/>
  <c r="F34" i="57" s="1"/>
  <c r="H34" i="57" s="1"/>
  <c r="H36" i="55"/>
  <c r="F16" i="55"/>
  <c r="L56" i="56"/>
  <c r="F42" i="56"/>
  <c r="F43" i="56" s="1"/>
  <c r="E64" i="20"/>
  <c r="I66" i="20"/>
  <c r="D54" i="20"/>
  <c r="D82" i="41"/>
  <c r="F24" i="34"/>
  <c r="H19" i="34"/>
  <c r="D73" i="55"/>
  <c r="F73" i="57" s="1"/>
  <c r="H73" i="57" s="1"/>
  <c r="E71" i="55"/>
  <c r="G71" i="57" s="1"/>
  <c r="I72" i="55"/>
  <c r="G56" i="55"/>
  <c r="E54" i="55"/>
  <c r="E40" i="55"/>
  <c r="I42" i="55"/>
  <c r="I43" i="55" s="1"/>
  <c r="AI36" i="55"/>
  <c r="AA36" i="55"/>
  <c r="S36" i="55"/>
  <c r="K36" i="55"/>
  <c r="E23" i="55"/>
  <c r="G23" i="57" s="1"/>
  <c r="I23" i="57" s="1"/>
  <c r="E21" i="55"/>
  <c r="G21" i="57" s="1"/>
  <c r="I21" i="57" s="1"/>
  <c r="AI24" i="55"/>
  <c r="AI82" i="55" s="1"/>
  <c r="AI91" i="55" s="1"/>
  <c r="AA24" i="55"/>
  <c r="S24" i="55"/>
  <c r="S82" i="55" s="1"/>
  <c r="K24" i="55"/>
  <c r="K82" i="55" s="1"/>
  <c r="E15" i="55"/>
  <c r="G15" i="57" s="1"/>
  <c r="I15" i="57" s="1"/>
  <c r="M80" i="56"/>
  <c r="E80" i="57" s="1"/>
  <c r="G80" i="56"/>
  <c r="M76" i="56"/>
  <c r="E76" i="57" s="1"/>
  <c r="G76" i="56"/>
  <c r="M60" i="56"/>
  <c r="E60" i="57" s="1"/>
  <c r="E61" i="57" s="1"/>
  <c r="G60" i="56"/>
  <c r="M41" i="56"/>
  <c r="E41" i="57" s="1"/>
  <c r="E42" i="57" s="1"/>
  <c r="G41" i="56"/>
  <c r="G42" i="56" s="1"/>
  <c r="G43" i="56" s="1"/>
  <c r="M32" i="56"/>
  <c r="G32" i="56"/>
  <c r="G36" i="56" s="1"/>
  <c r="M22" i="56"/>
  <c r="E22" i="57" s="1"/>
  <c r="I24" i="56"/>
  <c r="G22" i="56"/>
  <c r="G24" i="56" s="1"/>
  <c r="F36" i="8"/>
  <c r="F29" i="8"/>
  <c r="G14" i="8"/>
  <c r="M14" i="8"/>
  <c r="E14" i="32" s="1"/>
  <c r="I14" i="32" s="1"/>
  <c r="G19" i="32"/>
  <c r="AN82" i="20"/>
  <c r="M70" i="17"/>
  <c r="M72" i="17" s="1"/>
  <c r="I72" i="17"/>
  <c r="G70" i="17"/>
  <c r="G72" i="17" s="1"/>
  <c r="G49" i="17"/>
  <c r="M49" i="17"/>
  <c r="E79" i="55"/>
  <c r="G79" i="57" s="1"/>
  <c r="I79" i="57" s="1"/>
  <c r="E76" i="55"/>
  <c r="G76" i="57" s="1"/>
  <c r="I76" i="57" s="1"/>
  <c r="E65" i="55"/>
  <c r="G65" i="57" s="1"/>
  <c r="I65" i="57" s="1"/>
  <c r="E59" i="55"/>
  <c r="D55" i="55"/>
  <c r="F55" i="57" s="1"/>
  <c r="H55" i="57" s="1"/>
  <c r="F56" i="55"/>
  <c r="D54" i="55"/>
  <c r="D40" i="55"/>
  <c r="H42" i="55"/>
  <c r="H43" i="55" s="1"/>
  <c r="AH36" i="55"/>
  <c r="Z36" i="55"/>
  <c r="Z82" i="55" s="1"/>
  <c r="R36" i="55"/>
  <c r="J36" i="55"/>
  <c r="D23" i="55"/>
  <c r="F23" i="57" s="1"/>
  <c r="H23" i="57" s="1"/>
  <c r="AH24" i="55"/>
  <c r="AH82" i="55" s="1"/>
  <c r="AH91" i="55" s="1"/>
  <c r="Z24" i="55"/>
  <c r="R24" i="55"/>
  <c r="R82" i="55" s="1"/>
  <c r="J24" i="55"/>
  <c r="J82" i="55" s="1"/>
  <c r="D15" i="55"/>
  <c r="F15" i="57" s="1"/>
  <c r="H15" i="57" s="1"/>
  <c r="F80" i="56"/>
  <c r="L80" i="56"/>
  <c r="D80" i="57" s="1"/>
  <c r="F76" i="56"/>
  <c r="L76" i="56"/>
  <c r="D76" i="57" s="1"/>
  <c r="F60" i="56"/>
  <c r="F61" i="56" s="1"/>
  <c r="H61" i="56"/>
  <c r="L60" i="56"/>
  <c r="D60" i="57" s="1"/>
  <c r="D61" i="57" s="1"/>
  <c r="F41" i="56"/>
  <c r="H42" i="56"/>
  <c r="H43" i="56" s="1"/>
  <c r="L41" i="56"/>
  <c r="D41" i="57" s="1"/>
  <c r="F32" i="56"/>
  <c r="L32" i="56"/>
  <c r="H24" i="56"/>
  <c r="F22" i="56"/>
  <c r="L22" i="56"/>
  <c r="D22" i="57" s="1"/>
  <c r="M59" i="8"/>
  <c r="I61" i="8"/>
  <c r="G59" i="8"/>
  <c r="G61" i="8" s="1"/>
  <c r="L40" i="8"/>
  <c r="H42" i="8"/>
  <c r="H43" i="8" s="1"/>
  <c r="F40" i="8"/>
  <c r="F42" i="8" s="1"/>
  <c r="F43" i="8" s="1"/>
  <c r="H78" i="32"/>
  <c r="D76" i="20"/>
  <c r="F76" i="32" s="1"/>
  <c r="E75" i="20"/>
  <c r="G75" i="32" s="1"/>
  <c r="I75" i="32" s="1"/>
  <c r="AG82" i="20"/>
  <c r="E82" i="41"/>
  <c r="F43" i="17"/>
  <c r="D81" i="55"/>
  <c r="F81" i="57" s="1"/>
  <c r="H81" i="57" s="1"/>
  <c r="E74" i="55"/>
  <c r="G74" i="57" s="1"/>
  <c r="I74" i="57" s="1"/>
  <c r="E47" i="55"/>
  <c r="G47" i="57" s="1"/>
  <c r="G29" i="55"/>
  <c r="E27" i="55"/>
  <c r="E22" i="55"/>
  <c r="G22" i="57" s="1"/>
  <c r="I22" i="57" s="1"/>
  <c r="I24" i="55"/>
  <c r="I82" i="55" s="1"/>
  <c r="E19" i="55"/>
  <c r="AM16" i="55"/>
  <c r="AM82" i="55" s="1"/>
  <c r="AM91" i="55" s="1"/>
  <c r="AE16" i="55"/>
  <c r="AE82" i="55" s="1"/>
  <c r="W16" i="55"/>
  <c r="W82" i="55" s="1"/>
  <c r="O16" i="55"/>
  <c r="O82" i="55" s="1"/>
  <c r="E13" i="55"/>
  <c r="G13" i="57" s="1"/>
  <c r="I13" i="57" s="1"/>
  <c r="AL16" i="55"/>
  <c r="AL82" i="55" s="1"/>
  <c r="AL91" i="55" s="1"/>
  <c r="AD16" i="55"/>
  <c r="AD82" i="55" s="1"/>
  <c r="V16" i="55"/>
  <c r="V82" i="55" s="1"/>
  <c r="N16" i="55"/>
  <c r="N82" i="55" s="1"/>
  <c r="M87" i="56"/>
  <c r="E87" i="57" s="1"/>
  <c r="E89" i="57" s="1"/>
  <c r="I89" i="56"/>
  <c r="M71" i="56"/>
  <c r="E71" i="57" s="1"/>
  <c r="E72" i="57" s="1"/>
  <c r="G71" i="56"/>
  <c r="G72" i="56" s="1"/>
  <c r="M61" i="56"/>
  <c r="M42" i="56"/>
  <c r="F36" i="32"/>
  <c r="L59" i="8"/>
  <c r="H61" i="8"/>
  <c r="F59" i="8"/>
  <c r="F61" i="8" s="1"/>
  <c r="K82" i="8"/>
  <c r="E19" i="32"/>
  <c r="E24" i="32" s="1"/>
  <c r="H60" i="32"/>
  <c r="AD43" i="20"/>
  <c r="E39" i="20"/>
  <c r="G39" i="32" s="1"/>
  <c r="I39" i="32" s="1"/>
  <c r="G66" i="55"/>
  <c r="F42" i="55"/>
  <c r="F43" i="55" s="1"/>
  <c r="F24" i="55"/>
  <c r="D11" i="55"/>
  <c r="F78" i="56"/>
  <c r="F74" i="56"/>
  <c r="F65" i="56"/>
  <c r="F66" i="56" s="1"/>
  <c r="F55" i="56"/>
  <c r="F56" i="56" s="1"/>
  <c r="F47" i="56"/>
  <c r="F39" i="56"/>
  <c r="F34" i="56"/>
  <c r="F27" i="56"/>
  <c r="F29" i="56" s="1"/>
  <c r="F20" i="56"/>
  <c r="F24" i="56" s="1"/>
  <c r="F12" i="56"/>
  <c r="F16" i="56" s="1"/>
  <c r="F56" i="8"/>
  <c r="L49" i="8"/>
  <c r="D49" i="32" s="1"/>
  <c r="D49" i="5" s="1"/>
  <c r="F49" i="8"/>
  <c r="M40" i="8"/>
  <c r="I42" i="8"/>
  <c r="I43" i="8" s="1"/>
  <c r="L35" i="8"/>
  <c r="D35" i="32" s="1"/>
  <c r="D35" i="5" s="1"/>
  <c r="F35" i="8"/>
  <c r="H29" i="8"/>
  <c r="D81" i="20"/>
  <c r="F81" i="32" s="1"/>
  <c r="H81" i="32" s="1"/>
  <c r="E78" i="20"/>
  <c r="G78" i="32" s="1"/>
  <c r="I78" i="32" s="1"/>
  <c r="E74" i="20"/>
  <c r="G74" i="32" s="1"/>
  <c r="I74" i="32" s="1"/>
  <c r="F72" i="20"/>
  <c r="D70" i="20"/>
  <c r="E59" i="20"/>
  <c r="E55" i="20"/>
  <c r="G55" i="32" s="1"/>
  <c r="I55" i="32" s="1"/>
  <c r="E54" i="20"/>
  <c r="AF36" i="20"/>
  <c r="AF82" i="20" s="1"/>
  <c r="D22" i="20"/>
  <c r="F22" i="32" s="1"/>
  <c r="H22" i="32" s="1"/>
  <c r="AM24" i="20"/>
  <c r="AE24" i="20"/>
  <c r="AE82" i="20" s="1"/>
  <c r="AC639" i="44" s="1"/>
  <c r="AM82" i="20"/>
  <c r="W82" i="20"/>
  <c r="U639" i="44" s="1"/>
  <c r="J82" i="29"/>
  <c r="H638" i="44" s="1"/>
  <c r="L34" i="17"/>
  <c r="H36" i="17"/>
  <c r="F34" i="17"/>
  <c r="L11" i="17"/>
  <c r="H16" i="17"/>
  <c r="F11" i="17"/>
  <c r="H12" i="34"/>
  <c r="G16" i="55"/>
  <c r="M78" i="56"/>
  <c r="E78" i="57" s="1"/>
  <c r="M74" i="56"/>
  <c r="E74" i="57" s="1"/>
  <c r="M65" i="56"/>
  <c r="E65" i="57" s="1"/>
  <c r="M55" i="56"/>
  <c r="E55" i="57" s="1"/>
  <c r="E56" i="57" s="1"/>
  <c r="M47" i="56"/>
  <c r="E47" i="57" s="1"/>
  <c r="M39" i="56"/>
  <c r="E39" i="57" s="1"/>
  <c r="M34" i="56"/>
  <c r="E34" i="57" s="1"/>
  <c r="M27" i="56"/>
  <c r="M20" i="56"/>
  <c r="M12" i="56"/>
  <c r="E12" i="57" s="1"/>
  <c r="E16" i="57" s="1"/>
  <c r="M41" i="8"/>
  <c r="E41" i="32" s="1"/>
  <c r="M32" i="8"/>
  <c r="D77" i="20"/>
  <c r="F77" i="32" s="1"/>
  <c r="H77" i="32" s="1"/>
  <c r="E65" i="20"/>
  <c r="G65" i="32" s="1"/>
  <c r="I65" i="32" s="1"/>
  <c r="K66" i="20"/>
  <c r="K82" i="20" s="1"/>
  <c r="I639" i="44" s="1"/>
  <c r="E40" i="20"/>
  <c r="I42" i="20"/>
  <c r="I43" i="20" s="1"/>
  <c r="I82" i="20" s="1"/>
  <c r="G639" i="44" s="1"/>
  <c r="Q36" i="20"/>
  <c r="Q24" i="20"/>
  <c r="E23" i="20"/>
  <c r="G23" i="32" s="1"/>
  <c r="I23" i="32" s="1"/>
  <c r="D14" i="20"/>
  <c r="F14" i="32" s="1"/>
  <c r="H14" i="32" s="1"/>
  <c r="E75" i="29"/>
  <c r="G75" i="41" s="1"/>
  <c r="I75" i="41" s="1"/>
  <c r="G59" i="41"/>
  <c r="G76" i="17"/>
  <c r="M76" i="17"/>
  <c r="D70" i="50"/>
  <c r="L72" i="49"/>
  <c r="D31" i="4"/>
  <c r="D34" i="4" s="1"/>
  <c r="E26" i="4"/>
  <c r="E31" i="4" s="1"/>
  <c r="E34" i="4" s="1"/>
  <c r="L80" i="8"/>
  <c r="D80" i="32" s="1"/>
  <c r="F80" i="8"/>
  <c r="M66" i="8"/>
  <c r="E64" i="32"/>
  <c r="E66" i="32" s="1"/>
  <c r="M60" i="8"/>
  <c r="E60" i="32" s="1"/>
  <c r="L36" i="8"/>
  <c r="D32" i="32"/>
  <c r="D36" i="32" s="1"/>
  <c r="L28" i="8"/>
  <c r="D28" i="32" s="1"/>
  <c r="D29" i="32" s="1"/>
  <c r="F28" i="8"/>
  <c r="M22" i="8"/>
  <c r="E22" i="32" s="1"/>
  <c r="E77" i="20"/>
  <c r="G77" i="32" s="1"/>
  <c r="I77" i="32" s="1"/>
  <c r="D71" i="20"/>
  <c r="F71" i="32" s="1"/>
  <c r="D59" i="20"/>
  <c r="I47" i="32"/>
  <c r="E41" i="20"/>
  <c r="G41" i="32" s="1"/>
  <c r="I41" i="32" s="1"/>
  <c r="P36" i="20"/>
  <c r="P82" i="20" s="1"/>
  <c r="N639" i="44" s="1"/>
  <c r="E33" i="20"/>
  <c r="G33" i="32" s="1"/>
  <c r="I33" i="32" s="1"/>
  <c r="AJ36" i="20"/>
  <c r="AB36" i="20"/>
  <c r="T36" i="20"/>
  <c r="E28" i="20"/>
  <c r="G28" i="32" s="1"/>
  <c r="I28" i="32" s="1"/>
  <c r="AI29" i="20"/>
  <c r="AI82" i="20" s="1"/>
  <c r="E16" i="20"/>
  <c r="G11" i="32"/>
  <c r="E78" i="29"/>
  <c r="G78" i="41" s="1"/>
  <c r="I78" i="41" s="1"/>
  <c r="D76" i="29"/>
  <c r="F76" i="41" s="1"/>
  <c r="H76" i="41" s="1"/>
  <c r="F66" i="29"/>
  <c r="D65" i="29"/>
  <c r="F65" i="41" s="1"/>
  <c r="H65" i="41" s="1"/>
  <c r="D61" i="29"/>
  <c r="F59" i="41"/>
  <c r="AH82" i="29"/>
  <c r="AM82" i="29"/>
  <c r="G80" i="17"/>
  <c r="M80" i="17"/>
  <c r="L76" i="8"/>
  <c r="D76" i="32" s="1"/>
  <c r="D76" i="5" s="1"/>
  <c r="F76" i="8"/>
  <c r="H72" i="8"/>
  <c r="G36" i="8"/>
  <c r="M13" i="8"/>
  <c r="E13" i="32" s="1"/>
  <c r="I16" i="8"/>
  <c r="E16" i="32"/>
  <c r="D64" i="20"/>
  <c r="D36" i="20"/>
  <c r="D28" i="20"/>
  <c r="F28" i="32" s="1"/>
  <c r="G29" i="32"/>
  <c r="D19" i="20"/>
  <c r="F24" i="20"/>
  <c r="V82" i="20"/>
  <c r="T639" i="44" s="1"/>
  <c r="N82" i="20"/>
  <c r="L639" i="44" s="1"/>
  <c r="D16" i="20"/>
  <c r="F11" i="32"/>
  <c r="I12" i="32"/>
  <c r="G72" i="8"/>
  <c r="E54" i="32"/>
  <c r="E56" i="32" s="1"/>
  <c r="M56" i="8"/>
  <c r="I36" i="8"/>
  <c r="L13" i="8"/>
  <c r="D13" i="32" s="1"/>
  <c r="H16" i="8"/>
  <c r="F13" i="8"/>
  <c r="D80" i="20"/>
  <c r="F80" i="32" s="1"/>
  <c r="H80" i="32" s="1"/>
  <c r="AN72" i="20"/>
  <c r="AF72" i="20"/>
  <c r="X72" i="20"/>
  <c r="P72" i="20"/>
  <c r="H72" i="20"/>
  <c r="E60" i="20"/>
  <c r="G60" i="32" s="1"/>
  <c r="I60" i="32" s="1"/>
  <c r="D40" i="20"/>
  <c r="D35" i="20"/>
  <c r="F35" i="32" s="1"/>
  <c r="H35" i="32" s="1"/>
  <c r="L36" i="20"/>
  <c r="R36" i="20"/>
  <c r="R82" i="20" s="1"/>
  <c r="P639" i="44" s="1"/>
  <c r="D27" i="20"/>
  <c r="AC24" i="20"/>
  <c r="U24" i="20"/>
  <c r="W24" i="20"/>
  <c r="E20" i="20"/>
  <c r="G20" i="32" s="1"/>
  <c r="I20" i="32" s="1"/>
  <c r="L24" i="29"/>
  <c r="D21" i="29"/>
  <c r="F21" i="41" s="1"/>
  <c r="H21" i="41" s="1"/>
  <c r="AK82" i="29"/>
  <c r="G42" i="55"/>
  <c r="G43" i="55" s="1"/>
  <c r="G24" i="55"/>
  <c r="I66" i="56"/>
  <c r="I56" i="56"/>
  <c r="E70" i="32"/>
  <c r="E72" i="32" s="1"/>
  <c r="F72" i="8"/>
  <c r="M29" i="8"/>
  <c r="E27" i="32"/>
  <c r="M16" i="8"/>
  <c r="G13" i="8"/>
  <c r="G16" i="8" s="1"/>
  <c r="G72" i="20"/>
  <c r="G82" i="20" s="1"/>
  <c r="E70" i="20"/>
  <c r="F56" i="20"/>
  <c r="E45" i="20"/>
  <c r="G45" i="32" s="1"/>
  <c r="I45" i="32" s="1"/>
  <c r="E29" i="20"/>
  <c r="AL24" i="20"/>
  <c r="AL82" i="20" s="1"/>
  <c r="AD24" i="20"/>
  <c r="AD82" i="20" s="1"/>
  <c r="AB639" i="44" s="1"/>
  <c r="V24" i="20"/>
  <c r="AJ82" i="20"/>
  <c r="D15" i="20"/>
  <c r="F15" i="32" s="1"/>
  <c r="H82" i="20"/>
  <c r="F639" i="44" s="1"/>
  <c r="E22" i="29"/>
  <c r="G22" i="41" s="1"/>
  <c r="I22" i="41" s="1"/>
  <c r="G11" i="17"/>
  <c r="G16" i="17" s="1"/>
  <c r="M11" i="17"/>
  <c r="M16" i="17" s="1"/>
  <c r="I16" i="17"/>
  <c r="AA29" i="20"/>
  <c r="S29" i="20"/>
  <c r="D13" i="20"/>
  <c r="F13" i="32" s="1"/>
  <c r="H13" i="32" s="1"/>
  <c r="H49" i="41"/>
  <c r="D75" i="29"/>
  <c r="F75" i="41" s="1"/>
  <c r="H75" i="41" s="1"/>
  <c r="AK66" i="29"/>
  <c r="AC66" i="29"/>
  <c r="AC82" i="29" s="1"/>
  <c r="AA638" i="44" s="1"/>
  <c r="U66" i="29"/>
  <c r="U82" i="29" s="1"/>
  <c r="S638" i="44" s="1"/>
  <c r="M66" i="29"/>
  <c r="D13" i="29"/>
  <c r="F13" i="41" s="1"/>
  <c r="H13" i="41" s="1"/>
  <c r="M65" i="17"/>
  <c r="G65" i="17"/>
  <c r="G28" i="17"/>
  <c r="M28" i="17"/>
  <c r="E36" i="22"/>
  <c r="G33" i="34"/>
  <c r="L78" i="8"/>
  <c r="D78" i="32" s="1"/>
  <c r="L74" i="8"/>
  <c r="D74" i="32" s="1"/>
  <c r="H74" i="32" s="1"/>
  <c r="L64" i="8"/>
  <c r="L54" i="8"/>
  <c r="L45" i="8"/>
  <c r="D45" i="32" s="1"/>
  <c r="H45" i="32" s="1"/>
  <c r="H36" i="8"/>
  <c r="L33" i="8"/>
  <c r="D33" i="32" s="1"/>
  <c r="H33" i="32" s="1"/>
  <c r="L23" i="8"/>
  <c r="D23" i="32" s="1"/>
  <c r="L19" i="8"/>
  <c r="L15" i="8"/>
  <c r="D15" i="32" s="1"/>
  <c r="L11" i="8"/>
  <c r="S16" i="20"/>
  <c r="S82" i="20" s="1"/>
  <c r="Q639" i="44" s="1"/>
  <c r="O16" i="20"/>
  <c r="O82" i="20" s="1"/>
  <c r="M639" i="44" s="1"/>
  <c r="AB16" i="20"/>
  <c r="T16" i="20"/>
  <c r="E79" i="29"/>
  <c r="G79" i="41" s="1"/>
  <c r="I79" i="41" s="1"/>
  <c r="D73" i="29"/>
  <c r="F73" i="41" s="1"/>
  <c r="H73" i="41" s="1"/>
  <c r="I72" i="29"/>
  <c r="E70" i="29"/>
  <c r="D64" i="29"/>
  <c r="E41" i="29"/>
  <c r="G41" i="41" s="1"/>
  <c r="I41" i="41" s="1"/>
  <c r="D33" i="29"/>
  <c r="F33" i="41" s="1"/>
  <c r="H33" i="41" s="1"/>
  <c r="Z36" i="29"/>
  <c r="Z82" i="29" s="1"/>
  <c r="X638" i="44" s="1"/>
  <c r="R36" i="29"/>
  <c r="R82" i="29" s="1"/>
  <c r="P638" i="44" s="1"/>
  <c r="D32" i="29"/>
  <c r="D22" i="29"/>
  <c r="F22" i="41" s="1"/>
  <c r="H22" i="41" s="1"/>
  <c r="F36" i="17"/>
  <c r="G66" i="34"/>
  <c r="F16" i="20"/>
  <c r="F82" i="20" s="1"/>
  <c r="D78" i="29"/>
  <c r="F78" i="41" s="1"/>
  <c r="H78" i="41" s="1"/>
  <c r="E76" i="29"/>
  <c r="G76" i="41" s="1"/>
  <c r="I76" i="41" s="1"/>
  <c r="D70" i="29"/>
  <c r="D41" i="29"/>
  <c r="F41" i="41" s="1"/>
  <c r="H41" i="41" s="1"/>
  <c r="F56" i="17"/>
  <c r="L39" i="17"/>
  <c r="F39" i="17"/>
  <c r="L13" i="17"/>
  <c r="F13" i="17"/>
  <c r="D21" i="20"/>
  <c r="F21" i="32" s="1"/>
  <c r="J24" i="20"/>
  <c r="J82" i="20" s="1"/>
  <c r="H639" i="44" s="1"/>
  <c r="AC16" i="20"/>
  <c r="AC82" i="20" s="1"/>
  <c r="AA639" i="44" s="1"/>
  <c r="U16" i="20"/>
  <c r="U82" i="20" s="1"/>
  <c r="S639" i="44" s="1"/>
  <c r="M16" i="20"/>
  <c r="M82" i="20" s="1"/>
  <c r="K639" i="44" s="1"/>
  <c r="D12" i="20"/>
  <c r="F12" i="32" s="1"/>
  <c r="H12" i="32" s="1"/>
  <c r="E60" i="29"/>
  <c r="G60" i="41" s="1"/>
  <c r="I60" i="41" s="1"/>
  <c r="E45" i="29"/>
  <c r="G45" i="41" s="1"/>
  <c r="I45" i="41" s="1"/>
  <c r="G36" i="29"/>
  <c r="E34" i="29"/>
  <c r="G34" i="41" s="1"/>
  <c r="I34" i="41" s="1"/>
  <c r="G66" i="17"/>
  <c r="F24" i="10"/>
  <c r="L16" i="20"/>
  <c r="L82" i="20" s="1"/>
  <c r="J639" i="44" s="1"/>
  <c r="D72" i="41"/>
  <c r="D74" i="29"/>
  <c r="F74" i="41" s="1"/>
  <c r="H74" i="41" s="1"/>
  <c r="D34" i="29"/>
  <c r="F34" i="41" s="1"/>
  <c r="H34" i="41" s="1"/>
  <c r="D12" i="29"/>
  <c r="F12" i="41" s="1"/>
  <c r="H12" i="41" s="1"/>
  <c r="F16" i="29"/>
  <c r="AI82" i="29"/>
  <c r="AA82" i="29"/>
  <c r="Y638" i="44" s="1"/>
  <c r="S82" i="29"/>
  <c r="Q638" i="44" s="1"/>
  <c r="K16" i="29"/>
  <c r="E11" i="29"/>
  <c r="M22" i="10"/>
  <c r="E22" i="34" s="1"/>
  <c r="I22" i="34" s="1"/>
  <c r="I24" i="10"/>
  <c r="I82" i="10" s="1"/>
  <c r="G22" i="10"/>
  <c r="I47" i="50"/>
  <c r="H24" i="8"/>
  <c r="AK36" i="20"/>
  <c r="AK82" i="20" s="1"/>
  <c r="AC36" i="20"/>
  <c r="U36" i="20"/>
  <c r="E32" i="20"/>
  <c r="E13" i="20"/>
  <c r="G13" i="32" s="1"/>
  <c r="I13" i="32" s="1"/>
  <c r="I49" i="41"/>
  <c r="E77" i="29"/>
  <c r="G77" i="41" s="1"/>
  <c r="I77" i="41" s="1"/>
  <c r="D55" i="29"/>
  <c r="F55" i="41" s="1"/>
  <c r="H55" i="41" s="1"/>
  <c r="D51" i="29"/>
  <c r="F51" i="41" s="1"/>
  <c r="H51" i="41" s="1"/>
  <c r="M82" i="29"/>
  <c r="K638" i="44" s="1"/>
  <c r="E12" i="29"/>
  <c r="G12" i="41" s="1"/>
  <c r="I12" i="41" s="1"/>
  <c r="I66" i="17"/>
  <c r="M20" i="17"/>
  <c r="M24" i="17" s="1"/>
  <c r="G20" i="17"/>
  <c r="AD82" i="22"/>
  <c r="AB642" i="44" s="1"/>
  <c r="V82" i="22"/>
  <c r="T642" i="44" s="1"/>
  <c r="F82" i="22"/>
  <c r="M56" i="10"/>
  <c r="E54" i="34"/>
  <c r="H60" i="50"/>
  <c r="H39" i="50"/>
  <c r="D43" i="50"/>
  <c r="D60" i="29"/>
  <c r="F60" i="41" s="1"/>
  <c r="H60" i="41" s="1"/>
  <c r="E47" i="29"/>
  <c r="G47" i="41" s="1"/>
  <c r="I47" i="41" s="1"/>
  <c r="D45" i="29"/>
  <c r="F45" i="41" s="1"/>
  <c r="H45" i="41" s="1"/>
  <c r="E35" i="29"/>
  <c r="G35" i="41" s="1"/>
  <c r="I35" i="41" s="1"/>
  <c r="AO36" i="29"/>
  <c r="AG36" i="29"/>
  <c r="AG82" i="29" s="1"/>
  <c r="Y36" i="29"/>
  <c r="Y82" i="29" s="1"/>
  <c r="W638" i="44" s="1"/>
  <c r="Q36" i="29"/>
  <c r="Q82" i="29" s="1"/>
  <c r="O638" i="44" s="1"/>
  <c r="I36" i="29"/>
  <c r="E32" i="29"/>
  <c r="AL29" i="29"/>
  <c r="AD29" i="29"/>
  <c r="V29" i="29"/>
  <c r="N29" i="29"/>
  <c r="F29" i="29"/>
  <c r="E23" i="29"/>
  <c r="G23" i="41" s="1"/>
  <c r="I23" i="41" s="1"/>
  <c r="D20" i="29"/>
  <c r="F20" i="41" s="1"/>
  <c r="H20" i="41" s="1"/>
  <c r="E13" i="29"/>
  <c r="G13" i="41" s="1"/>
  <c r="I13" i="41" s="1"/>
  <c r="AN16" i="29"/>
  <c r="AF16" i="29"/>
  <c r="X16" i="29"/>
  <c r="P16" i="29"/>
  <c r="P82" i="29" s="1"/>
  <c r="N638" i="44" s="1"/>
  <c r="H16" i="29"/>
  <c r="H82" i="29" s="1"/>
  <c r="F638" i="44" s="1"/>
  <c r="L70" i="17"/>
  <c r="L72" i="17" s="1"/>
  <c r="H72" i="17"/>
  <c r="F70" i="17"/>
  <c r="F72" i="17" s="1"/>
  <c r="L65" i="17"/>
  <c r="F65" i="17"/>
  <c r="F66" i="17" s="1"/>
  <c r="L42" i="17"/>
  <c r="L20" i="17"/>
  <c r="L24" i="17" s="1"/>
  <c r="F20" i="17"/>
  <c r="F24" i="17" s="1"/>
  <c r="I79" i="34"/>
  <c r="M64" i="10"/>
  <c r="I66" i="10"/>
  <c r="G64" i="10"/>
  <c r="G66" i="10" s="1"/>
  <c r="F22" i="10"/>
  <c r="L22" i="10"/>
  <c r="D22" i="34" s="1"/>
  <c r="M24" i="10"/>
  <c r="E20" i="34"/>
  <c r="E24" i="34" s="1"/>
  <c r="G24" i="10"/>
  <c r="AO56" i="29"/>
  <c r="AG56" i="29"/>
  <c r="AO42" i="29"/>
  <c r="AO43" i="29" s="1"/>
  <c r="AG42" i="29"/>
  <c r="AG43" i="29" s="1"/>
  <c r="Y42" i="29"/>
  <c r="Y43" i="29" s="1"/>
  <c r="Q42" i="29"/>
  <c r="Q43" i="29" s="1"/>
  <c r="I42" i="29"/>
  <c r="I43" i="29" s="1"/>
  <c r="D35" i="29"/>
  <c r="F35" i="41" s="1"/>
  <c r="H35" i="41" s="1"/>
  <c r="AN36" i="29"/>
  <c r="AF36" i="29"/>
  <c r="X36" i="29"/>
  <c r="P36" i="29"/>
  <c r="H36" i="29"/>
  <c r="E27" i="29"/>
  <c r="D23" i="29"/>
  <c r="F23" i="41" s="1"/>
  <c r="H23" i="41" s="1"/>
  <c r="I24" i="29"/>
  <c r="L55" i="17"/>
  <c r="F55" i="17"/>
  <c r="I42" i="17"/>
  <c r="I43" i="17" s="1"/>
  <c r="G40" i="17"/>
  <c r="G42" i="17" s="1"/>
  <c r="G43" i="17" s="1"/>
  <c r="M27" i="17"/>
  <c r="I29" i="17"/>
  <c r="I71" i="34"/>
  <c r="G72" i="34"/>
  <c r="I29" i="34"/>
  <c r="M81" i="10"/>
  <c r="E81" i="34" s="1"/>
  <c r="I81" i="34" s="1"/>
  <c r="G81" i="10"/>
  <c r="D78" i="48"/>
  <c r="F78" i="50" s="1"/>
  <c r="H78" i="50" s="1"/>
  <c r="E71" i="29"/>
  <c r="G71" i="41" s="1"/>
  <c r="I71" i="41" s="1"/>
  <c r="G72" i="29"/>
  <c r="E64" i="29"/>
  <c r="AN56" i="29"/>
  <c r="AF56" i="29"/>
  <c r="X56" i="29"/>
  <c r="P56" i="29"/>
  <c r="H56" i="29"/>
  <c r="AN42" i="29"/>
  <c r="AN43" i="29" s="1"/>
  <c r="AF42" i="29"/>
  <c r="AF43" i="29" s="1"/>
  <c r="X42" i="29"/>
  <c r="X43" i="29" s="1"/>
  <c r="P42" i="29"/>
  <c r="P43" i="29" s="1"/>
  <c r="H42" i="29"/>
  <c r="H43" i="29" s="1"/>
  <c r="D27" i="29"/>
  <c r="AN24" i="29"/>
  <c r="AF24" i="29"/>
  <c r="X24" i="29"/>
  <c r="P24" i="29"/>
  <c r="D19" i="29"/>
  <c r="H24" i="29"/>
  <c r="E14" i="29"/>
  <c r="G14" i="41" s="1"/>
  <c r="I14" i="41" s="1"/>
  <c r="L79" i="17"/>
  <c r="F79" i="17"/>
  <c r="L66" i="17"/>
  <c r="I61" i="17"/>
  <c r="G59" i="17"/>
  <c r="G61" i="17" s="1"/>
  <c r="L47" i="17"/>
  <c r="F47" i="17"/>
  <c r="G36" i="17"/>
  <c r="L27" i="17"/>
  <c r="L29" i="17" s="1"/>
  <c r="H29" i="17"/>
  <c r="F27" i="17"/>
  <c r="F29" i="17" s="1"/>
  <c r="D24" i="34"/>
  <c r="G16" i="34"/>
  <c r="F81" i="10"/>
  <c r="L81" i="10"/>
  <c r="D81" i="34" s="1"/>
  <c r="H81" i="34" s="1"/>
  <c r="M77" i="10"/>
  <c r="E77" i="34" s="1"/>
  <c r="I77" i="34" s="1"/>
  <c r="G77" i="10"/>
  <c r="L71" i="10"/>
  <c r="D71" i="34" s="1"/>
  <c r="H71" i="34" s="1"/>
  <c r="H72" i="10"/>
  <c r="F71" i="10"/>
  <c r="E73" i="29"/>
  <c r="G73" i="41" s="1"/>
  <c r="I73" i="41" s="1"/>
  <c r="AI72" i="29"/>
  <c r="AA72" i="29"/>
  <c r="S72" i="29"/>
  <c r="K72" i="29"/>
  <c r="AM61" i="29"/>
  <c r="AE61" i="29"/>
  <c r="W61" i="29"/>
  <c r="O61" i="29"/>
  <c r="G61" i="29"/>
  <c r="G56" i="29"/>
  <c r="E54" i="29"/>
  <c r="G42" i="29"/>
  <c r="G43" i="29" s="1"/>
  <c r="E40" i="29"/>
  <c r="AL36" i="29"/>
  <c r="AD36" i="29"/>
  <c r="V36" i="29"/>
  <c r="N36" i="29"/>
  <c r="F36" i="29"/>
  <c r="E28" i="29"/>
  <c r="G28" i="41" s="1"/>
  <c r="I28" i="41" s="1"/>
  <c r="AL24" i="29"/>
  <c r="AL82" i="29" s="1"/>
  <c r="AD24" i="29"/>
  <c r="V24" i="29"/>
  <c r="N24" i="29"/>
  <c r="F24" i="29"/>
  <c r="AM24" i="29"/>
  <c r="AE24" i="29"/>
  <c r="AE82" i="29" s="1"/>
  <c r="AC638" i="44" s="1"/>
  <c r="W24" i="29"/>
  <c r="W82" i="29" s="1"/>
  <c r="U638" i="44" s="1"/>
  <c r="O24" i="29"/>
  <c r="O82" i="29" s="1"/>
  <c r="M638" i="44" s="1"/>
  <c r="G24" i="29"/>
  <c r="E19" i="29"/>
  <c r="G79" i="17"/>
  <c r="L75" i="17"/>
  <c r="F75" i="17"/>
  <c r="M66" i="17"/>
  <c r="L56" i="17"/>
  <c r="G47" i="17"/>
  <c r="G27" i="17"/>
  <c r="H22" i="34"/>
  <c r="X82" i="22"/>
  <c r="V642" i="44" s="1"/>
  <c r="M73" i="10"/>
  <c r="E73" i="34" s="1"/>
  <c r="I73" i="34" s="1"/>
  <c r="G73" i="10"/>
  <c r="M40" i="10"/>
  <c r="I42" i="10"/>
  <c r="I43" i="10" s="1"/>
  <c r="G40" i="10"/>
  <c r="G42" i="10" s="1"/>
  <c r="G43" i="10" s="1"/>
  <c r="E81" i="48"/>
  <c r="G81" i="50" s="1"/>
  <c r="E55" i="29"/>
  <c r="G55" i="41" s="1"/>
  <c r="I55" i="41" s="1"/>
  <c r="D54" i="29"/>
  <c r="F42" i="29"/>
  <c r="F43" i="29" s="1"/>
  <c r="D40" i="29"/>
  <c r="E33" i="29"/>
  <c r="G33" i="41" s="1"/>
  <c r="I33" i="41" s="1"/>
  <c r="D28" i="29"/>
  <c r="F28" i="41" s="1"/>
  <c r="H28" i="41" s="1"/>
  <c r="E21" i="29"/>
  <c r="G21" i="41" s="1"/>
  <c r="I21" i="41" s="1"/>
  <c r="AJ16" i="29"/>
  <c r="AJ82" i="29" s="1"/>
  <c r="AB16" i="29"/>
  <c r="AB82" i="29" s="1"/>
  <c r="Z638" i="44" s="1"/>
  <c r="T16" i="29"/>
  <c r="T82" i="29" s="1"/>
  <c r="R638" i="44" s="1"/>
  <c r="L16" i="29"/>
  <c r="D11" i="29"/>
  <c r="G75" i="17"/>
  <c r="M56" i="17"/>
  <c r="G43" i="34"/>
  <c r="I21" i="34"/>
  <c r="AM82" i="22"/>
  <c r="AE82" i="22"/>
  <c r="AC642" i="44" s="1"/>
  <c r="W82" i="22"/>
  <c r="U642" i="44" s="1"/>
  <c r="O82" i="22"/>
  <c r="M642" i="44" s="1"/>
  <c r="G82" i="22"/>
  <c r="I61" i="10"/>
  <c r="G59" i="10"/>
  <c r="G61" i="10" s="1"/>
  <c r="M59" i="10"/>
  <c r="F55" i="10"/>
  <c r="L55" i="10"/>
  <c r="D55" i="34" s="1"/>
  <c r="D56" i="34" s="1"/>
  <c r="L51" i="10"/>
  <c r="D51" i="34" s="1"/>
  <c r="F51" i="10"/>
  <c r="L81" i="17"/>
  <c r="L77" i="17"/>
  <c r="L73" i="17"/>
  <c r="L60" i="17"/>
  <c r="L61" i="17" s="1"/>
  <c r="L51" i="17"/>
  <c r="L41" i="17"/>
  <c r="L32" i="17"/>
  <c r="L22" i="17"/>
  <c r="L12" i="17"/>
  <c r="H40" i="34"/>
  <c r="H33" i="34"/>
  <c r="F36" i="34"/>
  <c r="H20" i="34"/>
  <c r="H15" i="34"/>
  <c r="D36" i="22"/>
  <c r="D16" i="22"/>
  <c r="D82" i="22" s="1"/>
  <c r="H66" i="10"/>
  <c r="L64" i="10"/>
  <c r="F64" i="10"/>
  <c r="F66" i="10" s="1"/>
  <c r="I36" i="17"/>
  <c r="F29" i="34"/>
  <c r="H11" i="34"/>
  <c r="F16" i="34"/>
  <c r="F64" i="34"/>
  <c r="D66" i="22"/>
  <c r="D61" i="22"/>
  <c r="E56" i="22"/>
  <c r="E24" i="22"/>
  <c r="E82" i="22" s="1"/>
  <c r="L56" i="10"/>
  <c r="K82" i="10"/>
  <c r="I73" i="50"/>
  <c r="M22" i="49"/>
  <c r="E22" i="50" s="1"/>
  <c r="I24" i="49"/>
  <c r="G22" i="49"/>
  <c r="G24" i="49" s="1"/>
  <c r="J56" i="48"/>
  <c r="D55" i="48"/>
  <c r="F55" i="50" s="1"/>
  <c r="H55" i="50" s="1"/>
  <c r="G29" i="34"/>
  <c r="D24" i="22"/>
  <c r="G56" i="10"/>
  <c r="M41" i="10"/>
  <c r="E41" i="34" s="1"/>
  <c r="I41" i="34" s="1"/>
  <c r="I34" i="50"/>
  <c r="E59" i="50"/>
  <c r="E61" i="50" s="1"/>
  <c r="L32" i="49"/>
  <c r="H36" i="49"/>
  <c r="L22" i="49"/>
  <c r="D22" i="50" s="1"/>
  <c r="F22" i="49"/>
  <c r="G61" i="34"/>
  <c r="F56" i="34"/>
  <c r="H55" i="34"/>
  <c r="H56" i="34" s="1"/>
  <c r="F72" i="10"/>
  <c r="M36" i="10"/>
  <c r="G12" i="10"/>
  <c r="G16" i="10" s="1"/>
  <c r="G82" i="10" s="1"/>
  <c r="M12" i="10"/>
  <c r="E12" i="34" s="1"/>
  <c r="I12" i="34" s="1"/>
  <c r="H66" i="49"/>
  <c r="L64" i="49"/>
  <c r="I28" i="50"/>
  <c r="H61" i="17"/>
  <c r="H42" i="17"/>
  <c r="H43" i="17" s="1"/>
  <c r="G19" i="17"/>
  <c r="H59" i="34"/>
  <c r="H61" i="34" s="1"/>
  <c r="H51" i="34"/>
  <c r="F42" i="34"/>
  <c r="F43" i="34" s="1"/>
  <c r="H41" i="34"/>
  <c r="I32" i="34"/>
  <c r="L61" i="10"/>
  <c r="D59" i="34"/>
  <c r="D61" i="34" s="1"/>
  <c r="I74" i="50"/>
  <c r="M79" i="10"/>
  <c r="E79" i="34" s="1"/>
  <c r="M75" i="10"/>
  <c r="E75" i="34" s="1"/>
  <c r="I75" i="34" s="1"/>
  <c r="M70" i="10"/>
  <c r="M47" i="10"/>
  <c r="E47" i="34" s="1"/>
  <c r="I47" i="34" s="1"/>
  <c r="F42" i="10"/>
  <c r="F43" i="10" s="1"/>
  <c r="M23" i="10"/>
  <c r="E23" i="34" s="1"/>
  <c r="I23" i="34" s="1"/>
  <c r="M11" i="10"/>
  <c r="F36" i="50"/>
  <c r="H34" i="50"/>
  <c r="F78" i="49"/>
  <c r="L78" i="49"/>
  <c r="D78" i="50" s="1"/>
  <c r="G70" i="49"/>
  <c r="G72" i="49" s="1"/>
  <c r="M70" i="49"/>
  <c r="I72" i="49"/>
  <c r="E11" i="50"/>
  <c r="D81" i="48"/>
  <c r="F81" i="50" s="1"/>
  <c r="H81" i="50" s="1"/>
  <c r="K29" i="48"/>
  <c r="E27" i="48"/>
  <c r="H20" i="50"/>
  <c r="L70" i="10"/>
  <c r="F32" i="10"/>
  <c r="F36" i="10" s="1"/>
  <c r="L32" i="10"/>
  <c r="H27" i="50"/>
  <c r="H29" i="50" s="1"/>
  <c r="D29" i="50"/>
  <c r="D11" i="50"/>
  <c r="L16" i="49"/>
  <c r="E41" i="48"/>
  <c r="G41" i="50" s="1"/>
  <c r="I41" i="50" s="1"/>
  <c r="AI82" i="48"/>
  <c r="H56" i="10"/>
  <c r="F29" i="10"/>
  <c r="F42" i="50"/>
  <c r="F43" i="50" s="1"/>
  <c r="H40" i="50"/>
  <c r="H42" i="50" s="1"/>
  <c r="H22" i="50"/>
  <c r="F24" i="50"/>
  <c r="M73" i="49"/>
  <c r="E73" i="50" s="1"/>
  <c r="G73" i="49"/>
  <c r="F19" i="49"/>
  <c r="F24" i="49" s="1"/>
  <c r="H24" i="49"/>
  <c r="L19" i="49"/>
  <c r="D73" i="48"/>
  <c r="F73" i="50" s="1"/>
  <c r="H73" i="50" s="1"/>
  <c r="E60" i="48"/>
  <c r="G60" i="50" s="1"/>
  <c r="I60" i="50" s="1"/>
  <c r="D16" i="48"/>
  <c r="D82" i="48" s="1"/>
  <c r="I54" i="50"/>
  <c r="E42" i="50"/>
  <c r="I11" i="50"/>
  <c r="G16" i="50"/>
  <c r="G81" i="49"/>
  <c r="M81" i="49"/>
  <c r="E81" i="50" s="1"/>
  <c r="G75" i="49"/>
  <c r="M75" i="49"/>
  <c r="E75" i="50" s="1"/>
  <c r="L60" i="49"/>
  <c r="D60" i="50" s="1"/>
  <c r="D61" i="50" s="1"/>
  <c r="H61" i="49"/>
  <c r="H76" i="50"/>
  <c r="E51" i="48"/>
  <c r="G51" i="50" s="1"/>
  <c r="I51" i="50" s="1"/>
  <c r="F60" i="10"/>
  <c r="F61" i="10" s="1"/>
  <c r="F54" i="10"/>
  <c r="H42" i="10"/>
  <c r="H43" i="10" s="1"/>
  <c r="L42" i="10"/>
  <c r="L43" i="10" s="1"/>
  <c r="F14" i="10"/>
  <c r="F16" i="10" s="1"/>
  <c r="F82" i="10" s="1"/>
  <c r="L14" i="10"/>
  <c r="F29" i="50"/>
  <c r="H28" i="50"/>
  <c r="I13" i="50"/>
  <c r="M79" i="49"/>
  <c r="E79" i="50" s="1"/>
  <c r="G79" i="49"/>
  <c r="F75" i="49"/>
  <c r="L75" i="49"/>
  <c r="D75" i="50" s="1"/>
  <c r="H75" i="50" s="1"/>
  <c r="F73" i="49"/>
  <c r="F60" i="49"/>
  <c r="D74" i="48"/>
  <c r="F74" i="50" s="1"/>
  <c r="H74" i="50" s="1"/>
  <c r="D65" i="48"/>
  <c r="F65" i="50" s="1"/>
  <c r="H65" i="50" s="1"/>
  <c r="E56" i="48"/>
  <c r="H13" i="50"/>
  <c r="M60" i="49"/>
  <c r="E60" i="50" s="1"/>
  <c r="G60" i="49"/>
  <c r="G61" i="49" s="1"/>
  <c r="F61" i="49"/>
  <c r="F51" i="49"/>
  <c r="M42" i="49"/>
  <c r="M32" i="49"/>
  <c r="G32" i="49"/>
  <c r="G36" i="49" s="1"/>
  <c r="F14" i="49"/>
  <c r="E75" i="48"/>
  <c r="G75" i="50" s="1"/>
  <c r="I75" i="50" s="1"/>
  <c r="AM72" i="48"/>
  <c r="AE72" i="48"/>
  <c r="W72" i="48"/>
  <c r="O72" i="48"/>
  <c r="E45" i="48"/>
  <c r="G45" i="50" s="1"/>
  <c r="I45" i="50" s="1"/>
  <c r="AA82" i="48"/>
  <c r="Y652" i="44" s="1"/>
  <c r="D14" i="48"/>
  <c r="F14" i="50" s="1"/>
  <c r="H14" i="50" s="1"/>
  <c r="G65" i="49"/>
  <c r="G66" i="49" s="1"/>
  <c r="I66" i="49"/>
  <c r="M65" i="49"/>
  <c r="E65" i="50" s="1"/>
  <c r="F54" i="49"/>
  <c r="F56" i="49" s="1"/>
  <c r="H56" i="49"/>
  <c r="G42" i="49"/>
  <c r="G43" i="49" s="1"/>
  <c r="E71" i="48"/>
  <c r="G71" i="50" s="1"/>
  <c r="I71" i="50" s="1"/>
  <c r="E64" i="48"/>
  <c r="I66" i="48"/>
  <c r="AH61" i="48"/>
  <c r="Z61" i="48"/>
  <c r="R61" i="48"/>
  <c r="J61" i="48"/>
  <c r="D47" i="48"/>
  <c r="F47" i="50" s="1"/>
  <c r="H47" i="50" s="1"/>
  <c r="E23" i="48"/>
  <c r="G23" i="50" s="1"/>
  <c r="I23" i="50" s="1"/>
  <c r="S82" i="48"/>
  <c r="Q652" i="44" s="1"/>
  <c r="K24" i="48"/>
  <c r="K82" i="48" s="1"/>
  <c r="I652" i="44" s="1"/>
  <c r="E22" i="48"/>
  <c r="G22" i="50" s="1"/>
  <c r="I22" i="50" s="1"/>
  <c r="M41" i="49"/>
  <c r="E41" i="50" s="1"/>
  <c r="G41" i="49"/>
  <c r="F11" i="49"/>
  <c r="H16" i="49"/>
  <c r="H82" i="49" s="1"/>
  <c r="E79" i="48"/>
  <c r="G79" i="50" s="1"/>
  <c r="I79" i="50" s="1"/>
  <c r="E77" i="48"/>
  <c r="G77" i="50" s="1"/>
  <c r="I77" i="50" s="1"/>
  <c r="D71" i="48"/>
  <c r="AN66" i="48"/>
  <c r="AF66" i="48"/>
  <c r="X66" i="48"/>
  <c r="P66" i="48"/>
  <c r="H66" i="48"/>
  <c r="D24" i="48"/>
  <c r="AH82" i="48"/>
  <c r="R82" i="48"/>
  <c r="P652" i="44" s="1"/>
  <c r="AL16" i="48"/>
  <c r="AL82" i="48" s="1"/>
  <c r="AD16" i="48"/>
  <c r="AD82" i="48" s="1"/>
  <c r="AB652" i="44" s="1"/>
  <c r="V16" i="48"/>
  <c r="V82" i="48" s="1"/>
  <c r="T652" i="44" s="1"/>
  <c r="N16" i="48"/>
  <c r="N82" i="48" s="1"/>
  <c r="L652" i="44" s="1"/>
  <c r="H24" i="10"/>
  <c r="H16" i="10"/>
  <c r="H82" i="10" s="1"/>
  <c r="M51" i="49"/>
  <c r="E51" i="50" s="1"/>
  <c r="G51" i="49"/>
  <c r="M14" i="49"/>
  <c r="E14" i="50" s="1"/>
  <c r="I16" i="49"/>
  <c r="G14" i="49"/>
  <c r="G16" i="49"/>
  <c r="D79" i="48"/>
  <c r="F79" i="50" s="1"/>
  <c r="H79" i="50" s="1"/>
  <c r="D59" i="48"/>
  <c r="H61" i="48"/>
  <c r="E35" i="48"/>
  <c r="G35" i="50" s="1"/>
  <c r="I35" i="50" s="1"/>
  <c r="AG24" i="48"/>
  <c r="AG82" i="48" s="1"/>
  <c r="I24" i="48"/>
  <c r="T82" i="48"/>
  <c r="R652" i="44" s="1"/>
  <c r="G55" i="49"/>
  <c r="G56" i="49" s="1"/>
  <c r="I56" i="49"/>
  <c r="M55" i="49"/>
  <c r="E55" i="50" s="1"/>
  <c r="I55" i="50" s="1"/>
  <c r="E78" i="48"/>
  <c r="G78" i="50" s="1"/>
  <c r="I78" i="50" s="1"/>
  <c r="D64" i="48"/>
  <c r="F66" i="48"/>
  <c r="E59" i="48"/>
  <c r="D54" i="48"/>
  <c r="D45" i="48"/>
  <c r="F45" i="50" s="1"/>
  <c r="H45" i="50" s="1"/>
  <c r="H16" i="48"/>
  <c r="H82" i="48" s="1"/>
  <c r="F652" i="44" s="1"/>
  <c r="D12" i="48"/>
  <c r="F12" i="50" s="1"/>
  <c r="H12" i="50" s="1"/>
  <c r="D29" i="48"/>
  <c r="E19" i="48"/>
  <c r="D15" i="48"/>
  <c r="F15" i="50" s="1"/>
  <c r="H15" i="50" s="1"/>
  <c r="AN16" i="48"/>
  <c r="AN82" i="48" s="1"/>
  <c r="AF16" i="48"/>
  <c r="AF82" i="48" s="1"/>
  <c r="X16" i="48"/>
  <c r="X82" i="48" s="1"/>
  <c r="V652" i="44" s="1"/>
  <c r="P16" i="48"/>
  <c r="P82" i="48" s="1"/>
  <c r="N652" i="44" s="1"/>
  <c r="F16" i="48"/>
  <c r="F82" i="48" s="1"/>
  <c r="M47" i="49"/>
  <c r="E47" i="50" s="1"/>
  <c r="M39" i="49"/>
  <c r="E39" i="50" s="1"/>
  <c r="I39" i="50" s="1"/>
  <c r="M34" i="49"/>
  <c r="E34" i="50" s="1"/>
  <c r="M27" i="49"/>
  <c r="M20" i="49"/>
  <c r="M12" i="49"/>
  <c r="E12" i="50" s="1"/>
  <c r="D36" i="48"/>
  <c r="E21" i="48"/>
  <c r="G21" i="50" s="1"/>
  <c r="I21" i="50" s="1"/>
  <c r="AM24" i="48"/>
  <c r="AM82" i="48" s="1"/>
  <c r="AE24" i="48"/>
  <c r="AE82" i="48" s="1"/>
  <c r="AC652" i="44" s="1"/>
  <c r="W24" i="48"/>
  <c r="O24" i="48"/>
  <c r="AM42" i="48"/>
  <c r="AM43" i="48" s="1"/>
  <c r="AE42" i="48"/>
  <c r="AE43" i="48" s="1"/>
  <c r="W42" i="48"/>
  <c r="W43" i="48" s="1"/>
  <c r="O42" i="48"/>
  <c r="O43" i="48" s="1"/>
  <c r="G42" i="48"/>
  <c r="G43" i="48" s="1"/>
  <c r="AK36" i="48"/>
  <c r="AC36" i="48"/>
  <c r="U36" i="48"/>
  <c r="M36" i="48"/>
  <c r="E33" i="48"/>
  <c r="G33" i="50" s="1"/>
  <c r="I33" i="50" s="1"/>
  <c r="AK24" i="48"/>
  <c r="AC24" i="48"/>
  <c r="AC82" i="48" s="1"/>
  <c r="AA652" i="44" s="1"/>
  <c r="U24" i="48"/>
  <c r="U82" i="48" s="1"/>
  <c r="S652" i="44" s="1"/>
  <c r="M24" i="48"/>
  <c r="M82" i="48" s="1"/>
  <c r="K652" i="44" s="1"/>
  <c r="D42" i="48"/>
  <c r="D43" i="48" s="1"/>
  <c r="AM36" i="48"/>
  <c r="AE36" i="48"/>
  <c r="W36" i="48"/>
  <c r="O36" i="48"/>
  <c r="G36" i="48"/>
  <c r="E32" i="48"/>
  <c r="G66" i="48"/>
  <c r="E40" i="48"/>
  <c r="AK29" i="48"/>
  <c r="AC29" i="48"/>
  <c r="U29" i="48"/>
  <c r="M29" i="48"/>
  <c r="E20" i="48"/>
  <c r="G20" i="50" s="1"/>
  <c r="G24" i="48"/>
  <c r="G82" i="48" s="1"/>
  <c r="F42" i="48"/>
  <c r="F43" i="48" s="1"/>
  <c r="E12" i="48"/>
  <c r="G12" i="50" s="1"/>
  <c r="E14" i="48"/>
  <c r="G14" i="50" s="1"/>
  <c r="I14" i="50" s="1"/>
  <c r="G649" i="44" l="1"/>
  <c r="I91" i="55"/>
  <c r="AA644" i="44"/>
  <c r="AC91" i="25"/>
  <c r="Q649" i="44"/>
  <c r="S91" i="55"/>
  <c r="H75" i="36"/>
  <c r="I35" i="5"/>
  <c r="H71" i="39"/>
  <c r="H79" i="39"/>
  <c r="F82" i="14"/>
  <c r="K640" i="44"/>
  <c r="M91" i="21"/>
  <c r="H60" i="36"/>
  <c r="G640" i="44"/>
  <c r="D635" i="44" s="1"/>
  <c r="I91" i="21"/>
  <c r="I23" i="39"/>
  <c r="I74" i="39"/>
  <c r="X649" i="44"/>
  <c r="Z91" i="55"/>
  <c r="H649" i="44"/>
  <c r="J91" i="55"/>
  <c r="H34" i="36"/>
  <c r="G64" i="36"/>
  <c r="H20" i="36"/>
  <c r="O640" i="44"/>
  <c r="Q91" i="21"/>
  <c r="P649" i="44"/>
  <c r="R91" i="55"/>
  <c r="I73" i="36"/>
  <c r="F32" i="39"/>
  <c r="I77" i="39"/>
  <c r="H45" i="36"/>
  <c r="D36" i="24"/>
  <c r="F32" i="36"/>
  <c r="I641" i="44"/>
  <c r="I78" i="39"/>
  <c r="I81" i="39"/>
  <c r="I649" i="44"/>
  <c r="K91" i="55"/>
  <c r="G82" i="56"/>
  <c r="G91" i="56" s="1"/>
  <c r="AA640" i="44"/>
  <c r="AC91" i="21"/>
  <c r="I81" i="36"/>
  <c r="G82" i="61"/>
  <c r="S644" i="44"/>
  <c r="U91" i="25"/>
  <c r="D70" i="34"/>
  <c r="L72" i="10"/>
  <c r="G82" i="55"/>
  <c r="G91" i="55" s="1"/>
  <c r="E72" i="55"/>
  <c r="G70" i="57"/>
  <c r="F40" i="36"/>
  <c r="M56" i="9"/>
  <c r="E54" i="33"/>
  <c r="E56" i="33" s="1"/>
  <c r="AC640" i="44"/>
  <c r="AE91" i="21"/>
  <c r="D20" i="60"/>
  <c r="L24" i="58"/>
  <c r="E24" i="62"/>
  <c r="G19" i="63"/>
  <c r="G19" i="35"/>
  <c r="E24" i="23"/>
  <c r="I77" i="42"/>
  <c r="E77" i="5"/>
  <c r="D70" i="63"/>
  <c r="D72" i="63" s="1"/>
  <c r="L72" i="61"/>
  <c r="I78" i="52"/>
  <c r="F12" i="15"/>
  <c r="L12" i="15"/>
  <c r="D12" i="39" s="1"/>
  <c r="H12" i="39" s="1"/>
  <c r="L60" i="15"/>
  <c r="D60" i="39" s="1"/>
  <c r="H60" i="39" s="1"/>
  <c r="F60" i="15"/>
  <c r="U644" i="44"/>
  <c r="W91" i="25"/>
  <c r="F33" i="47"/>
  <c r="D36" i="46"/>
  <c r="G82" i="14"/>
  <c r="H40" i="40"/>
  <c r="H42" i="40" s="1"/>
  <c r="H43" i="40" s="1"/>
  <c r="F42" i="40"/>
  <c r="F43" i="40" s="1"/>
  <c r="F71" i="50"/>
  <c r="D72" i="48"/>
  <c r="M61" i="10"/>
  <c r="E59" i="34"/>
  <c r="E56" i="29"/>
  <c r="G54" i="41"/>
  <c r="E29" i="29"/>
  <c r="G27" i="41"/>
  <c r="D61" i="55"/>
  <c r="F59" i="57"/>
  <c r="F39" i="12"/>
  <c r="L39" i="12"/>
  <c r="D39" i="36" s="1"/>
  <c r="E20" i="24"/>
  <c r="G20" i="36" s="1"/>
  <c r="H16" i="24"/>
  <c r="H82" i="24" s="1"/>
  <c r="D11" i="24"/>
  <c r="G33" i="12"/>
  <c r="M33" i="12"/>
  <c r="E33" i="36" s="1"/>
  <c r="O61" i="24"/>
  <c r="S16" i="24"/>
  <c r="X43" i="24"/>
  <c r="L16" i="9"/>
  <c r="D11" i="33"/>
  <c r="L24" i="9"/>
  <c r="D19" i="33"/>
  <c r="D24" i="33" s="1"/>
  <c r="E16" i="23"/>
  <c r="G11" i="35"/>
  <c r="M36" i="19"/>
  <c r="O651" i="44"/>
  <c r="Q91" i="31"/>
  <c r="K651" i="44"/>
  <c r="M91" i="31"/>
  <c r="I23" i="52"/>
  <c r="F39" i="5"/>
  <c r="G42" i="42"/>
  <c r="G43" i="42" s="1"/>
  <c r="I40" i="42"/>
  <c r="I42" i="42" s="1"/>
  <c r="I43" i="42" s="1"/>
  <c r="M66" i="18"/>
  <c r="Q16" i="27"/>
  <c r="Q82" i="27" s="1"/>
  <c r="I65" i="39"/>
  <c r="L27" i="15"/>
  <c r="H29" i="15"/>
  <c r="F27" i="15"/>
  <c r="AB16" i="27"/>
  <c r="E33" i="27"/>
  <c r="G33" i="39" s="1"/>
  <c r="K644" i="44"/>
  <c r="M91" i="25"/>
  <c r="L14" i="15"/>
  <c r="D14" i="39" s="1"/>
  <c r="H14" i="39" s="1"/>
  <c r="F14" i="15"/>
  <c r="L32" i="15"/>
  <c r="F32" i="15"/>
  <c r="H36" i="15"/>
  <c r="E54" i="38"/>
  <c r="E56" i="38" s="1"/>
  <c r="M56" i="14"/>
  <c r="M66" i="49"/>
  <c r="M72" i="10"/>
  <c r="E70" i="34"/>
  <c r="I81" i="50"/>
  <c r="AK82" i="48"/>
  <c r="G82" i="49"/>
  <c r="E43" i="50"/>
  <c r="E20" i="50"/>
  <c r="E24" i="50" s="1"/>
  <c r="M24" i="49"/>
  <c r="M36" i="49"/>
  <c r="E32" i="50"/>
  <c r="E36" i="50" s="1"/>
  <c r="F16" i="50"/>
  <c r="F82" i="50" s="1"/>
  <c r="E16" i="50"/>
  <c r="N82" i="29"/>
  <c r="L638" i="44" s="1"/>
  <c r="F19" i="41"/>
  <c r="D24" i="29"/>
  <c r="E42" i="48"/>
  <c r="E43" i="48" s="1"/>
  <c r="G40" i="50"/>
  <c r="O82" i="48"/>
  <c r="M652" i="44" s="1"/>
  <c r="M29" i="49"/>
  <c r="E27" i="50"/>
  <c r="E29" i="50" s="1"/>
  <c r="E61" i="48"/>
  <c r="G59" i="50"/>
  <c r="I82" i="48"/>
  <c r="G652" i="44" s="1"/>
  <c r="M43" i="49"/>
  <c r="L36" i="10"/>
  <c r="D32" i="34"/>
  <c r="M16" i="49"/>
  <c r="G24" i="17"/>
  <c r="L24" i="10"/>
  <c r="L36" i="17"/>
  <c r="D42" i="29"/>
  <c r="D43" i="29" s="1"/>
  <c r="F40" i="41"/>
  <c r="E24" i="29"/>
  <c r="G19" i="41"/>
  <c r="E16" i="29"/>
  <c r="G11" i="41"/>
  <c r="T82" i="20"/>
  <c r="R639" i="44" s="1"/>
  <c r="D13" i="5"/>
  <c r="G61" i="41"/>
  <c r="I59" i="41"/>
  <c r="I61" i="41" s="1"/>
  <c r="E16" i="48"/>
  <c r="W82" i="48"/>
  <c r="U652" i="44" s="1"/>
  <c r="L61" i="49"/>
  <c r="I20" i="34"/>
  <c r="I24" i="34" s="1"/>
  <c r="L82" i="29"/>
  <c r="J638" i="44" s="1"/>
  <c r="G29" i="17"/>
  <c r="G82" i="17" s="1"/>
  <c r="G82" i="29"/>
  <c r="AD82" i="29"/>
  <c r="AB638" i="44" s="1"/>
  <c r="E42" i="29"/>
  <c r="E43" i="29" s="1"/>
  <c r="G40" i="41"/>
  <c r="I82" i="29"/>
  <c r="G638" i="44" s="1"/>
  <c r="E64" i="34"/>
  <c r="M66" i="10"/>
  <c r="K82" i="29"/>
  <c r="I638" i="44" s="1"/>
  <c r="AB82" i="20"/>
  <c r="Z639" i="44" s="1"/>
  <c r="G82" i="8"/>
  <c r="L29" i="8"/>
  <c r="D24" i="20"/>
  <c r="F19" i="32"/>
  <c r="D80" i="5"/>
  <c r="E61" i="29"/>
  <c r="E20" i="57"/>
  <c r="M24" i="56"/>
  <c r="M82" i="56" s="1"/>
  <c r="D16" i="55"/>
  <c r="F11" i="57"/>
  <c r="D59" i="32"/>
  <c r="D61" i="32" s="1"/>
  <c r="L61" i="8"/>
  <c r="U649" i="44"/>
  <c r="W91" i="55"/>
  <c r="I47" i="57"/>
  <c r="H76" i="32"/>
  <c r="E61" i="55"/>
  <c r="G59" i="57"/>
  <c r="L24" i="56"/>
  <c r="I60" i="57"/>
  <c r="H89" i="57"/>
  <c r="N649" i="44"/>
  <c r="P91" i="55"/>
  <c r="F70" i="57"/>
  <c r="D72" i="55"/>
  <c r="I41" i="57"/>
  <c r="E36" i="55"/>
  <c r="E54" i="24"/>
  <c r="F22" i="12"/>
  <c r="L22" i="12"/>
  <c r="D22" i="36" s="1"/>
  <c r="H22" i="36" s="1"/>
  <c r="F79" i="12"/>
  <c r="L79" i="12"/>
  <c r="D79" i="36" s="1"/>
  <c r="H79" i="36" s="1"/>
  <c r="H60" i="57"/>
  <c r="F28" i="12"/>
  <c r="L28" i="12"/>
  <c r="D28" i="36" s="1"/>
  <c r="H28" i="36" s="1"/>
  <c r="G21" i="12"/>
  <c r="M21" i="12"/>
  <c r="E21" i="36" s="1"/>
  <c r="M78" i="12"/>
  <c r="E78" i="36" s="1"/>
  <c r="G78" i="12"/>
  <c r="F12" i="12"/>
  <c r="L12" i="12"/>
  <c r="D12" i="36" s="1"/>
  <c r="H12" i="36" s="1"/>
  <c r="L86" i="12"/>
  <c r="D86" i="33"/>
  <c r="L89" i="9"/>
  <c r="G15" i="12"/>
  <c r="M15" i="12"/>
  <c r="E15" i="36" s="1"/>
  <c r="M76" i="12"/>
  <c r="E76" i="36" s="1"/>
  <c r="G76" i="12"/>
  <c r="AB24" i="24"/>
  <c r="M66" i="9"/>
  <c r="E64" i="33"/>
  <c r="E66" i="33" s="1"/>
  <c r="Z36" i="24"/>
  <c r="D51" i="24"/>
  <c r="F51" i="36" s="1"/>
  <c r="M45" i="12"/>
  <c r="E45" i="36" s="1"/>
  <c r="I45" i="36" s="1"/>
  <c r="G45" i="12"/>
  <c r="D16" i="21"/>
  <c r="D82" i="21" s="1"/>
  <c r="D91" i="21" s="1"/>
  <c r="F11" i="33"/>
  <c r="AE29" i="24"/>
  <c r="I56" i="24"/>
  <c r="M36" i="9"/>
  <c r="E34" i="33"/>
  <c r="E36" i="33" s="1"/>
  <c r="F76" i="12"/>
  <c r="L76" i="12"/>
  <c r="D76" i="36" s="1"/>
  <c r="K82" i="21"/>
  <c r="X29" i="24"/>
  <c r="W66" i="24"/>
  <c r="M20" i="12"/>
  <c r="E20" i="36" s="1"/>
  <c r="G20" i="12"/>
  <c r="H66" i="24"/>
  <c r="AD72" i="24"/>
  <c r="L72" i="9"/>
  <c r="Z56" i="24"/>
  <c r="M81" i="12"/>
  <c r="E81" i="36" s="1"/>
  <c r="G81" i="12"/>
  <c r="AN82" i="21"/>
  <c r="AN91" i="21" s="1"/>
  <c r="J82" i="21"/>
  <c r="AB29" i="24"/>
  <c r="T61" i="24"/>
  <c r="Z66" i="24"/>
  <c r="AC61" i="24"/>
  <c r="W16" i="24"/>
  <c r="P43" i="24"/>
  <c r="D70" i="24"/>
  <c r="H72" i="24"/>
  <c r="P29" i="24"/>
  <c r="V82" i="23"/>
  <c r="T641" i="44" s="1"/>
  <c r="E32" i="60"/>
  <c r="M36" i="58"/>
  <c r="H82" i="9"/>
  <c r="H91" i="9" s="1"/>
  <c r="H80" i="33"/>
  <c r="I20" i="35"/>
  <c r="D56" i="59"/>
  <c r="F54" i="60"/>
  <c r="G82" i="59"/>
  <c r="I60" i="35"/>
  <c r="I14" i="63"/>
  <c r="I12" i="35"/>
  <c r="G29" i="35"/>
  <c r="I27" i="35"/>
  <c r="I29" i="35" s="1"/>
  <c r="E61" i="23"/>
  <c r="G59" i="35"/>
  <c r="D27" i="60"/>
  <c r="D29" i="60" s="1"/>
  <c r="L29" i="58"/>
  <c r="S82" i="59"/>
  <c r="Q654" i="44" s="1"/>
  <c r="E28" i="5"/>
  <c r="F36" i="9"/>
  <c r="F82" i="9" s="1"/>
  <c r="F91" i="9" s="1"/>
  <c r="H74" i="35"/>
  <c r="M72" i="58"/>
  <c r="E56" i="63"/>
  <c r="E56" i="31"/>
  <c r="G54" i="43"/>
  <c r="G54" i="5" s="1"/>
  <c r="M651" i="44"/>
  <c r="O91" i="31"/>
  <c r="H45" i="43"/>
  <c r="F86" i="43"/>
  <c r="D89" i="31"/>
  <c r="H59" i="63"/>
  <c r="H61" i="63" s="1"/>
  <c r="E61" i="63"/>
  <c r="E54" i="43"/>
  <c r="M56" i="19"/>
  <c r="M89" i="19"/>
  <c r="B29" i="4" s="1"/>
  <c r="C29" i="4" s="1"/>
  <c r="D42" i="31"/>
  <c r="D43" i="31" s="1"/>
  <c r="F40" i="43"/>
  <c r="M16" i="58"/>
  <c r="E12" i="60"/>
  <c r="D19" i="43"/>
  <c r="L24" i="19"/>
  <c r="AK82" i="31"/>
  <c r="AK91" i="31" s="1"/>
  <c r="E82" i="6"/>
  <c r="E73" i="5"/>
  <c r="H75" i="63"/>
  <c r="D24" i="31"/>
  <c r="F19" i="43"/>
  <c r="I76" i="43"/>
  <c r="E72" i="52"/>
  <c r="F70" i="63"/>
  <c r="D72" i="62"/>
  <c r="M66" i="61"/>
  <c r="E15" i="5"/>
  <c r="I71" i="52"/>
  <c r="I64" i="42"/>
  <c r="I66" i="42" s="1"/>
  <c r="G66" i="42"/>
  <c r="M16" i="11"/>
  <c r="I651" i="44"/>
  <c r="K91" i="31"/>
  <c r="E39" i="5"/>
  <c r="E61" i="42"/>
  <c r="F33" i="5"/>
  <c r="H33" i="42"/>
  <c r="L66" i="61"/>
  <c r="D15" i="5"/>
  <c r="D81" i="5"/>
  <c r="D42" i="54"/>
  <c r="D43" i="54" s="1"/>
  <c r="F40" i="52"/>
  <c r="D55" i="5"/>
  <c r="D56" i="42"/>
  <c r="G70" i="52"/>
  <c r="E72" i="54"/>
  <c r="F81" i="5"/>
  <c r="H81" i="5" s="1"/>
  <c r="G82" i="24"/>
  <c r="G91" i="24" s="1"/>
  <c r="D16" i="52"/>
  <c r="D40" i="52"/>
  <c r="D42" i="52" s="1"/>
  <c r="D43" i="52" s="1"/>
  <c r="L42" i="53"/>
  <c r="L43" i="53" s="1"/>
  <c r="D71" i="5"/>
  <c r="G75" i="5"/>
  <c r="E56" i="54"/>
  <c r="F47" i="5"/>
  <c r="E19" i="27"/>
  <c r="I24" i="27"/>
  <c r="P42" i="27"/>
  <c r="P43" i="27" s="1"/>
  <c r="F16" i="13"/>
  <c r="F82" i="13" s="1"/>
  <c r="F91" i="13" s="1"/>
  <c r="D40" i="37"/>
  <c r="D42" i="37" s="1"/>
  <c r="D43" i="37" s="1"/>
  <c r="L42" i="13"/>
  <c r="L43" i="13" s="1"/>
  <c r="F65" i="15"/>
  <c r="L65" i="15"/>
  <c r="D65" i="39" s="1"/>
  <c r="L86" i="15"/>
  <c r="L89" i="13"/>
  <c r="D86" i="37"/>
  <c r="Q43" i="27"/>
  <c r="D70" i="27"/>
  <c r="G75" i="15"/>
  <c r="M75" i="15"/>
  <c r="E75" i="39" s="1"/>
  <c r="I75" i="39" s="1"/>
  <c r="AE24" i="27"/>
  <c r="Z36" i="27"/>
  <c r="F21" i="5"/>
  <c r="H16" i="15"/>
  <c r="L11" i="15"/>
  <c r="F11" i="15"/>
  <c r="L78" i="15"/>
  <c r="D78" i="39" s="1"/>
  <c r="F78" i="15"/>
  <c r="Q29" i="27"/>
  <c r="S42" i="27"/>
  <c r="S43" i="27" s="1"/>
  <c r="E71" i="27"/>
  <c r="G71" i="39" s="1"/>
  <c r="I71" i="39" s="1"/>
  <c r="G33" i="15"/>
  <c r="M33" i="15"/>
  <c r="E33" i="39" s="1"/>
  <c r="AB36" i="27"/>
  <c r="F59" i="15"/>
  <c r="H61" i="15"/>
  <c r="L59" i="15"/>
  <c r="T24" i="27"/>
  <c r="T82" i="27" s="1"/>
  <c r="W36" i="27"/>
  <c r="W56" i="27"/>
  <c r="AD66" i="27"/>
  <c r="M51" i="15"/>
  <c r="E51" i="39" s="1"/>
  <c r="G51" i="15"/>
  <c r="H49" i="37"/>
  <c r="D72" i="25"/>
  <c r="L36" i="13"/>
  <c r="D32" i="37"/>
  <c r="D36" i="37" s="1"/>
  <c r="J66" i="27"/>
  <c r="Z72" i="27"/>
  <c r="I36" i="15"/>
  <c r="G32" i="15"/>
  <c r="M32" i="15"/>
  <c r="AA66" i="27"/>
  <c r="S72" i="27"/>
  <c r="I16" i="27"/>
  <c r="E11" i="27"/>
  <c r="E15" i="27"/>
  <c r="G15" i="39" s="1"/>
  <c r="H41" i="37"/>
  <c r="D73" i="27"/>
  <c r="F73" i="39" s="1"/>
  <c r="T29" i="27"/>
  <c r="U42" i="27"/>
  <c r="U43" i="27" s="1"/>
  <c r="AC56" i="27"/>
  <c r="AD82" i="25"/>
  <c r="D89" i="25"/>
  <c r="F86" i="37"/>
  <c r="M81" i="15"/>
  <c r="E81" i="39" s="1"/>
  <c r="G81" i="15"/>
  <c r="D65" i="27"/>
  <c r="F65" i="39" s="1"/>
  <c r="H65" i="39" s="1"/>
  <c r="N82" i="26"/>
  <c r="L645" i="44" s="1"/>
  <c r="M29" i="45"/>
  <c r="M66" i="27"/>
  <c r="I24" i="47"/>
  <c r="I82" i="14"/>
  <c r="AD36" i="27"/>
  <c r="Z56" i="27"/>
  <c r="D70" i="38"/>
  <c r="D72" i="38" s="1"/>
  <c r="L72" i="14"/>
  <c r="F82" i="54"/>
  <c r="E24" i="37"/>
  <c r="E82" i="37" s="1"/>
  <c r="F16" i="40"/>
  <c r="F61" i="40"/>
  <c r="H59" i="40"/>
  <c r="H61" i="40" s="1"/>
  <c r="E36" i="28"/>
  <c r="M82" i="16"/>
  <c r="I70" i="40"/>
  <c r="I72" i="40" s="1"/>
  <c r="E24" i="48"/>
  <c r="G19" i="50"/>
  <c r="I82" i="17"/>
  <c r="M70" i="12"/>
  <c r="I72" i="12"/>
  <c r="G70" i="12"/>
  <c r="G72" i="12" s="1"/>
  <c r="L20" i="12"/>
  <c r="D20" i="36" s="1"/>
  <c r="F20" i="12"/>
  <c r="I61" i="24"/>
  <c r="E59" i="24"/>
  <c r="I16" i="24"/>
  <c r="E11" i="24"/>
  <c r="G27" i="12"/>
  <c r="G29" i="12" s="1"/>
  <c r="I29" i="12"/>
  <c r="M27" i="12"/>
  <c r="E20" i="60"/>
  <c r="M24" i="58"/>
  <c r="I23" i="43"/>
  <c r="G23" i="5"/>
  <c r="G28" i="5"/>
  <c r="I28" i="5" s="1"/>
  <c r="F70" i="52"/>
  <c r="D72" i="54"/>
  <c r="G82" i="53"/>
  <c r="E59" i="52"/>
  <c r="E61" i="52" s="1"/>
  <c r="M61" i="53"/>
  <c r="L71" i="15"/>
  <c r="D71" i="39" s="1"/>
  <c r="F71" i="15"/>
  <c r="H644" i="44"/>
  <c r="J91" i="25"/>
  <c r="F19" i="37"/>
  <c r="D24" i="25"/>
  <c r="F11" i="47"/>
  <c r="D16" i="46"/>
  <c r="D82" i="46" s="1"/>
  <c r="D91" i="46" s="1"/>
  <c r="G36" i="40"/>
  <c r="I32" i="40"/>
  <c r="I36" i="40" s="1"/>
  <c r="E82" i="20"/>
  <c r="G11" i="4" s="1"/>
  <c r="F19" i="57"/>
  <c r="D24" i="55"/>
  <c r="M29" i="24"/>
  <c r="M82" i="24" s="1"/>
  <c r="AC651" i="44"/>
  <c r="AE91" i="31"/>
  <c r="U82" i="21"/>
  <c r="I34" i="5"/>
  <c r="L47" i="15"/>
  <c r="D47" i="39" s="1"/>
  <c r="F47" i="15"/>
  <c r="M34" i="15"/>
  <c r="E34" i="39" s="1"/>
  <c r="I34" i="39" s="1"/>
  <c r="G34" i="15"/>
  <c r="L19" i="15"/>
  <c r="F19" i="15"/>
  <c r="H24" i="15"/>
  <c r="D39" i="27"/>
  <c r="F39" i="39" s="1"/>
  <c r="H39" i="39" s="1"/>
  <c r="F59" i="47"/>
  <c r="D61" i="46"/>
  <c r="G82" i="26"/>
  <c r="D29" i="29"/>
  <c r="F27" i="41"/>
  <c r="G70" i="41"/>
  <c r="E72" i="29"/>
  <c r="D11" i="32"/>
  <c r="D16" i="32" s="1"/>
  <c r="L16" i="8"/>
  <c r="L66" i="8"/>
  <c r="D64" i="32"/>
  <c r="D66" i="32" s="1"/>
  <c r="F61" i="41"/>
  <c r="H59" i="41"/>
  <c r="H61" i="41" s="1"/>
  <c r="M36" i="8"/>
  <c r="E32" i="32"/>
  <c r="E36" i="32" s="1"/>
  <c r="T649" i="44"/>
  <c r="V91" i="55"/>
  <c r="G19" i="57"/>
  <c r="E24" i="55"/>
  <c r="L36" i="56"/>
  <c r="L82" i="56" s="1"/>
  <c r="L91" i="56" s="1"/>
  <c r="D32" i="57"/>
  <c r="D36" i="57" s="1"/>
  <c r="I11" i="57"/>
  <c r="G16" i="57"/>
  <c r="H82" i="55"/>
  <c r="I87" i="57"/>
  <c r="I82" i="56"/>
  <c r="I91" i="56" s="1"/>
  <c r="AM91" i="24"/>
  <c r="L32" i="12"/>
  <c r="H36" i="12"/>
  <c r="F32" i="12"/>
  <c r="F36" i="12" s="1"/>
  <c r="D27" i="24"/>
  <c r="H29" i="24"/>
  <c r="G75" i="12"/>
  <c r="M75" i="12"/>
  <c r="E75" i="36" s="1"/>
  <c r="I75" i="36" s="1"/>
  <c r="V24" i="24"/>
  <c r="E32" i="24"/>
  <c r="L47" i="12"/>
  <c r="D47" i="36" s="1"/>
  <c r="F47" i="12"/>
  <c r="L54" i="12"/>
  <c r="H56" i="12"/>
  <c r="F54" i="12"/>
  <c r="M39" i="12"/>
  <c r="E39" i="36" s="1"/>
  <c r="G39" i="12"/>
  <c r="F34" i="12"/>
  <c r="L34" i="12"/>
  <c r="D34" i="36" s="1"/>
  <c r="U16" i="24"/>
  <c r="U82" i="24" s="1"/>
  <c r="D54" i="24"/>
  <c r="G43" i="9"/>
  <c r="X16" i="24"/>
  <c r="G64" i="12"/>
  <c r="M64" i="12"/>
  <c r="I66" i="12"/>
  <c r="E13" i="24"/>
  <c r="G13" i="36" s="1"/>
  <c r="E28" i="24"/>
  <c r="G28" i="36" s="1"/>
  <c r="I28" i="36" s="1"/>
  <c r="M66" i="24"/>
  <c r="AA82" i="21"/>
  <c r="M34" i="12"/>
  <c r="E34" i="36" s="1"/>
  <c r="I34" i="36" s="1"/>
  <c r="G34" i="12"/>
  <c r="F80" i="12"/>
  <c r="L80" i="12"/>
  <c r="D80" i="36" s="1"/>
  <c r="W24" i="24"/>
  <c r="F640" i="44"/>
  <c r="H91" i="21"/>
  <c r="P24" i="24"/>
  <c r="R61" i="24"/>
  <c r="V16" i="24"/>
  <c r="V43" i="24"/>
  <c r="Q66" i="24"/>
  <c r="D13" i="24"/>
  <c r="F13" i="36" s="1"/>
  <c r="L16" i="24"/>
  <c r="L82" i="24" s="1"/>
  <c r="D29" i="23"/>
  <c r="F27" i="35"/>
  <c r="E33" i="24"/>
  <c r="G33" i="36" s="1"/>
  <c r="I33" i="36" s="1"/>
  <c r="W42" i="24"/>
  <c r="W43" i="24" s="1"/>
  <c r="AE36" i="24"/>
  <c r="D21" i="24"/>
  <c r="F21" i="36" s="1"/>
  <c r="X36" i="24"/>
  <c r="H71" i="33"/>
  <c r="J29" i="24"/>
  <c r="J82" i="24" s="1"/>
  <c r="H16" i="12"/>
  <c r="F11" i="12"/>
  <c r="L11" i="12"/>
  <c r="E27" i="24"/>
  <c r="I29" i="24"/>
  <c r="H76" i="33"/>
  <c r="H59" i="60"/>
  <c r="H61" i="60" s="1"/>
  <c r="F61" i="60"/>
  <c r="D72" i="23"/>
  <c r="F70" i="35"/>
  <c r="D29" i="62"/>
  <c r="F27" i="63"/>
  <c r="L56" i="11"/>
  <c r="I33" i="35"/>
  <c r="D65" i="35"/>
  <c r="L66" i="11"/>
  <c r="D36" i="23"/>
  <c r="F32" i="35"/>
  <c r="G32" i="63"/>
  <c r="E36" i="62"/>
  <c r="F33" i="12"/>
  <c r="L33" i="12"/>
  <c r="D33" i="36" s="1"/>
  <c r="I81" i="33"/>
  <c r="I55" i="35"/>
  <c r="M42" i="58"/>
  <c r="M43" i="58" s="1"/>
  <c r="F11" i="60"/>
  <c r="D16" i="59"/>
  <c r="AA24" i="24"/>
  <c r="G82" i="23"/>
  <c r="H651" i="44"/>
  <c r="J91" i="31"/>
  <c r="I74" i="43"/>
  <c r="G74" i="5"/>
  <c r="D54" i="43"/>
  <c r="L56" i="19"/>
  <c r="D78" i="5"/>
  <c r="F54" i="43"/>
  <c r="D56" i="31"/>
  <c r="E36" i="43"/>
  <c r="E64" i="43"/>
  <c r="M66" i="19"/>
  <c r="V651" i="44"/>
  <c r="X91" i="31"/>
  <c r="H75" i="43"/>
  <c r="F75" i="5"/>
  <c r="H75" i="5" s="1"/>
  <c r="F64" i="43"/>
  <c r="D66" i="31"/>
  <c r="E16" i="54"/>
  <c r="G11" i="52"/>
  <c r="I79" i="63"/>
  <c r="I82" i="31"/>
  <c r="W651" i="44"/>
  <c r="Y91" i="31"/>
  <c r="E36" i="31"/>
  <c r="G32" i="43"/>
  <c r="E22" i="5"/>
  <c r="D24" i="21"/>
  <c r="F19" i="33"/>
  <c r="I39" i="63"/>
  <c r="L56" i="61"/>
  <c r="I13" i="43"/>
  <c r="G13" i="5"/>
  <c r="I13" i="5" s="1"/>
  <c r="H35" i="43"/>
  <c r="F35" i="5"/>
  <c r="H35" i="5" s="1"/>
  <c r="F36" i="18"/>
  <c r="F82" i="18" s="1"/>
  <c r="M72" i="61"/>
  <c r="E70" i="63"/>
  <c r="E72" i="63" s="1"/>
  <c r="AM82" i="54"/>
  <c r="E36" i="54"/>
  <c r="G32" i="52"/>
  <c r="E66" i="31"/>
  <c r="I33" i="52"/>
  <c r="E47" i="5"/>
  <c r="E75" i="5"/>
  <c r="F19" i="52"/>
  <c r="D24" i="54"/>
  <c r="E61" i="54"/>
  <c r="G59" i="52"/>
  <c r="E36" i="23"/>
  <c r="G32" i="35"/>
  <c r="I55" i="42"/>
  <c r="P651" i="44"/>
  <c r="R91" i="31"/>
  <c r="D75" i="5"/>
  <c r="F14" i="5"/>
  <c r="D28" i="5"/>
  <c r="E66" i="42"/>
  <c r="E42" i="54"/>
  <c r="E43" i="54" s="1"/>
  <c r="G40" i="52"/>
  <c r="G51" i="5"/>
  <c r="H78" i="43"/>
  <c r="F78" i="5"/>
  <c r="H78" i="5" s="1"/>
  <c r="D27" i="42"/>
  <c r="L29" i="18"/>
  <c r="G49" i="5"/>
  <c r="I49" i="5" s="1"/>
  <c r="D89" i="57"/>
  <c r="H49" i="52"/>
  <c r="E27" i="42"/>
  <c r="M29" i="18"/>
  <c r="F13" i="5"/>
  <c r="H13" i="5" s="1"/>
  <c r="F73" i="5"/>
  <c r="H73" i="5" s="1"/>
  <c r="D70" i="42"/>
  <c r="L72" i="18"/>
  <c r="I71" i="42"/>
  <c r="G72" i="42"/>
  <c r="G71" i="5"/>
  <c r="E82" i="15"/>
  <c r="E91" i="15" s="1"/>
  <c r="I42" i="15"/>
  <c r="I43" i="15" s="1"/>
  <c r="G40" i="15"/>
  <c r="G42" i="15" s="1"/>
  <c r="G43" i="15" s="1"/>
  <c r="M40" i="15"/>
  <c r="G71" i="15"/>
  <c r="M71" i="15"/>
  <c r="E71" i="39" s="1"/>
  <c r="Y16" i="27"/>
  <c r="L75" i="15"/>
  <c r="D75" i="39" s="1"/>
  <c r="F75" i="15"/>
  <c r="L74" i="15"/>
  <c r="D74" i="39" s="1"/>
  <c r="H74" i="39" s="1"/>
  <c r="F74" i="15"/>
  <c r="M39" i="15"/>
  <c r="E39" i="39" s="1"/>
  <c r="G39" i="15"/>
  <c r="S16" i="27"/>
  <c r="P29" i="27"/>
  <c r="E64" i="27"/>
  <c r="I66" i="27"/>
  <c r="AE72" i="27"/>
  <c r="L23" i="15"/>
  <c r="D23" i="39" s="1"/>
  <c r="H23" i="39" s="1"/>
  <c r="F23" i="15"/>
  <c r="P24" i="27"/>
  <c r="G74" i="15"/>
  <c r="M74" i="15"/>
  <c r="E74" i="39" s="1"/>
  <c r="Q24" i="27"/>
  <c r="L42" i="27"/>
  <c r="L43" i="27" s="1"/>
  <c r="L21" i="15"/>
  <c r="D21" i="39" s="1"/>
  <c r="F21" i="15"/>
  <c r="F80" i="15"/>
  <c r="L80" i="15"/>
  <c r="D80" i="39" s="1"/>
  <c r="G19" i="37"/>
  <c r="E24" i="25"/>
  <c r="E39" i="27"/>
  <c r="G39" i="39" s="1"/>
  <c r="I39" i="39" s="1"/>
  <c r="F54" i="37"/>
  <c r="D56" i="25"/>
  <c r="D61" i="25"/>
  <c r="F59" i="37"/>
  <c r="G82" i="45"/>
  <c r="G89" i="13"/>
  <c r="AE82" i="25"/>
  <c r="AA82" i="25"/>
  <c r="T56" i="27"/>
  <c r="AB61" i="27"/>
  <c r="F51" i="15"/>
  <c r="L51" i="15"/>
  <c r="D51" i="39" s="1"/>
  <c r="N82" i="25"/>
  <c r="U61" i="27"/>
  <c r="G646" i="44"/>
  <c r="I91" i="46"/>
  <c r="H646" i="44"/>
  <c r="J91" i="46"/>
  <c r="L66" i="27"/>
  <c r="T72" i="27"/>
  <c r="G54" i="38"/>
  <c r="E56" i="26"/>
  <c r="D42" i="25"/>
  <c r="D43" i="25" s="1"/>
  <c r="F66" i="47"/>
  <c r="H64" i="47"/>
  <c r="H22" i="37"/>
  <c r="D24" i="26"/>
  <c r="F19" i="38"/>
  <c r="D24" i="38"/>
  <c r="L66" i="16"/>
  <c r="D64" i="40"/>
  <c r="D66" i="40" s="1"/>
  <c r="F19" i="40"/>
  <c r="D24" i="28"/>
  <c r="D40" i="38"/>
  <c r="D42" i="38" s="1"/>
  <c r="D43" i="38" s="1"/>
  <c r="L42" i="14"/>
  <c r="L43" i="14" s="1"/>
  <c r="K646" i="44"/>
  <c r="M91" i="46"/>
  <c r="Q82" i="25"/>
  <c r="I86" i="37"/>
  <c r="G89" i="37"/>
  <c r="D36" i="47"/>
  <c r="H32" i="47"/>
  <c r="I59" i="38"/>
  <c r="I61" i="38" s="1"/>
  <c r="G61" i="38"/>
  <c r="F72" i="38"/>
  <c r="H33" i="40"/>
  <c r="E16" i="47"/>
  <c r="E36" i="48"/>
  <c r="G32" i="50"/>
  <c r="AC649" i="44"/>
  <c r="AE91" i="55"/>
  <c r="O649" i="44"/>
  <c r="Q91" i="55"/>
  <c r="G36" i="57"/>
  <c r="F59" i="12"/>
  <c r="L59" i="12"/>
  <c r="H61" i="12"/>
  <c r="M28" i="12"/>
  <c r="E28" i="36" s="1"/>
  <c r="G28" i="12"/>
  <c r="F40" i="33"/>
  <c r="D42" i="21"/>
  <c r="D43" i="21" s="1"/>
  <c r="G11" i="60"/>
  <c r="E16" i="59"/>
  <c r="H49" i="43"/>
  <c r="F49" i="5"/>
  <c r="H49" i="5" s="1"/>
  <c r="H12" i="43"/>
  <c r="F12" i="5"/>
  <c r="F16" i="42"/>
  <c r="H11" i="42"/>
  <c r="H45" i="5"/>
  <c r="G27" i="15"/>
  <c r="G29" i="15" s="1"/>
  <c r="I29" i="15"/>
  <c r="M27" i="15"/>
  <c r="V644" i="44"/>
  <c r="X91" i="25"/>
  <c r="F82" i="25"/>
  <c r="F91" i="25" s="1"/>
  <c r="H40" i="47"/>
  <c r="H42" i="47" s="1"/>
  <c r="H43" i="47" s="1"/>
  <c r="F42" i="47"/>
  <c r="F43" i="47" s="1"/>
  <c r="L16" i="10"/>
  <c r="L82" i="10" s="1"/>
  <c r="D14" i="34"/>
  <c r="E56" i="55"/>
  <c r="G54" i="57"/>
  <c r="J24" i="24"/>
  <c r="M35" i="12"/>
  <c r="E35" i="36" s="1"/>
  <c r="G35" i="12"/>
  <c r="V82" i="21"/>
  <c r="M89" i="12"/>
  <c r="E86" i="36"/>
  <c r="E89" i="36" s="1"/>
  <c r="X640" i="44"/>
  <c r="Z91" i="21"/>
  <c r="D56" i="35"/>
  <c r="I54" i="60"/>
  <c r="I56" i="60" s="1"/>
  <c r="G56" i="60"/>
  <c r="E89" i="43"/>
  <c r="E87" i="5"/>
  <c r="G64" i="15"/>
  <c r="I66" i="15"/>
  <c r="M64" i="15"/>
  <c r="F76" i="15"/>
  <c r="L76" i="15"/>
  <c r="D76" i="39" s="1"/>
  <c r="M87" i="15"/>
  <c r="E87" i="37"/>
  <c r="E61" i="25"/>
  <c r="G59" i="37"/>
  <c r="G73" i="15"/>
  <c r="M73" i="15"/>
  <c r="E73" i="39" s="1"/>
  <c r="E59" i="47"/>
  <c r="M61" i="45"/>
  <c r="F42" i="37"/>
  <c r="F43" i="37" s="1"/>
  <c r="H40" i="37"/>
  <c r="H42" i="37" s="1"/>
  <c r="H43" i="37" s="1"/>
  <c r="H27" i="47"/>
  <c r="H29" i="47" s="1"/>
  <c r="F29" i="47"/>
  <c r="H32" i="40"/>
  <c r="H36" i="40" s="1"/>
  <c r="F36" i="40"/>
  <c r="H59" i="38"/>
  <c r="H61" i="38" s="1"/>
  <c r="F61" i="38"/>
  <c r="E66" i="48"/>
  <c r="G64" i="50"/>
  <c r="E29" i="48"/>
  <c r="G27" i="50"/>
  <c r="M61" i="49"/>
  <c r="D19" i="50"/>
  <c r="L24" i="49"/>
  <c r="L82" i="49" s="1"/>
  <c r="H43" i="50"/>
  <c r="M56" i="49"/>
  <c r="L66" i="10"/>
  <c r="D64" i="34"/>
  <c r="D66" i="34" s="1"/>
  <c r="H42" i="34"/>
  <c r="H43" i="34" s="1"/>
  <c r="E56" i="50"/>
  <c r="L43" i="17"/>
  <c r="X82" i="29"/>
  <c r="V638" i="44" s="1"/>
  <c r="AO82" i="29"/>
  <c r="E56" i="34"/>
  <c r="I54" i="34"/>
  <c r="I56" i="34" s="1"/>
  <c r="E36" i="20"/>
  <c r="G32" i="32"/>
  <c r="F82" i="29"/>
  <c r="F70" i="41"/>
  <c r="D72" i="29"/>
  <c r="F64" i="32"/>
  <c r="D66" i="20"/>
  <c r="D61" i="20"/>
  <c r="F59" i="32"/>
  <c r="D72" i="50"/>
  <c r="H70" i="50"/>
  <c r="Q82" i="20"/>
  <c r="O639" i="44" s="1"/>
  <c r="F16" i="17"/>
  <c r="F82" i="17" s="1"/>
  <c r="E61" i="20"/>
  <c r="G59" i="32"/>
  <c r="M24" i="8"/>
  <c r="M82" i="8" s="1"/>
  <c r="B11" i="4" s="1"/>
  <c r="M43" i="56"/>
  <c r="AB649" i="44"/>
  <c r="AD91" i="55"/>
  <c r="D40" i="32"/>
  <c r="D42" i="32" s="1"/>
  <c r="D43" i="32" s="1"/>
  <c r="L42" i="8"/>
  <c r="L43" i="8" s="1"/>
  <c r="F36" i="56"/>
  <c r="F82" i="56" s="1"/>
  <c r="F91" i="56" s="1"/>
  <c r="F40" i="57"/>
  <c r="D42" i="55"/>
  <c r="D43" i="55" s="1"/>
  <c r="E43" i="57"/>
  <c r="G64" i="32"/>
  <c r="E66" i="20"/>
  <c r="F82" i="55"/>
  <c r="F91" i="55" s="1"/>
  <c r="E16" i="55"/>
  <c r="E82" i="55" s="1"/>
  <c r="K649" i="44"/>
  <c r="M91" i="55"/>
  <c r="H80" i="57"/>
  <c r="L70" i="12"/>
  <c r="H72" i="12"/>
  <c r="F70" i="12"/>
  <c r="F72" i="12" s="1"/>
  <c r="R29" i="24"/>
  <c r="L55" i="12"/>
  <c r="D55" i="36" s="1"/>
  <c r="F55" i="12"/>
  <c r="M47" i="12"/>
  <c r="E47" i="36" s="1"/>
  <c r="G47" i="12"/>
  <c r="L45" i="12"/>
  <c r="D45" i="36" s="1"/>
  <c r="F45" i="12"/>
  <c r="AC16" i="24"/>
  <c r="M41" i="12"/>
  <c r="E41" i="36" s="1"/>
  <c r="G41" i="12"/>
  <c r="E15" i="24"/>
  <c r="G15" i="36" s="1"/>
  <c r="I15" i="36" s="1"/>
  <c r="M54" i="12"/>
  <c r="I56" i="12"/>
  <c r="G54" i="12"/>
  <c r="AA16" i="24"/>
  <c r="AA36" i="24"/>
  <c r="M16" i="9"/>
  <c r="M82" i="9" s="1"/>
  <c r="M91" i="9" s="1"/>
  <c r="E12" i="33"/>
  <c r="E16" i="33" s="1"/>
  <c r="M40" i="12"/>
  <c r="I42" i="12"/>
  <c r="I43" i="12" s="1"/>
  <c r="G40" i="12"/>
  <c r="G42" i="12" s="1"/>
  <c r="G43" i="12" s="1"/>
  <c r="E16" i="21"/>
  <c r="G11" i="33"/>
  <c r="AE24" i="24"/>
  <c r="I43" i="24"/>
  <c r="X24" i="24"/>
  <c r="Z61" i="24"/>
  <c r="AD82" i="21"/>
  <c r="Q24" i="24"/>
  <c r="E22" i="24"/>
  <c r="G22" i="36" s="1"/>
  <c r="H36" i="24"/>
  <c r="D35" i="24"/>
  <c r="F35" i="36" s="1"/>
  <c r="H35" i="36" s="1"/>
  <c r="D41" i="24"/>
  <c r="F41" i="36" s="1"/>
  <c r="H41" i="36" s="1"/>
  <c r="K61" i="24"/>
  <c r="K82" i="24" s="1"/>
  <c r="Y66" i="24"/>
  <c r="N640" i="44"/>
  <c r="P91" i="21"/>
  <c r="U29" i="24"/>
  <c r="Y36" i="24"/>
  <c r="T66" i="24"/>
  <c r="J640" i="44"/>
  <c r="L91" i="21"/>
  <c r="D61" i="21"/>
  <c r="F59" i="33"/>
  <c r="J66" i="24"/>
  <c r="AE42" i="24"/>
  <c r="AE43" i="24" s="1"/>
  <c r="M61" i="24"/>
  <c r="S66" i="24"/>
  <c r="D80" i="24"/>
  <c r="F80" i="36" s="1"/>
  <c r="H80" i="36" s="1"/>
  <c r="X72" i="24"/>
  <c r="E41" i="24"/>
  <c r="G41" i="36" s="1"/>
  <c r="D76" i="24"/>
  <c r="F76" i="36" s="1"/>
  <c r="J42" i="24"/>
  <c r="J43" i="24" s="1"/>
  <c r="L36" i="11"/>
  <c r="D32" i="35"/>
  <c r="D36" i="35" s="1"/>
  <c r="D34" i="60"/>
  <c r="L36" i="58"/>
  <c r="AM82" i="59"/>
  <c r="D56" i="60"/>
  <c r="D56" i="62"/>
  <c r="F54" i="63"/>
  <c r="AB56" i="24"/>
  <c r="D61" i="23"/>
  <c r="F59" i="35"/>
  <c r="M61" i="19"/>
  <c r="E59" i="43"/>
  <c r="E61" i="43" s="1"/>
  <c r="M56" i="58"/>
  <c r="V82" i="59"/>
  <c r="T654" i="44" s="1"/>
  <c r="I88" i="33"/>
  <c r="I89" i="33" s="1"/>
  <c r="E89" i="33"/>
  <c r="E88" i="5"/>
  <c r="I88" i="5" s="1"/>
  <c r="E43" i="63"/>
  <c r="Q651" i="44"/>
  <c r="S91" i="31"/>
  <c r="I78" i="43"/>
  <c r="G78" i="5"/>
  <c r="I22" i="63"/>
  <c r="F40" i="35"/>
  <c r="D42" i="23"/>
  <c r="D43" i="23" s="1"/>
  <c r="M24" i="61"/>
  <c r="E20" i="63"/>
  <c r="E24" i="63" s="1"/>
  <c r="J56" i="24"/>
  <c r="E27" i="60"/>
  <c r="E29" i="60" s="1"/>
  <c r="M29" i="58"/>
  <c r="F651" i="44"/>
  <c r="H91" i="31"/>
  <c r="F70" i="43"/>
  <c r="D72" i="31"/>
  <c r="E23" i="5"/>
  <c r="E16" i="31"/>
  <c r="G11" i="43"/>
  <c r="G70" i="43"/>
  <c r="E72" i="31"/>
  <c r="E32" i="42"/>
  <c r="M36" i="18"/>
  <c r="I54" i="63"/>
  <c r="I56" i="63" s="1"/>
  <c r="G56" i="63"/>
  <c r="F16" i="53"/>
  <c r="F82" i="53" s="1"/>
  <c r="I82" i="19"/>
  <c r="I91" i="19" s="1"/>
  <c r="M42" i="18"/>
  <c r="M43" i="18" s="1"/>
  <c r="I64" i="43"/>
  <c r="I66" i="43" s="1"/>
  <c r="G66" i="43"/>
  <c r="E40" i="52"/>
  <c r="E42" i="52" s="1"/>
  <c r="E43" i="52" s="1"/>
  <c r="M42" i="53"/>
  <c r="M43" i="53" s="1"/>
  <c r="D61" i="31"/>
  <c r="F59" i="43"/>
  <c r="E56" i="30"/>
  <c r="E66" i="59"/>
  <c r="I47" i="42"/>
  <c r="G39" i="5"/>
  <c r="I39" i="5" s="1"/>
  <c r="E61" i="31"/>
  <c r="G59" i="43"/>
  <c r="G59" i="5" s="1"/>
  <c r="H41" i="42"/>
  <c r="F41" i="5"/>
  <c r="H41" i="5" s="1"/>
  <c r="V82" i="54"/>
  <c r="T653" i="44" s="1"/>
  <c r="L89" i="56"/>
  <c r="D56" i="54"/>
  <c r="H39" i="42"/>
  <c r="D39" i="5"/>
  <c r="F82" i="30"/>
  <c r="F65" i="5"/>
  <c r="G19" i="52"/>
  <c r="E24" i="54"/>
  <c r="D59" i="52"/>
  <c r="D61" i="52" s="1"/>
  <c r="L61" i="53"/>
  <c r="E82" i="30"/>
  <c r="G27" i="4" s="1"/>
  <c r="H27" i="4" s="1"/>
  <c r="E54" i="27"/>
  <c r="G21" i="15"/>
  <c r="M21" i="15"/>
  <c r="E21" i="39" s="1"/>
  <c r="D27" i="27"/>
  <c r="H29" i="27"/>
  <c r="H82" i="13"/>
  <c r="H91" i="13" s="1"/>
  <c r="J24" i="27"/>
  <c r="D19" i="27"/>
  <c r="G47" i="15"/>
  <c r="M47" i="15"/>
  <c r="E47" i="39" s="1"/>
  <c r="I47" i="39" s="1"/>
  <c r="AA16" i="27"/>
  <c r="X29" i="27"/>
  <c r="H42" i="27"/>
  <c r="H43" i="27" s="1"/>
  <c r="Q66" i="27"/>
  <c r="L33" i="15"/>
  <c r="D33" i="39" s="1"/>
  <c r="F33" i="15"/>
  <c r="X24" i="27"/>
  <c r="AA36" i="27"/>
  <c r="G15" i="15"/>
  <c r="M15" i="15"/>
  <c r="E15" i="39" s="1"/>
  <c r="M78" i="15"/>
  <c r="E78" i="39" s="1"/>
  <c r="G78" i="15"/>
  <c r="Y24" i="27"/>
  <c r="D34" i="27"/>
  <c r="F34" i="39" s="1"/>
  <c r="H34" i="39" s="1"/>
  <c r="AB43" i="27"/>
  <c r="E40" i="27"/>
  <c r="F28" i="15"/>
  <c r="L28" i="15"/>
  <c r="D28" i="39" s="1"/>
  <c r="E21" i="27"/>
  <c r="G21" i="39" s="1"/>
  <c r="I21" i="39" s="1"/>
  <c r="AC29" i="27"/>
  <c r="I14" i="37"/>
  <c r="I22" i="37"/>
  <c r="X66" i="27"/>
  <c r="H82" i="14"/>
  <c r="M61" i="13"/>
  <c r="S36" i="27"/>
  <c r="H61" i="27"/>
  <c r="D59" i="27"/>
  <c r="J72" i="27"/>
  <c r="L41" i="15"/>
  <c r="D41" i="39" s="1"/>
  <c r="H41" i="39" s="1"/>
  <c r="F41" i="15"/>
  <c r="L73" i="15"/>
  <c r="D73" i="39" s="1"/>
  <c r="F73" i="15"/>
  <c r="G89" i="15"/>
  <c r="AE16" i="27"/>
  <c r="G27" i="37"/>
  <c r="E29" i="25"/>
  <c r="AB56" i="27"/>
  <c r="D40" i="27"/>
  <c r="R24" i="27"/>
  <c r="E42" i="25"/>
  <c r="E43" i="25" s="1"/>
  <c r="G40" i="37"/>
  <c r="AC61" i="27"/>
  <c r="H82" i="25"/>
  <c r="R82" i="25"/>
  <c r="G11" i="38"/>
  <c r="E16" i="26"/>
  <c r="E11" i="38"/>
  <c r="E16" i="38" s="1"/>
  <c r="M16" i="14"/>
  <c r="G82" i="16"/>
  <c r="G91" i="16" s="1"/>
  <c r="I87" i="5"/>
  <c r="E24" i="28"/>
  <c r="G19" i="40"/>
  <c r="AB72" i="27"/>
  <c r="H82" i="28"/>
  <c r="F648" i="44" s="1"/>
  <c r="AC66" i="27"/>
  <c r="M66" i="45"/>
  <c r="E65" i="47"/>
  <c r="E65" i="5" s="1"/>
  <c r="F64" i="38"/>
  <c r="D66" i="26"/>
  <c r="G11" i="40"/>
  <c r="E16" i="28"/>
  <c r="L16" i="14"/>
  <c r="D14" i="38"/>
  <c r="F89" i="39"/>
  <c r="L82" i="25"/>
  <c r="F32" i="37"/>
  <c r="D36" i="25"/>
  <c r="D11" i="40"/>
  <c r="D16" i="40" s="1"/>
  <c r="D82" i="40" s="1"/>
  <c r="L16" i="16"/>
  <c r="H80" i="37"/>
  <c r="M41" i="15"/>
  <c r="E41" i="39" s="1"/>
  <c r="I41" i="39" s="1"/>
  <c r="G41" i="15"/>
  <c r="L24" i="14"/>
  <c r="F36" i="38"/>
  <c r="H32" i="38"/>
  <c r="H36" i="38" s="1"/>
  <c r="E16" i="40"/>
  <c r="E82" i="40" s="1"/>
  <c r="D66" i="48"/>
  <c r="F64" i="50"/>
  <c r="M72" i="49"/>
  <c r="E70" i="50"/>
  <c r="E72" i="50" s="1"/>
  <c r="M29" i="56"/>
  <c r="E27" i="57"/>
  <c r="E29" i="57" s="1"/>
  <c r="E42" i="55"/>
  <c r="E43" i="55" s="1"/>
  <c r="G40" i="57"/>
  <c r="D66" i="55"/>
  <c r="H23" i="32"/>
  <c r="F23" i="5"/>
  <c r="H23" i="5" s="1"/>
  <c r="M23" i="12"/>
  <c r="E23" i="36" s="1"/>
  <c r="I23" i="36" s="1"/>
  <c r="G23" i="12"/>
  <c r="S82" i="21"/>
  <c r="F36" i="33"/>
  <c r="H32" i="33"/>
  <c r="H36" i="33" s="1"/>
  <c r="D27" i="35"/>
  <c r="D29" i="35" s="1"/>
  <c r="L29" i="11"/>
  <c r="I21" i="43"/>
  <c r="G21" i="5"/>
  <c r="I21" i="5" s="1"/>
  <c r="M24" i="53"/>
  <c r="E19" i="52"/>
  <c r="E24" i="52" s="1"/>
  <c r="F82" i="61"/>
  <c r="D36" i="62"/>
  <c r="F32" i="63"/>
  <c r="I47" i="43"/>
  <c r="G47" i="5"/>
  <c r="I47" i="5" s="1"/>
  <c r="D34" i="42"/>
  <c r="L36" i="18"/>
  <c r="L70" i="15"/>
  <c r="H72" i="15"/>
  <c r="F70" i="15"/>
  <c r="F72" i="15" s="1"/>
  <c r="G79" i="15"/>
  <c r="M79" i="15"/>
  <c r="E79" i="39" s="1"/>
  <c r="I79" i="39" s="1"/>
  <c r="M54" i="15"/>
  <c r="I56" i="15"/>
  <c r="G54" i="15"/>
  <c r="G56" i="15" s="1"/>
  <c r="H71" i="37"/>
  <c r="H72" i="37" s="1"/>
  <c r="F72" i="37"/>
  <c r="Q644" i="44"/>
  <c r="S91" i="25"/>
  <c r="L82" i="27"/>
  <c r="D54" i="40"/>
  <c r="L56" i="16"/>
  <c r="D66" i="29"/>
  <c r="F64" i="41"/>
  <c r="E56" i="20"/>
  <c r="G54" i="32"/>
  <c r="F27" i="12"/>
  <c r="F29" i="12" s="1"/>
  <c r="H29" i="12"/>
  <c r="L27" i="12"/>
  <c r="E39" i="24"/>
  <c r="G39" i="36" s="1"/>
  <c r="I39" i="36" s="1"/>
  <c r="E61" i="21"/>
  <c r="G59" i="33"/>
  <c r="AE16" i="24"/>
  <c r="AE82" i="24" s="1"/>
  <c r="D66" i="21"/>
  <c r="F64" i="33"/>
  <c r="D89" i="43"/>
  <c r="N651" i="44"/>
  <c r="P91" i="31"/>
  <c r="E81" i="5"/>
  <c r="M16" i="61"/>
  <c r="E12" i="63"/>
  <c r="E16" i="63" s="1"/>
  <c r="D66" i="54"/>
  <c r="F64" i="52"/>
  <c r="F28" i="5"/>
  <c r="H28" i="5" s="1"/>
  <c r="H28" i="42"/>
  <c r="H75" i="39"/>
  <c r="M22" i="15"/>
  <c r="E22" i="39" s="1"/>
  <c r="I22" i="39" s="1"/>
  <c r="G22" i="15"/>
  <c r="W16" i="27"/>
  <c r="W82" i="27" s="1"/>
  <c r="L61" i="14"/>
  <c r="D59" i="38"/>
  <c r="D61" i="38" s="1"/>
  <c r="E66" i="26"/>
  <c r="G64" i="38"/>
  <c r="AF82" i="29"/>
  <c r="H21" i="32"/>
  <c r="D36" i="29"/>
  <c r="F32" i="41"/>
  <c r="L24" i="8"/>
  <c r="D19" i="32"/>
  <c r="D24" i="32" s="1"/>
  <c r="F40" i="32"/>
  <c r="D42" i="20"/>
  <c r="D43" i="20" s="1"/>
  <c r="H71" i="32"/>
  <c r="L72" i="8"/>
  <c r="H82" i="17"/>
  <c r="F70" i="32"/>
  <c r="D72" i="20"/>
  <c r="H41" i="57"/>
  <c r="D42" i="57"/>
  <c r="D43" i="57" s="1"/>
  <c r="D82" i="57" s="1"/>
  <c r="D56" i="55"/>
  <c r="F54" i="57"/>
  <c r="E24" i="20"/>
  <c r="I71" i="57"/>
  <c r="J649" i="44"/>
  <c r="L91" i="55"/>
  <c r="M89" i="56"/>
  <c r="B26" i="4" s="1"/>
  <c r="C26" i="4" s="1"/>
  <c r="M14" i="12"/>
  <c r="E14" i="36" s="1"/>
  <c r="I14" i="36" s="1"/>
  <c r="G14" i="12"/>
  <c r="G49" i="12"/>
  <c r="M49" i="12"/>
  <c r="E49" i="36" s="1"/>
  <c r="I49" i="36" s="1"/>
  <c r="G79" i="12"/>
  <c r="M79" i="12"/>
  <c r="E79" i="36" s="1"/>
  <c r="I79" i="36" s="1"/>
  <c r="F65" i="12"/>
  <c r="L65" i="12"/>
  <c r="D65" i="36" s="1"/>
  <c r="M55" i="12"/>
  <c r="E55" i="36" s="1"/>
  <c r="G55" i="12"/>
  <c r="F64" i="12"/>
  <c r="H66" i="12"/>
  <c r="L64" i="12"/>
  <c r="M51" i="12"/>
  <c r="E51" i="36" s="1"/>
  <c r="G51" i="12"/>
  <c r="L87" i="12"/>
  <c r="D87" i="36" s="1"/>
  <c r="D87" i="33"/>
  <c r="D87" i="5" s="1"/>
  <c r="R640" i="44"/>
  <c r="T91" i="21"/>
  <c r="D55" i="24"/>
  <c r="F55" i="36" s="1"/>
  <c r="H55" i="36" s="1"/>
  <c r="S72" i="24"/>
  <c r="E80" i="24"/>
  <c r="G80" i="36" s="1"/>
  <c r="L40" i="12"/>
  <c r="H42" i="12"/>
  <c r="H43" i="12" s="1"/>
  <c r="F40" i="12"/>
  <c r="E51" i="24"/>
  <c r="G51" i="36" s="1"/>
  <c r="I51" i="36" s="1"/>
  <c r="H61" i="24"/>
  <c r="D59" i="24"/>
  <c r="G82" i="21"/>
  <c r="G91" i="21" s="1"/>
  <c r="T42" i="24"/>
  <c r="T43" i="24" s="1"/>
  <c r="D47" i="24"/>
  <c r="F47" i="36" s="1"/>
  <c r="H47" i="36" s="1"/>
  <c r="M72" i="24"/>
  <c r="U42" i="24"/>
  <c r="U43" i="24" s="1"/>
  <c r="AD16" i="24"/>
  <c r="Y24" i="24"/>
  <c r="V36" i="24"/>
  <c r="S61" i="24"/>
  <c r="M77" i="12"/>
  <c r="E77" i="36" s="1"/>
  <c r="G77" i="12"/>
  <c r="X82" i="21"/>
  <c r="E21" i="24"/>
  <c r="G21" i="36" s="1"/>
  <c r="I21" i="36" s="1"/>
  <c r="L29" i="24"/>
  <c r="E76" i="24"/>
  <c r="G76" i="36" s="1"/>
  <c r="G24" i="12"/>
  <c r="L61" i="9"/>
  <c r="N82" i="21"/>
  <c r="G42" i="33"/>
  <c r="G43" i="33" s="1"/>
  <c r="I40" i="33"/>
  <c r="I42" i="33" s="1"/>
  <c r="I43" i="33" s="1"/>
  <c r="L16" i="11"/>
  <c r="D12" i="35"/>
  <c r="D16" i="35" s="1"/>
  <c r="F82" i="23"/>
  <c r="L23" i="12"/>
  <c r="D23" i="36" s="1"/>
  <c r="H23" i="36" s="1"/>
  <c r="F23" i="12"/>
  <c r="S29" i="24"/>
  <c r="H51" i="33"/>
  <c r="D74" i="24"/>
  <c r="F74" i="36" s="1"/>
  <c r="I20" i="63"/>
  <c r="S82" i="23"/>
  <c r="Q641" i="44" s="1"/>
  <c r="E61" i="60"/>
  <c r="L82" i="62"/>
  <c r="E54" i="35"/>
  <c r="E56" i="35" s="1"/>
  <c r="E82" i="35" s="1"/>
  <c r="M56" i="11"/>
  <c r="H14" i="35"/>
  <c r="E66" i="23"/>
  <c r="G64" i="35"/>
  <c r="G64" i="63"/>
  <c r="E66" i="62"/>
  <c r="D89" i="21"/>
  <c r="F86" i="33"/>
  <c r="N36" i="24"/>
  <c r="L16" i="58"/>
  <c r="D12" i="60"/>
  <c r="E42" i="60"/>
  <c r="E43" i="60" s="1"/>
  <c r="E71" i="5"/>
  <c r="H60" i="33"/>
  <c r="AD82" i="59"/>
  <c r="AB654" i="44" s="1"/>
  <c r="O16" i="24"/>
  <c r="O82" i="24" s="1"/>
  <c r="M43" i="61"/>
  <c r="H22" i="43"/>
  <c r="F22" i="5"/>
  <c r="H22" i="5" s="1"/>
  <c r="D43" i="60"/>
  <c r="F27" i="60"/>
  <c r="D29" i="59"/>
  <c r="D36" i="43"/>
  <c r="D33" i="5"/>
  <c r="L89" i="19"/>
  <c r="E45" i="5"/>
  <c r="E74" i="5"/>
  <c r="H55" i="35"/>
  <c r="I74" i="60"/>
  <c r="D16" i="31"/>
  <c r="F11" i="43"/>
  <c r="D36" i="31"/>
  <c r="F32" i="43"/>
  <c r="M66" i="58"/>
  <c r="T651" i="44"/>
  <c r="V91" i="31"/>
  <c r="I73" i="43"/>
  <c r="G73" i="5"/>
  <c r="I73" i="5" s="1"/>
  <c r="E41" i="5"/>
  <c r="R24" i="24"/>
  <c r="R82" i="24" s="1"/>
  <c r="F82" i="31"/>
  <c r="F91" i="31" s="1"/>
  <c r="G41" i="5"/>
  <c r="I41" i="43"/>
  <c r="G82" i="19"/>
  <c r="G91" i="19" s="1"/>
  <c r="E42" i="42"/>
  <c r="E43" i="42" s="1"/>
  <c r="I40" i="63"/>
  <c r="I42" i="63" s="1"/>
  <c r="I43" i="63" s="1"/>
  <c r="G42" i="63"/>
  <c r="G43" i="63" s="1"/>
  <c r="E79" i="5"/>
  <c r="D29" i="54"/>
  <c r="F27" i="52"/>
  <c r="G56" i="42"/>
  <c r="I54" i="42"/>
  <c r="I56" i="42" s="1"/>
  <c r="G66" i="60"/>
  <c r="I64" i="60"/>
  <c r="I66" i="60" s="1"/>
  <c r="D27" i="63"/>
  <c r="D29" i="63" s="1"/>
  <c r="L29" i="61"/>
  <c r="D11" i="43"/>
  <c r="L16" i="19"/>
  <c r="D42" i="42"/>
  <c r="D43" i="42" s="1"/>
  <c r="H40" i="42"/>
  <c r="H42" i="42" s="1"/>
  <c r="H43" i="42" s="1"/>
  <c r="F77" i="5"/>
  <c r="H77" i="5" s="1"/>
  <c r="H19" i="42"/>
  <c r="F24" i="42"/>
  <c r="G14" i="5"/>
  <c r="I14" i="5" s="1"/>
  <c r="H54" i="52"/>
  <c r="H56" i="52" s="1"/>
  <c r="F56" i="52"/>
  <c r="F20" i="5"/>
  <c r="G15" i="5"/>
  <c r="I15" i="5" s="1"/>
  <c r="I73" i="42"/>
  <c r="E70" i="42"/>
  <c r="M72" i="18"/>
  <c r="D20" i="27"/>
  <c r="F20" i="39" s="1"/>
  <c r="M76" i="15"/>
  <c r="E76" i="39" s="1"/>
  <c r="G76" i="15"/>
  <c r="E76" i="27"/>
  <c r="G76" i="39" s="1"/>
  <c r="I76" i="39" s="1"/>
  <c r="F34" i="15"/>
  <c r="L34" i="15"/>
  <c r="D34" i="39" s="1"/>
  <c r="L55" i="15"/>
  <c r="D55" i="39" s="1"/>
  <c r="F55" i="15"/>
  <c r="AD24" i="27"/>
  <c r="AD82" i="27" s="1"/>
  <c r="M12" i="15"/>
  <c r="E12" i="39" s="1"/>
  <c r="I12" i="39" s="1"/>
  <c r="G12" i="15"/>
  <c r="M55" i="15"/>
  <c r="E55" i="39" s="1"/>
  <c r="I55" i="39" s="1"/>
  <c r="G55" i="15"/>
  <c r="R42" i="27"/>
  <c r="R43" i="27" s="1"/>
  <c r="K61" i="27"/>
  <c r="Y66" i="27"/>
  <c r="L45" i="15"/>
  <c r="D45" i="39" s="1"/>
  <c r="F45" i="15"/>
  <c r="I24" i="15"/>
  <c r="G19" i="15"/>
  <c r="G24" i="15" s="1"/>
  <c r="M19" i="15"/>
  <c r="L35" i="15"/>
  <c r="D35" i="39" s="1"/>
  <c r="H35" i="39" s="1"/>
  <c r="F35" i="15"/>
  <c r="P16" i="27"/>
  <c r="P82" i="27" s="1"/>
  <c r="L29" i="13"/>
  <c r="G82" i="25"/>
  <c r="G91" i="25" s="1"/>
  <c r="S24" i="27"/>
  <c r="L72" i="13"/>
  <c r="H24" i="27"/>
  <c r="E51" i="27"/>
  <c r="G51" i="39" s="1"/>
  <c r="I51" i="39" s="1"/>
  <c r="Q72" i="27"/>
  <c r="F22" i="15"/>
  <c r="L22" i="15"/>
  <c r="D22" i="39" s="1"/>
  <c r="H22" i="39" s="1"/>
  <c r="G45" i="15"/>
  <c r="M45" i="15"/>
  <c r="E45" i="39" s="1"/>
  <c r="I45" i="39" s="1"/>
  <c r="F11" i="37"/>
  <c r="D16" i="25"/>
  <c r="L87" i="15"/>
  <c r="D87" i="39" s="1"/>
  <c r="D87" i="37"/>
  <c r="H87" i="37" s="1"/>
  <c r="G54" i="37"/>
  <c r="E56" i="25"/>
  <c r="I60" i="37"/>
  <c r="M24" i="45"/>
  <c r="M82" i="45" s="1"/>
  <c r="B22" i="4" s="1"/>
  <c r="C22" i="4" s="1"/>
  <c r="H16" i="27"/>
  <c r="D11" i="27"/>
  <c r="D78" i="27"/>
  <c r="F78" i="39" s="1"/>
  <c r="H78" i="39" s="1"/>
  <c r="G77" i="15"/>
  <c r="M77" i="15"/>
  <c r="E77" i="39" s="1"/>
  <c r="T66" i="27"/>
  <c r="D65" i="47"/>
  <c r="L66" i="45"/>
  <c r="I40" i="47"/>
  <c r="I42" i="47" s="1"/>
  <c r="I43" i="47" s="1"/>
  <c r="G42" i="47"/>
  <c r="G43" i="47" s="1"/>
  <c r="E36" i="25"/>
  <c r="G32" i="37"/>
  <c r="E24" i="47"/>
  <c r="E56" i="46"/>
  <c r="G55" i="47"/>
  <c r="D89" i="27"/>
  <c r="H36" i="27"/>
  <c r="I28" i="47"/>
  <c r="G27" i="47"/>
  <c r="E29" i="46"/>
  <c r="G64" i="40"/>
  <c r="E66" i="28"/>
  <c r="E29" i="26"/>
  <c r="G27" i="38"/>
  <c r="F70" i="40"/>
  <c r="D72" i="28"/>
  <c r="Y82" i="25"/>
  <c r="G56" i="40"/>
  <c r="I54" i="40"/>
  <c r="I56" i="40" s="1"/>
  <c r="L36" i="49"/>
  <c r="D32" i="50"/>
  <c r="F27" i="32"/>
  <c r="D29" i="20"/>
  <c r="D82" i="20" s="1"/>
  <c r="V649" i="44"/>
  <c r="X91" i="55"/>
  <c r="L88" i="12"/>
  <c r="D88" i="36" s="1"/>
  <c r="H88" i="36" s="1"/>
  <c r="D88" i="33"/>
  <c r="E40" i="35"/>
  <c r="E42" i="35" s="1"/>
  <c r="E43" i="35" s="1"/>
  <c r="M42" i="11"/>
  <c r="M43" i="11" s="1"/>
  <c r="U651" i="44"/>
  <c r="W91" i="31"/>
  <c r="G40" i="35"/>
  <c r="E42" i="23"/>
  <c r="E43" i="23" s="1"/>
  <c r="G82" i="18"/>
  <c r="F51" i="5"/>
  <c r="H51" i="5" s="1"/>
  <c r="G65" i="5"/>
  <c r="G35" i="15"/>
  <c r="M35" i="15"/>
  <c r="E35" i="39" s="1"/>
  <c r="I35" i="39" s="1"/>
  <c r="I29" i="27"/>
  <c r="E27" i="27"/>
  <c r="L15" i="15"/>
  <c r="D15" i="39" s="1"/>
  <c r="H15" i="39" s="1"/>
  <c r="F15" i="15"/>
  <c r="E16" i="46"/>
  <c r="E82" i="46" s="1"/>
  <c r="G11" i="47"/>
  <c r="M29" i="17"/>
  <c r="M82" i="17" s="1"/>
  <c r="B30" i="4" s="1"/>
  <c r="C30" i="4" s="1"/>
  <c r="H28" i="32"/>
  <c r="M36" i="56"/>
  <c r="E32" i="57"/>
  <c r="E36" i="57" s="1"/>
  <c r="W649" i="44"/>
  <c r="Y91" i="55"/>
  <c r="E66" i="55"/>
  <c r="G64" i="57"/>
  <c r="P16" i="24"/>
  <c r="P82" i="24" s="1"/>
  <c r="R42" i="24"/>
  <c r="R43" i="24" s="1"/>
  <c r="E89" i="24"/>
  <c r="G86" i="36"/>
  <c r="M42" i="19"/>
  <c r="M43" i="19" s="1"/>
  <c r="E40" i="43"/>
  <c r="E42" i="43" s="1"/>
  <c r="E43" i="43" s="1"/>
  <c r="G82" i="58"/>
  <c r="F24" i="19"/>
  <c r="M24" i="19"/>
  <c r="E19" i="43"/>
  <c r="G27" i="43"/>
  <c r="E29" i="31"/>
  <c r="L16" i="61"/>
  <c r="D12" i="63"/>
  <c r="D16" i="63" s="1"/>
  <c r="I33" i="42"/>
  <c r="G33" i="5"/>
  <c r="H80" i="5"/>
  <c r="P36" i="27"/>
  <c r="W72" i="27"/>
  <c r="L81" i="15"/>
  <c r="D81" i="39" s="1"/>
  <c r="F81" i="15"/>
  <c r="G82" i="46"/>
  <c r="G91" i="46" s="1"/>
  <c r="E72" i="26"/>
  <c r="G70" i="38"/>
  <c r="D61" i="48"/>
  <c r="F59" i="50"/>
  <c r="D56" i="48"/>
  <c r="F54" i="50"/>
  <c r="F16" i="49"/>
  <c r="F82" i="49" s="1"/>
  <c r="F56" i="10"/>
  <c r="F82" i="34"/>
  <c r="E66" i="29"/>
  <c r="G64" i="41"/>
  <c r="AN82" i="29"/>
  <c r="H15" i="32"/>
  <c r="E72" i="20"/>
  <c r="G70" i="32"/>
  <c r="H82" i="8"/>
  <c r="I82" i="8"/>
  <c r="H32" i="32"/>
  <c r="H36" i="32" s="1"/>
  <c r="L16" i="17"/>
  <c r="E40" i="32"/>
  <c r="E42" i="32" s="1"/>
  <c r="E43" i="32" s="1"/>
  <c r="M42" i="8"/>
  <c r="M43" i="8" s="1"/>
  <c r="E29" i="55"/>
  <c r="G27" i="57"/>
  <c r="I19" i="32"/>
  <c r="I24" i="32" s="1"/>
  <c r="G24" i="32"/>
  <c r="I34" i="57"/>
  <c r="I22" i="32"/>
  <c r="L42" i="56"/>
  <c r="L43" i="56" s="1"/>
  <c r="S649" i="44"/>
  <c r="U91" i="55"/>
  <c r="F27" i="57"/>
  <c r="D29" i="55"/>
  <c r="I89" i="57"/>
  <c r="I55" i="57"/>
  <c r="F66" i="57"/>
  <c r="E40" i="24"/>
  <c r="L14" i="12"/>
  <c r="D14" i="36" s="1"/>
  <c r="F14" i="12"/>
  <c r="F75" i="12"/>
  <c r="L75" i="12"/>
  <c r="D75" i="36" s="1"/>
  <c r="L13" i="12"/>
  <c r="D13" i="36" s="1"/>
  <c r="F13" i="12"/>
  <c r="L74" i="12"/>
  <c r="D74" i="36" s="1"/>
  <c r="F74" i="12"/>
  <c r="H32" i="57"/>
  <c r="H36" i="57" s="1"/>
  <c r="F36" i="57"/>
  <c r="D64" i="24"/>
  <c r="M65" i="12"/>
  <c r="E65" i="36" s="1"/>
  <c r="G65" i="12"/>
  <c r="L77" i="12"/>
  <c r="D77" i="36" s="1"/>
  <c r="H77" i="36" s="1"/>
  <c r="F77" i="12"/>
  <c r="M60" i="12"/>
  <c r="E60" i="36" s="1"/>
  <c r="I60" i="36" s="1"/>
  <c r="G60" i="12"/>
  <c r="H24" i="24"/>
  <c r="D19" i="24"/>
  <c r="AC36" i="24"/>
  <c r="D61" i="33"/>
  <c r="D60" i="5"/>
  <c r="H60" i="5" s="1"/>
  <c r="P640" i="44"/>
  <c r="R91" i="21"/>
  <c r="D29" i="21"/>
  <c r="F27" i="33"/>
  <c r="O82" i="21"/>
  <c r="O29" i="24"/>
  <c r="S42" i="24"/>
  <c r="S43" i="24" s="1"/>
  <c r="P61" i="24"/>
  <c r="H65" i="36"/>
  <c r="M12" i="12"/>
  <c r="E12" i="36" s="1"/>
  <c r="I12" i="36" s="1"/>
  <c r="G12" i="12"/>
  <c r="T16" i="24"/>
  <c r="AB42" i="24"/>
  <c r="AB43" i="24" s="1"/>
  <c r="M24" i="9"/>
  <c r="E20" i="33"/>
  <c r="D51" i="5"/>
  <c r="AL82" i="21"/>
  <c r="AL91" i="21" s="1"/>
  <c r="AD36" i="24"/>
  <c r="AA61" i="24"/>
  <c r="AC29" i="24"/>
  <c r="V61" i="24"/>
  <c r="L61" i="24"/>
  <c r="R66" i="24"/>
  <c r="E19" i="36"/>
  <c r="AA66" i="24"/>
  <c r="AE72" i="24"/>
  <c r="H87" i="33"/>
  <c r="F87" i="5"/>
  <c r="N16" i="24"/>
  <c r="N82" i="24" s="1"/>
  <c r="E43" i="21"/>
  <c r="E36" i="21"/>
  <c r="G32" i="33"/>
  <c r="E72" i="21"/>
  <c r="G70" i="33"/>
  <c r="L41" i="12"/>
  <c r="D41" i="36" s="1"/>
  <c r="F41" i="12"/>
  <c r="I77" i="33"/>
  <c r="F11" i="35"/>
  <c r="D16" i="23"/>
  <c r="F15" i="12"/>
  <c r="L15" i="12"/>
  <c r="D15" i="36" s="1"/>
  <c r="E27" i="33"/>
  <c r="E29" i="33" s="1"/>
  <c r="M29" i="9"/>
  <c r="I34" i="33"/>
  <c r="G66" i="11"/>
  <c r="G82" i="11" s="1"/>
  <c r="E35" i="24"/>
  <c r="G35" i="36" s="1"/>
  <c r="I35" i="36" s="1"/>
  <c r="E29" i="62"/>
  <c r="G27" i="63"/>
  <c r="M61" i="58"/>
  <c r="D16" i="62"/>
  <c r="F11" i="63"/>
  <c r="E56" i="21"/>
  <c r="G54" i="33"/>
  <c r="E72" i="23"/>
  <c r="G70" i="35"/>
  <c r="D86" i="24"/>
  <c r="F89" i="24"/>
  <c r="E76" i="5"/>
  <c r="I76" i="5" s="1"/>
  <c r="AL82" i="59"/>
  <c r="H12" i="63"/>
  <c r="I60" i="63"/>
  <c r="I33" i="60"/>
  <c r="G36" i="60"/>
  <c r="D61" i="62"/>
  <c r="I35" i="43"/>
  <c r="L43" i="58"/>
  <c r="I81" i="63"/>
  <c r="F36" i="19"/>
  <c r="L66" i="19"/>
  <c r="D64" i="43"/>
  <c r="I71" i="43"/>
  <c r="H55" i="63"/>
  <c r="Y651" i="44"/>
  <c r="AA91" i="31"/>
  <c r="L36" i="61"/>
  <c r="U82" i="31"/>
  <c r="H34" i="43"/>
  <c r="F34" i="5"/>
  <c r="I77" i="43"/>
  <c r="G77" i="5"/>
  <c r="I77" i="5" s="1"/>
  <c r="G66" i="33"/>
  <c r="I64" i="33"/>
  <c r="I66" i="33" s="1"/>
  <c r="M72" i="19"/>
  <c r="AB651" i="44"/>
  <c r="AD91" i="31"/>
  <c r="E54" i="52"/>
  <c r="E56" i="52" s="1"/>
  <c r="M56" i="53"/>
  <c r="E51" i="5"/>
  <c r="G59" i="63"/>
  <c r="E61" i="62"/>
  <c r="L651" i="44"/>
  <c r="N91" i="31"/>
  <c r="H55" i="43"/>
  <c r="F55" i="5"/>
  <c r="H82" i="53"/>
  <c r="L56" i="58"/>
  <c r="E27" i="63"/>
  <c r="E29" i="63" s="1"/>
  <c r="M29" i="61"/>
  <c r="M16" i="19"/>
  <c r="E11" i="43"/>
  <c r="D16" i="54"/>
  <c r="D82" i="54" s="1"/>
  <c r="F11" i="52"/>
  <c r="E74" i="24"/>
  <c r="G74" i="36" s="1"/>
  <c r="H40" i="60"/>
  <c r="H42" i="60" s="1"/>
  <c r="H43" i="60" s="1"/>
  <c r="E42" i="62"/>
  <c r="E43" i="62" s="1"/>
  <c r="G82" i="54"/>
  <c r="E34" i="5"/>
  <c r="I34" i="42"/>
  <c r="E55" i="5"/>
  <c r="E56" i="42"/>
  <c r="G12" i="5"/>
  <c r="H80" i="52"/>
  <c r="H71" i="42"/>
  <c r="F71" i="5"/>
  <c r="H71" i="5" s="1"/>
  <c r="H65" i="60"/>
  <c r="H66" i="60" s="1"/>
  <c r="D66" i="60"/>
  <c r="H82" i="19"/>
  <c r="H91" i="19" s="1"/>
  <c r="D36" i="54"/>
  <c r="F32" i="52"/>
  <c r="E24" i="31"/>
  <c r="G19" i="43"/>
  <c r="D79" i="5"/>
  <c r="G79" i="5"/>
  <c r="I79" i="5" s="1"/>
  <c r="I22" i="42"/>
  <c r="D47" i="5"/>
  <c r="I14" i="42"/>
  <c r="G60" i="5"/>
  <c r="G89" i="31"/>
  <c r="E86" i="31"/>
  <c r="G20" i="5"/>
  <c r="H70" i="42"/>
  <c r="H72" i="42" s="1"/>
  <c r="F72" i="42"/>
  <c r="I49" i="52"/>
  <c r="I81" i="42"/>
  <c r="H27" i="43"/>
  <c r="H29" i="43" s="1"/>
  <c r="F29" i="43"/>
  <c r="D54" i="27"/>
  <c r="AD29" i="27"/>
  <c r="E59" i="27"/>
  <c r="I61" i="27"/>
  <c r="L20" i="15"/>
  <c r="D20" i="39" s="1"/>
  <c r="F20" i="15"/>
  <c r="L61" i="13"/>
  <c r="D59" i="37"/>
  <c r="D61" i="37" s="1"/>
  <c r="L79" i="15"/>
  <c r="D79" i="39" s="1"/>
  <c r="F79" i="15"/>
  <c r="I82" i="13"/>
  <c r="I91" i="13" s="1"/>
  <c r="M65" i="15"/>
  <c r="E65" i="39" s="1"/>
  <c r="G65" i="15"/>
  <c r="K24" i="27"/>
  <c r="K82" i="27" s="1"/>
  <c r="Z42" i="27"/>
  <c r="Z43" i="27" s="1"/>
  <c r="S61" i="27"/>
  <c r="L54" i="15"/>
  <c r="H56" i="15"/>
  <c r="F54" i="15"/>
  <c r="F56" i="15" s="1"/>
  <c r="U16" i="27"/>
  <c r="L40" i="15"/>
  <c r="H42" i="15"/>
  <c r="H43" i="15" s="1"/>
  <c r="F40" i="15"/>
  <c r="F42" i="15" s="1"/>
  <c r="X16" i="27"/>
  <c r="X82" i="27" s="1"/>
  <c r="O43" i="27"/>
  <c r="O82" i="27" s="1"/>
  <c r="O82" i="25"/>
  <c r="AA24" i="27"/>
  <c r="N42" i="27"/>
  <c r="N43" i="27" s="1"/>
  <c r="N82" i="27" s="1"/>
  <c r="R16" i="27"/>
  <c r="AB24" i="27"/>
  <c r="M16" i="13"/>
  <c r="R72" i="27"/>
  <c r="I86" i="39"/>
  <c r="G89" i="39"/>
  <c r="G36" i="13"/>
  <c r="G82" i="13" s="1"/>
  <c r="G91" i="13" s="1"/>
  <c r="D33" i="27"/>
  <c r="F33" i="39" s="1"/>
  <c r="K66" i="27"/>
  <c r="K72" i="27"/>
  <c r="I82" i="25"/>
  <c r="D21" i="27"/>
  <c r="F21" i="39" s="1"/>
  <c r="S29" i="27"/>
  <c r="D47" i="27"/>
  <c r="F47" i="39" s="1"/>
  <c r="D55" i="27"/>
  <c r="F55" i="39" s="1"/>
  <c r="H55" i="39" s="1"/>
  <c r="D80" i="27"/>
  <c r="F80" i="39" s="1"/>
  <c r="H80" i="39" s="1"/>
  <c r="Z24" i="27"/>
  <c r="D29" i="25"/>
  <c r="F27" i="37"/>
  <c r="M42" i="27"/>
  <c r="M43" i="27" s="1"/>
  <c r="M82" i="27" s="1"/>
  <c r="E72" i="25"/>
  <c r="G70" i="37"/>
  <c r="V82" i="25"/>
  <c r="Z82" i="25"/>
  <c r="H82" i="16"/>
  <c r="H91" i="16" s="1"/>
  <c r="G36" i="47"/>
  <c r="I32" i="47"/>
  <c r="E66" i="25"/>
  <c r="G64" i="37"/>
  <c r="E24" i="26"/>
  <c r="G19" i="38"/>
  <c r="E61" i="28"/>
  <c r="G59" i="40"/>
  <c r="H87" i="39"/>
  <c r="M66" i="14"/>
  <c r="E64" i="38"/>
  <c r="E66" i="38" s="1"/>
  <c r="D66" i="28"/>
  <c r="F64" i="40"/>
  <c r="D16" i="47"/>
  <c r="D82" i="47" s="1"/>
  <c r="D91" i="47" s="1"/>
  <c r="D29" i="26"/>
  <c r="F27" i="38"/>
  <c r="G32" i="38"/>
  <c r="E36" i="26"/>
  <c r="F42" i="38"/>
  <c r="F43" i="38" s="1"/>
  <c r="F56" i="38"/>
  <c r="H54" i="38"/>
  <c r="H56" i="38" s="1"/>
  <c r="I27" i="40"/>
  <c r="I29" i="40" s="1"/>
  <c r="G29" i="40"/>
  <c r="I65" i="50"/>
  <c r="E66" i="50"/>
  <c r="D56" i="29"/>
  <c r="F54" i="41"/>
  <c r="F16" i="32"/>
  <c r="H11" i="32"/>
  <c r="H16" i="32" s="1"/>
  <c r="G16" i="32"/>
  <c r="I11" i="32"/>
  <c r="I16" i="32" s="1"/>
  <c r="Y649" i="44"/>
  <c r="AA91" i="55"/>
  <c r="H14" i="36"/>
  <c r="Q82" i="24"/>
  <c r="I36" i="12"/>
  <c r="M32" i="12"/>
  <c r="G32" i="12"/>
  <c r="L35" i="12"/>
  <c r="D35" i="36" s="1"/>
  <c r="F35" i="12"/>
  <c r="M80" i="12"/>
  <c r="E80" i="36" s="1"/>
  <c r="G80" i="12"/>
  <c r="F91" i="24"/>
  <c r="W640" i="44"/>
  <c r="Y91" i="21"/>
  <c r="F72" i="60"/>
  <c r="H70" i="60"/>
  <c r="H72" i="60" s="1"/>
  <c r="D45" i="5"/>
  <c r="G27" i="60"/>
  <c r="E29" i="59"/>
  <c r="H79" i="63"/>
  <c r="G27" i="52"/>
  <c r="E29" i="54"/>
  <c r="D42" i="62"/>
  <c r="D43" i="62" s="1"/>
  <c r="F40" i="63"/>
  <c r="J651" i="44"/>
  <c r="L91" i="31"/>
  <c r="G13" i="15"/>
  <c r="M13" i="15"/>
  <c r="E13" i="39" s="1"/>
  <c r="I13" i="39" s="1"/>
  <c r="Z82" i="27"/>
  <c r="I73" i="39"/>
  <c r="O72" i="27"/>
  <c r="G14" i="15"/>
  <c r="M14" i="15"/>
  <c r="E14" i="39" s="1"/>
  <c r="I14" i="39" s="1"/>
  <c r="D66" i="25"/>
  <c r="F64" i="37"/>
  <c r="AC36" i="27"/>
  <c r="R644" i="44"/>
  <c r="T91" i="25"/>
  <c r="L56" i="8"/>
  <c r="D54" i="32"/>
  <c r="D56" i="32" s="1"/>
  <c r="E29" i="32"/>
  <c r="E82" i="32" s="1"/>
  <c r="I27" i="32"/>
  <c r="I29" i="32" s="1"/>
  <c r="L649" i="44"/>
  <c r="N91" i="55"/>
  <c r="D56" i="20"/>
  <c r="F54" i="32"/>
  <c r="F82" i="8"/>
  <c r="Y82" i="24"/>
  <c r="I55" i="36"/>
  <c r="E65" i="24"/>
  <c r="G65" i="36" s="1"/>
  <c r="I65" i="36" s="1"/>
  <c r="I66" i="24"/>
  <c r="M73" i="12"/>
  <c r="E73" i="36" s="1"/>
  <c r="G73" i="12"/>
  <c r="N43" i="24"/>
  <c r="P72" i="24"/>
  <c r="E29" i="21"/>
  <c r="G27" i="33"/>
  <c r="D66" i="23"/>
  <c r="F64" i="35"/>
  <c r="D24" i="62"/>
  <c r="F19" i="63"/>
  <c r="I24" i="24"/>
  <c r="E19" i="24"/>
  <c r="F54" i="35"/>
  <c r="D56" i="23"/>
  <c r="R651" i="44"/>
  <c r="T91" i="31"/>
  <c r="M24" i="18"/>
  <c r="E20" i="42"/>
  <c r="AC24" i="27"/>
  <c r="G11" i="15"/>
  <c r="M11" i="15"/>
  <c r="I16" i="15"/>
  <c r="I82" i="15" s="1"/>
  <c r="I91" i="15" s="1"/>
  <c r="L13" i="15"/>
  <c r="D13" i="39" s="1"/>
  <c r="H13" i="39" s="1"/>
  <c r="F13" i="15"/>
  <c r="M60" i="15"/>
  <c r="E60" i="39" s="1"/>
  <c r="I60" i="39" s="1"/>
  <c r="G60" i="15"/>
  <c r="X61" i="27"/>
  <c r="L36" i="45"/>
  <c r="H11" i="50"/>
  <c r="H16" i="50" s="1"/>
  <c r="D16" i="50"/>
  <c r="L66" i="49"/>
  <c r="D64" i="50"/>
  <c r="D66" i="50" s="1"/>
  <c r="F66" i="34"/>
  <c r="H64" i="34"/>
  <c r="H66" i="34" s="1"/>
  <c r="I56" i="50"/>
  <c r="I12" i="50"/>
  <c r="I16" i="50" s="1"/>
  <c r="I82" i="49"/>
  <c r="M16" i="10"/>
  <c r="M82" i="10" s="1"/>
  <c r="B16" i="4" s="1"/>
  <c r="C16" i="4" s="1"/>
  <c r="E11" i="34"/>
  <c r="D16" i="29"/>
  <c r="F11" i="41"/>
  <c r="E40" i="34"/>
  <c r="M42" i="10"/>
  <c r="M43" i="10" s="1"/>
  <c r="V82" i="29"/>
  <c r="T638" i="44" s="1"/>
  <c r="E36" i="29"/>
  <c r="G32" i="41"/>
  <c r="G36" i="34"/>
  <c r="G82" i="34" s="1"/>
  <c r="I33" i="34"/>
  <c r="I36" i="34" s="1"/>
  <c r="G40" i="32"/>
  <c r="E42" i="20"/>
  <c r="E43" i="20" s="1"/>
  <c r="M649" i="44"/>
  <c r="O91" i="55"/>
  <c r="E59" i="32"/>
  <c r="E61" i="32" s="1"/>
  <c r="M61" i="8"/>
  <c r="M66" i="56"/>
  <c r="H24" i="34"/>
  <c r="I39" i="57"/>
  <c r="AA649" i="44"/>
  <c r="AC91" i="55"/>
  <c r="I12" i="57"/>
  <c r="I81" i="32"/>
  <c r="G81" i="5"/>
  <c r="I81" i="5" s="1"/>
  <c r="H66" i="57"/>
  <c r="F49" i="12"/>
  <c r="L49" i="12"/>
  <c r="D49" i="36" s="1"/>
  <c r="H49" i="36" s="1"/>
  <c r="AC24" i="24"/>
  <c r="M22" i="12"/>
  <c r="E22" i="36" s="1"/>
  <c r="G22" i="12"/>
  <c r="M59" i="12"/>
  <c r="I61" i="12"/>
  <c r="G59" i="12"/>
  <c r="Z16" i="24"/>
  <c r="F21" i="12"/>
  <c r="L21" i="12"/>
  <c r="D21" i="36" s="1"/>
  <c r="L78" i="12"/>
  <c r="D78" i="36" s="1"/>
  <c r="H78" i="36" s="1"/>
  <c r="F78" i="12"/>
  <c r="D36" i="55"/>
  <c r="M13" i="12"/>
  <c r="E13" i="36" s="1"/>
  <c r="G13" i="12"/>
  <c r="M74" i="12"/>
  <c r="E74" i="36" s="1"/>
  <c r="G74" i="12"/>
  <c r="L81" i="12"/>
  <c r="D81" i="36" s="1"/>
  <c r="H81" i="36" s="1"/>
  <c r="F81" i="12"/>
  <c r="G11" i="12"/>
  <c r="G16" i="12" s="1"/>
  <c r="I16" i="12"/>
  <c r="M11" i="12"/>
  <c r="G71" i="12"/>
  <c r="M71" i="12"/>
  <c r="E71" i="36" s="1"/>
  <c r="I71" i="36" s="1"/>
  <c r="T24" i="24"/>
  <c r="L60" i="12"/>
  <c r="D60" i="36" s="1"/>
  <c r="F60" i="12"/>
  <c r="I12" i="33"/>
  <c r="D39" i="24"/>
  <c r="F39" i="36" s="1"/>
  <c r="H39" i="36" s="1"/>
  <c r="AA42" i="24"/>
  <c r="AA43" i="24" s="1"/>
  <c r="X61" i="24"/>
  <c r="L36" i="9"/>
  <c r="AB16" i="24"/>
  <c r="AB82" i="24" s="1"/>
  <c r="D15" i="24"/>
  <c r="F15" i="36" s="1"/>
  <c r="H15" i="36" s="1"/>
  <c r="O66" i="24"/>
  <c r="AC72" i="24"/>
  <c r="AC42" i="24"/>
  <c r="AC43" i="24" s="1"/>
  <c r="E47" i="24"/>
  <c r="G47" i="36" s="1"/>
  <c r="I47" i="36" s="1"/>
  <c r="V72" i="24"/>
  <c r="F51" i="12"/>
  <c r="L51" i="12"/>
  <c r="D51" i="36" s="1"/>
  <c r="D33" i="24"/>
  <c r="F33" i="36" s="1"/>
  <c r="R56" i="24"/>
  <c r="F71" i="12"/>
  <c r="L71" i="12"/>
  <c r="D71" i="36" s="1"/>
  <c r="H71" i="36" s="1"/>
  <c r="AB82" i="21"/>
  <c r="E78" i="24"/>
  <c r="G78" i="36" s="1"/>
  <c r="I78" i="36" s="1"/>
  <c r="I24" i="12"/>
  <c r="H87" i="36"/>
  <c r="W82" i="21"/>
  <c r="D72" i="21"/>
  <c r="F70" i="33"/>
  <c r="I36" i="24"/>
  <c r="E70" i="24"/>
  <c r="I72" i="24"/>
  <c r="L24" i="11"/>
  <c r="D20" i="35"/>
  <c r="D24" i="35" s="1"/>
  <c r="H41" i="33"/>
  <c r="E77" i="24"/>
  <c r="G77" i="36" s="1"/>
  <c r="I77" i="36" s="1"/>
  <c r="L19" i="12"/>
  <c r="F19" i="12"/>
  <c r="H24" i="12"/>
  <c r="G29" i="9"/>
  <c r="G82" i="9" s="1"/>
  <c r="G91" i="9" s="1"/>
  <c r="AA29" i="24"/>
  <c r="M24" i="11"/>
  <c r="I74" i="35"/>
  <c r="I49" i="35"/>
  <c r="S56" i="24"/>
  <c r="F19" i="35"/>
  <c r="D24" i="23"/>
  <c r="I60" i="60"/>
  <c r="I61" i="60" s="1"/>
  <c r="G61" i="60"/>
  <c r="E16" i="62"/>
  <c r="G11" i="63"/>
  <c r="D56" i="21"/>
  <c r="F54" i="33"/>
  <c r="I82" i="23"/>
  <c r="I54" i="35"/>
  <c r="I56" i="35" s="1"/>
  <c r="G56" i="35"/>
  <c r="J82" i="23"/>
  <c r="H641" i="44" s="1"/>
  <c r="I40" i="60"/>
  <c r="I42" i="60" s="1"/>
  <c r="I43" i="60" s="1"/>
  <c r="G42" i="60"/>
  <c r="G43" i="60" s="1"/>
  <c r="I70" i="60"/>
  <c r="I72" i="60" s="1"/>
  <c r="E32" i="63"/>
  <c r="E36" i="63" s="1"/>
  <c r="M36" i="61"/>
  <c r="E80" i="5"/>
  <c r="E24" i="21"/>
  <c r="G19" i="33"/>
  <c r="L24" i="61"/>
  <c r="D20" i="63"/>
  <c r="D24" i="63" s="1"/>
  <c r="G82" i="31"/>
  <c r="G91" i="31" s="1"/>
  <c r="E42" i="31"/>
  <c r="E43" i="31" s="1"/>
  <c r="G40" i="43"/>
  <c r="G40" i="5" s="1"/>
  <c r="I80" i="43"/>
  <c r="G80" i="5"/>
  <c r="M61" i="61"/>
  <c r="E78" i="5"/>
  <c r="H20" i="35"/>
  <c r="AC82" i="31"/>
  <c r="I87" i="43"/>
  <c r="E66" i="21"/>
  <c r="E72" i="43"/>
  <c r="H79" i="43"/>
  <c r="F79" i="5"/>
  <c r="H79" i="5" s="1"/>
  <c r="E11" i="52"/>
  <c r="E16" i="52" s="1"/>
  <c r="M16" i="53"/>
  <c r="M66" i="53"/>
  <c r="E64" i="52"/>
  <c r="E66" i="52" s="1"/>
  <c r="E60" i="5"/>
  <c r="Z24" i="24"/>
  <c r="H33" i="60"/>
  <c r="F36" i="60"/>
  <c r="D66" i="62"/>
  <c r="F64" i="63"/>
  <c r="H74" i="43"/>
  <c r="F74" i="5"/>
  <c r="H74" i="5" s="1"/>
  <c r="E66" i="54"/>
  <c r="G64" i="52"/>
  <c r="G45" i="5"/>
  <c r="I45" i="5" s="1"/>
  <c r="F61" i="63"/>
  <c r="M61" i="18"/>
  <c r="E72" i="48"/>
  <c r="G70" i="50"/>
  <c r="I35" i="52"/>
  <c r="F15" i="5"/>
  <c r="H15" i="5" s="1"/>
  <c r="E72" i="62"/>
  <c r="G70" i="63"/>
  <c r="F16" i="19"/>
  <c r="I79" i="42"/>
  <c r="G22" i="5"/>
  <c r="I22" i="5" s="1"/>
  <c r="D61" i="54"/>
  <c r="F59" i="52"/>
  <c r="D12" i="42"/>
  <c r="L16" i="18"/>
  <c r="L16" i="53"/>
  <c r="D36" i="52"/>
  <c r="E12" i="42"/>
  <c r="M16" i="18"/>
  <c r="D72" i="30"/>
  <c r="G56" i="52"/>
  <c r="I54" i="52"/>
  <c r="I56" i="52" s="1"/>
  <c r="F76" i="5"/>
  <c r="H76" i="5" s="1"/>
  <c r="H47" i="42"/>
  <c r="G61" i="42"/>
  <c r="G82" i="42" s="1"/>
  <c r="I59" i="42"/>
  <c r="I61" i="42" s="1"/>
  <c r="L24" i="18"/>
  <c r="D20" i="42"/>
  <c r="H20" i="42" s="1"/>
  <c r="D64" i="27"/>
  <c r="M28" i="15"/>
  <c r="E28" i="39" s="1"/>
  <c r="I28" i="39" s="1"/>
  <c r="G28" i="15"/>
  <c r="M59" i="15"/>
  <c r="I61" i="15"/>
  <c r="G59" i="15"/>
  <c r="G61" i="15" s="1"/>
  <c r="M80" i="15"/>
  <c r="E80" i="39" s="1"/>
  <c r="I80" i="39" s="1"/>
  <c r="G80" i="15"/>
  <c r="D28" i="27"/>
  <c r="F28" i="39" s="1"/>
  <c r="H28" i="39" s="1"/>
  <c r="D45" i="27"/>
  <c r="F45" i="39" s="1"/>
  <c r="H45" i="39" s="1"/>
  <c r="O66" i="27"/>
  <c r="D21" i="37"/>
  <c r="D24" i="37" s="1"/>
  <c r="D82" i="37" s="1"/>
  <c r="L24" i="13"/>
  <c r="F39" i="15"/>
  <c r="L39" i="15"/>
  <c r="D39" i="39" s="1"/>
  <c r="Y56" i="27"/>
  <c r="M20" i="15"/>
  <c r="E20" i="39" s="1"/>
  <c r="I20" i="39" s="1"/>
  <c r="G20" i="15"/>
  <c r="G70" i="15"/>
  <c r="G72" i="15" s="1"/>
  <c r="M70" i="15"/>
  <c r="I72" i="15"/>
  <c r="W24" i="27"/>
  <c r="R36" i="27"/>
  <c r="AA61" i="27"/>
  <c r="L64" i="15"/>
  <c r="H66" i="15"/>
  <c r="F64" i="15"/>
  <c r="F66" i="15" s="1"/>
  <c r="E70" i="27"/>
  <c r="M23" i="15"/>
  <c r="E23" i="39" s="1"/>
  <c r="G23" i="15"/>
  <c r="AC16" i="27"/>
  <c r="T36" i="27"/>
  <c r="D51" i="27"/>
  <c r="F51" i="39" s="1"/>
  <c r="H51" i="39" s="1"/>
  <c r="L49" i="15"/>
  <c r="D49" i="39" s="1"/>
  <c r="H49" i="39" s="1"/>
  <c r="F49" i="15"/>
  <c r="J16" i="27"/>
  <c r="J82" i="27" s="1"/>
  <c r="E32" i="27"/>
  <c r="I36" i="27"/>
  <c r="AE42" i="27"/>
  <c r="AE43" i="27" s="1"/>
  <c r="I56" i="27"/>
  <c r="U29" i="27"/>
  <c r="E33" i="47"/>
  <c r="M36" i="45"/>
  <c r="K82" i="25"/>
  <c r="K91" i="25" s="1"/>
  <c r="I644" i="44" s="1"/>
  <c r="H76" i="37"/>
  <c r="D81" i="27"/>
  <c r="F81" i="39" s="1"/>
  <c r="H81" i="39" s="1"/>
  <c r="M36" i="13"/>
  <c r="E32" i="37"/>
  <c r="E36" i="37" s="1"/>
  <c r="L77" i="15"/>
  <c r="D77" i="39" s="1"/>
  <c r="H77" i="39" s="1"/>
  <c r="F77" i="15"/>
  <c r="P82" i="25"/>
  <c r="S66" i="27"/>
  <c r="E16" i="25"/>
  <c r="G11" i="37"/>
  <c r="T42" i="27"/>
  <c r="T43" i="27" s="1"/>
  <c r="U56" i="27"/>
  <c r="I73" i="37"/>
  <c r="V16" i="27"/>
  <c r="D76" i="27"/>
  <c r="F76" i="39" s="1"/>
  <c r="L16" i="13"/>
  <c r="AB66" i="27"/>
  <c r="F646" i="44"/>
  <c r="H91" i="46"/>
  <c r="U36" i="27"/>
  <c r="E72" i="28"/>
  <c r="G40" i="40"/>
  <c r="E42" i="28"/>
  <c r="E43" i="28" s="1"/>
  <c r="AB82" i="25"/>
  <c r="V36" i="27"/>
  <c r="R56" i="27"/>
  <c r="F72" i="47"/>
  <c r="H70" i="47"/>
  <c r="H72" i="47" s="1"/>
  <c r="I33" i="38"/>
  <c r="L24" i="16"/>
  <c r="D19" i="40"/>
  <c r="D24" i="40" s="1"/>
  <c r="L16" i="45"/>
  <c r="D16" i="26"/>
  <c r="F11" i="38"/>
  <c r="D16" i="28"/>
  <c r="D82" i="28" s="1"/>
  <c r="G42" i="38"/>
  <c r="G43" i="38" s="1"/>
  <c r="I40" i="38"/>
  <c r="I42" i="38" s="1"/>
  <c r="I43" i="38" s="1"/>
  <c r="H71" i="47"/>
  <c r="F29" i="40"/>
  <c r="H27" i="40"/>
  <c r="H29" i="40" s="1"/>
  <c r="G72" i="40"/>
  <c r="G61" i="5" l="1"/>
  <c r="K647" i="44"/>
  <c r="M91" i="27"/>
  <c r="I647" i="44"/>
  <c r="K91" i="27"/>
  <c r="C11" i="4"/>
  <c r="H643" i="44"/>
  <c r="J91" i="24"/>
  <c r="E91" i="37"/>
  <c r="M647" i="44"/>
  <c r="O91" i="27"/>
  <c r="R647" i="44"/>
  <c r="T91" i="27"/>
  <c r="M91" i="56"/>
  <c r="B25" i="4"/>
  <c r="C25" i="4" s="1"/>
  <c r="AB647" i="44"/>
  <c r="AD91" i="27"/>
  <c r="P643" i="44"/>
  <c r="R91" i="24"/>
  <c r="G42" i="5"/>
  <c r="G43" i="5" s="1"/>
  <c r="L647" i="44"/>
  <c r="N91" i="27"/>
  <c r="I643" i="44"/>
  <c r="K91" i="24"/>
  <c r="K643" i="44"/>
  <c r="M91" i="24"/>
  <c r="F66" i="35"/>
  <c r="H64" i="35"/>
  <c r="T644" i="44"/>
  <c r="V91" i="25"/>
  <c r="E61" i="27"/>
  <c r="G59" i="39"/>
  <c r="F16" i="35"/>
  <c r="H11" i="35"/>
  <c r="H70" i="40"/>
  <c r="H72" i="40" s="1"/>
  <c r="F72" i="40"/>
  <c r="H86" i="33"/>
  <c r="F89" i="33"/>
  <c r="G42" i="57"/>
  <c r="G43" i="57" s="1"/>
  <c r="I40" i="57"/>
  <c r="I42" i="57" s="1"/>
  <c r="I43" i="57" s="1"/>
  <c r="H64" i="43"/>
  <c r="H66" i="43" s="1"/>
  <c r="F66" i="43"/>
  <c r="F64" i="5"/>
  <c r="D66" i="35"/>
  <c r="H65" i="35"/>
  <c r="D29" i="24"/>
  <c r="F27" i="36"/>
  <c r="L82" i="8"/>
  <c r="I640" i="44"/>
  <c r="K91" i="21"/>
  <c r="D16" i="24"/>
  <c r="F11" i="36"/>
  <c r="F42" i="36"/>
  <c r="F43" i="36" s="1"/>
  <c r="G641" i="44"/>
  <c r="I84" i="24"/>
  <c r="H19" i="35"/>
  <c r="H24" i="35" s="1"/>
  <c r="F24" i="35"/>
  <c r="I82" i="12"/>
  <c r="I91" i="12" s="1"/>
  <c r="G29" i="52"/>
  <c r="I27" i="52"/>
  <c r="I29" i="52" s="1"/>
  <c r="F82" i="32"/>
  <c r="G72" i="37"/>
  <c r="I70" i="37"/>
  <c r="I72" i="37" s="1"/>
  <c r="L643" i="44"/>
  <c r="N91" i="24"/>
  <c r="F29" i="32"/>
  <c r="H27" i="32"/>
  <c r="H29" i="32" s="1"/>
  <c r="E82" i="63"/>
  <c r="H70" i="43"/>
  <c r="H72" i="43" s="1"/>
  <c r="F72" i="43"/>
  <c r="L61" i="15"/>
  <c r="D59" i="39"/>
  <c r="D61" i="39" s="1"/>
  <c r="F643" i="44"/>
  <c r="H91" i="24"/>
  <c r="D72" i="34"/>
  <c r="H70" i="34"/>
  <c r="H72" i="34" s="1"/>
  <c r="AC82" i="27"/>
  <c r="H70" i="33"/>
  <c r="H72" i="33" s="1"/>
  <c r="F72" i="33"/>
  <c r="AA651" i="44"/>
  <c r="AC91" i="31"/>
  <c r="D82" i="26"/>
  <c r="E36" i="27"/>
  <c r="G32" i="39"/>
  <c r="M82" i="53"/>
  <c r="B12" i="4" s="1"/>
  <c r="C12" i="4" s="1"/>
  <c r="Z644" i="44"/>
  <c r="AB91" i="25"/>
  <c r="L82" i="13"/>
  <c r="L91" i="13" s="1"/>
  <c r="E72" i="27"/>
  <c r="G70" i="39"/>
  <c r="M61" i="15"/>
  <c r="E59" i="39"/>
  <c r="E61" i="39" s="1"/>
  <c r="E82" i="52"/>
  <c r="N644" i="44"/>
  <c r="P91" i="25"/>
  <c r="F82" i="19"/>
  <c r="F91" i="19" s="1"/>
  <c r="I19" i="33"/>
  <c r="G24" i="33"/>
  <c r="D82" i="29"/>
  <c r="E20" i="5"/>
  <c r="I20" i="5" s="1"/>
  <c r="E24" i="42"/>
  <c r="I20" i="42"/>
  <c r="I24" i="42" s="1"/>
  <c r="H19" i="63"/>
  <c r="F24" i="63"/>
  <c r="I20" i="50"/>
  <c r="H40" i="63"/>
  <c r="H42" i="63" s="1"/>
  <c r="H43" i="63" s="1"/>
  <c r="F42" i="63"/>
  <c r="F43" i="63" s="1"/>
  <c r="H27" i="38"/>
  <c r="H29" i="38" s="1"/>
  <c r="F29" i="38"/>
  <c r="R82" i="27"/>
  <c r="I60" i="5"/>
  <c r="H32" i="52"/>
  <c r="H36" i="52" s="1"/>
  <c r="F36" i="52"/>
  <c r="I74" i="36"/>
  <c r="G29" i="63"/>
  <c r="I27" i="63"/>
  <c r="I29" i="63" s="1"/>
  <c r="G36" i="33"/>
  <c r="I32" i="33"/>
  <c r="I36" i="33" s="1"/>
  <c r="E24" i="36"/>
  <c r="G42" i="40"/>
  <c r="G43" i="40" s="1"/>
  <c r="I40" i="40"/>
  <c r="I42" i="40" s="1"/>
  <c r="I43" i="40" s="1"/>
  <c r="V82" i="27"/>
  <c r="I33" i="47"/>
  <c r="I36" i="47" s="1"/>
  <c r="E36" i="47"/>
  <c r="E82" i="47" s="1"/>
  <c r="E91" i="47" s="1"/>
  <c r="L82" i="18"/>
  <c r="I70" i="63"/>
  <c r="I72" i="63" s="1"/>
  <c r="G72" i="63"/>
  <c r="I80" i="5"/>
  <c r="G61" i="12"/>
  <c r="E16" i="34"/>
  <c r="I11" i="34"/>
  <c r="I16" i="34" s="1"/>
  <c r="I82" i="34" s="1"/>
  <c r="G36" i="12"/>
  <c r="X644" i="44"/>
  <c r="Z91" i="25"/>
  <c r="H33" i="39"/>
  <c r="U82" i="27"/>
  <c r="F16" i="52"/>
  <c r="H11" i="52"/>
  <c r="H16" i="52" s="1"/>
  <c r="H82" i="52" s="1"/>
  <c r="H55" i="5"/>
  <c r="D66" i="43"/>
  <c r="D64" i="5"/>
  <c r="I70" i="35"/>
  <c r="I72" i="35" s="1"/>
  <c r="G72" i="35"/>
  <c r="D82" i="23"/>
  <c r="M24" i="12"/>
  <c r="L82" i="17"/>
  <c r="I64" i="41"/>
  <c r="I66" i="41" s="1"/>
  <c r="G66" i="41"/>
  <c r="E24" i="43"/>
  <c r="E19" i="5"/>
  <c r="I40" i="35"/>
  <c r="I42" i="35" s="1"/>
  <c r="I43" i="35" s="1"/>
  <c r="G42" i="35"/>
  <c r="G43" i="35" s="1"/>
  <c r="D16" i="27"/>
  <c r="F11" i="39"/>
  <c r="D82" i="25"/>
  <c r="D91" i="25" s="1"/>
  <c r="M24" i="15"/>
  <c r="E19" i="39"/>
  <c r="E24" i="39" s="1"/>
  <c r="H24" i="42"/>
  <c r="F36" i="43"/>
  <c r="H32" i="43"/>
  <c r="H36" i="43" s="1"/>
  <c r="F32" i="5"/>
  <c r="L640" i="44"/>
  <c r="N91" i="21"/>
  <c r="I80" i="36"/>
  <c r="H70" i="32"/>
  <c r="H72" i="32" s="1"/>
  <c r="F72" i="32"/>
  <c r="H64" i="52"/>
  <c r="H66" i="52" s="1"/>
  <c r="F66" i="52"/>
  <c r="F66" i="33"/>
  <c r="H64" i="33"/>
  <c r="H66" i="33" s="1"/>
  <c r="F36" i="63"/>
  <c r="H32" i="63"/>
  <c r="H36" i="63" s="1"/>
  <c r="L82" i="16"/>
  <c r="L91" i="16" s="1"/>
  <c r="L82" i="14"/>
  <c r="E82" i="26"/>
  <c r="G21" i="4" s="1"/>
  <c r="H21" i="4" s="1"/>
  <c r="D42" i="27"/>
  <c r="D43" i="27" s="1"/>
  <c r="F40" i="39"/>
  <c r="F66" i="32"/>
  <c r="H64" i="32"/>
  <c r="H66" i="32" s="1"/>
  <c r="E89" i="37"/>
  <c r="I87" i="37"/>
  <c r="F24" i="38"/>
  <c r="H19" i="38"/>
  <c r="H24" i="38" s="1"/>
  <c r="H59" i="37"/>
  <c r="H61" i="37" s="1"/>
  <c r="F61" i="37"/>
  <c r="M42" i="15"/>
  <c r="M43" i="15" s="1"/>
  <c r="E40" i="39"/>
  <c r="E42" i="39" s="1"/>
  <c r="E43" i="39" s="1"/>
  <c r="D70" i="5"/>
  <c r="D72" i="5" s="1"/>
  <c r="D72" i="42"/>
  <c r="G36" i="43"/>
  <c r="I32" i="43"/>
  <c r="I36" i="43" s="1"/>
  <c r="G32" i="5"/>
  <c r="E33" i="5"/>
  <c r="H82" i="12"/>
  <c r="H91" i="12" s="1"/>
  <c r="F29" i="35"/>
  <c r="H27" i="35"/>
  <c r="H29" i="35" s="1"/>
  <c r="Y640" i="44"/>
  <c r="AA91" i="21"/>
  <c r="H19" i="57"/>
  <c r="H24" i="57" s="1"/>
  <c r="F24" i="57"/>
  <c r="F24" i="37"/>
  <c r="H19" i="37"/>
  <c r="M29" i="12"/>
  <c r="E27" i="36"/>
  <c r="E29" i="36" s="1"/>
  <c r="I82" i="27"/>
  <c r="H82" i="15"/>
  <c r="H91" i="15" s="1"/>
  <c r="D89" i="37"/>
  <c r="D91" i="37" s="1"/>
  <c r="M82" i="11"/>
  <c r="B18" i="4" s="1"/>
  <c r="C18" i="4" s="1"/>
  <c r="H70" i="63"/>
  <c r="H72" i="63" s="1"/>
  <c r="F72" i="63"/>
  <c r="W82" i="24"/>
  <c r="H11" i="33"/>
  <c r="H16" i="33" s="1"/>
  <c r="F16" i="33"/>
  <c r="D82" i="55"/>
  <c r="D91" i="55" s="1"/>
  <c r="F42" i="41"/>
  <c r="F43" i="41" s="1"/>
  <c r="H40" i="41"/>
  <c r="H42" i="41" s="1"/>
  <c r="H43" i="41" s="1"/>
  <c r="I40" i="50"/>
  <c r="I42" i="50" s="1"/>
  <c r="I43" i="50" s="1"/>
  <c r="G42" i="50"/>
  <c r="G43" i="50" s="1"/>
  <c r="L29" i="15"/>
  <c r="D27" i="39"/>
  <c r="D29" i="39" s="1"/>
  <c r="G29" i="41"/>
  <c r="I27" i="41"/>
  <c r="I29" i="41" s="1"/>
  <c r="H71" i="50"/>
  <c r="H72" i="50" s="1"/>
  <c r="F72" i="50"/>
  <c r="I19" i="63"/>
  <c r="I24" i="63" s="1"/>
  <c r="G24" i="63"/>
  <c r="F36" i="36"/>
  <c r="E66" i="24"/>
  <c r="D12" i="5"/>
  <c r="H12" i="5" s="1"/>
  <c r="H12" i="42"/>
  <c r="H16" i="42" s="1"/>
  <c r="H82" i="42" s="1"/>
  <c r="D16" i="42"/>
  <c r="Z640" i="44"/>
  <c r="AB91" i="21"/>
  <c r="I32" i="41"/>
  <c r="I36" i="41" s="1"/>
  <c r="G36" i="41"/>
  <c r="M643" i="44"/>
  <c r="O91" i="24"/>
  <c r="I54" i="32"/>
  <c r="I56" i="32" s="1"/>
  <c r="G56" i="32"/>
  <c r="I11" i="38"/>
  <c r="I16" i="38" s="1"/>
  <c r="G16" i="38"/>
  <c r="T640" i="44"/>
  <c r="V91" i="21"/>
  <c r="G61" i="52"/>
  <c r="I59" i="52"/>
  <c r="I61" i="52" s="1"/>
  <c r="H47" i="39"/>
  <c r="E16" i="43"/>
  <c r="E11" i="5"/>
  <c r="I64" i="57"/>
  <c r="I66" i="57" s="1"/>
  <c r="G66" i="57"/>
  <c r="H11" i="43"/>
  <c r="H16" i="43" s="1"/>
  <c r="H82" i="43" s="1"/>
  <c r="H91" i="43" s="1"/>
  <c r="F16" i="43"/>
  <c r="D24" i="27"/>
  <c r="F19" i="39"/>
  <c r="E61" i="47"/>
  <c r="I59" i="47"/>
  <c r="I61" i="47" s="1"/>
  <c r="D16" i="33"/>
  <c r="D82" i="33" s="1"/>
  <c r="E7" i="33"/>
  <c r="D42" i="24"/>
  <c r="D43" i="24" s="1"/>
  <c r="G82" i="12"/>
  <c r="G91" i="12" s="1"/>
  <c r="M16" i="15"/>
  <c r="E11" i="39"/>
  <c r="E16" i="39" s="1"/>
  <c r="I27" i="33"/>
  <c r="I29" i="33" s="1"/>
  <c r="G29" i="33"/>
  <c r="H64" i="37"/>
  <c r="H66" i="37" s="1"/>
  <c r="F66" i="37"/>
  <c r="O643" i="44"/>
  <c r="Q91" i="24"/>
  <c r="H54" i="41"/>
  <c r="H56" i="41" s="1"/>
  <c r="F56" i="41"/>
  <c r="H40" i="38"/>
  <c r="H42" i="38" s="1"/>
  <c r="H43" i="38" s="1"/>
  <c r="I64" i="37"/>
  <c r="I66" i="37" s="1"/>
  <c r="G66" i="37"/>
  <c r="L56" i="15"/>
  <c r="D54" i="39"/>
  <c r="D56" i="39" s="1"/>
  <c r="D56" i="27"/>
  <c r="F54" i="39"/>
  <c r="M82" i="19"/>
  <c r="H87" i="5"/>
  <c r="M640" i="44"/>
  <c r="O91" i="21"/>
  <c r="D24" i="24"/>
  <c r="F19" i="36"/>
  <c r="D66" i="24"/>
  <c r="F64" i="36"/>
  <c r="G22" i="4"/>
  <c r="H22" i="4" s="1"/>
  <c r="E91" i="46"/>
  <c r="I65" i="5"/>
  <c r="H32" i="50"/>
  <c r="H36" i="50" s="1"/>
  <c r="D36" i="50"/>
  <c r="G56" i="47"/>
  <c r="I55" i="47"/>
  <c r="I56" i="47" s="1"/>
  <c r="D66" i="47"/>
  <c r="H65" i="47"/>
  <c r="H66" i="47" s="1"/>
  <c r="E40" i="5"/>
  <c r="E42" i="5" s="1"/>
  <c r="E43" i="5" s="1"/>
  <c r="D82" i="31"/>
  <c r="D91" i="31" s="1"/>
  <c r="I76" i="36"/>
  <c r="F66" i="12"/>
  <c r="H54" i="57"/>
  <c r="H56" i="57" s="1"/>
  <c r="F56" i="57"/>
  <c r="M82" i="61"/>
  <c r="B14" i="4" s="1"/>
  <c r="C14" i="4" s="1"/>
  <c r="G61" i="33"/>
  <c r="I59" i="33"/>
  <c r="I61" i="33" s="1"/>
  <c r="H64" i="41"/>
  <c r="H66" i="41" s="1"/>
  <c r="F66" i="41"/>
  <c r="L72" i="15"/>
  <c r="D70" i="39"/>
  <c r="D72" i="39" s="1"/>
  <c r="Q640" i="44"/>
  <c r="S91" i="21"/>
  <c r="F36" i="37"/>
  <c r="H32" i="37"/>
  <c r="H36" i="37" s="1"/>
  <c r="F644" i="44"/>
  <c r="H91" i="25"/>
  <c r="G29" i="37"/>
  <c r="I27" i="37"/>
  <c r="I29" i="37" s="1"/>
  <c r="D61" i="27"/>
  <c r="F59" i="39"/>
  <c r="E32" i="5"/>
  <c r="E36" i="5" s="1"/>
  <c r="E36" i="42"/>
  <c r="I32" i="42"/>
  <c r="I36" i="42" s="1"/>
  <c r="H40" i="35"/>
  <c r="H42" i="35" s="1"/>
  <c r="H43" i="35" s="1"/>
  <c r="F42" i="35"/>
  <c r="F43" i="35" s="1"/>
  <c r="G16" i="33"/>
  <c r="I11" i="33"/>
  <c r="I16" i="33" s="1"/>
  <c r="G7" i="33"/>
  <c r="AA82" i="24"/>
  <c r="E82" i="59"/>
  <c r="G17" i="4" s="1"/>
  <c r="H17" i="4" s="1"/>
  <c r="F61" i="12"/>
  <c r="F56" i="37"/>
  <c r="H54" i="37"/>
  <c r="H56" i="37" s="1"/>
  <c r="F56" i="43"/>
  <c r="H54" i="43"/>
  <c r="H56" i="43" s="1"/>
  <c r="F54" i="5"/>
  <c r="G84" i="24"/>
  <c r="H13" i="36"/>
  <c r="I13" i="36"/>
  <c r="I16" i="57"/>
  <c r="S640" i="44"/>
  <c r="U91" i="21"/>
  <c r="E16" i="24"/>
  <c r="G11" i="36"/>
  <c r="M72" i="12"/>
  <c r="E70" i="36"/>
  <c r="E72" i="36" s="1"/>
  <c r="H73" i="39"/>
  <c r="M36" i="15"/>
  <c r="E32" i="39"/>
  <c r="E36" i="39" s="1"/>
  <c r="D82" i="52"/>
  <c r="H40" i="52"/>
  <c r="H42" i="52" s="1"/>
  <c r="H43" i="52" s="1"/>
  <c r="F42" i="52"/>
  <c r="F43" i="52" s="1"/>
  <c r="E59" i="5"/>
  <c r="E61" i="5" s="1"/>
  <c r="F24" i="43"/>
  <c r="H19" i="43"/>
  <c r="H24" i="43" s="1"/>
  <c r="I12" i="60"/>
  <c r="E16" i="60"/>
  <c r="H12" i="35"/>
  <c r="G61" i="50"/>
  <c r="I59" i="50"/>
  <c r="I61" i="50" s="1"/>
  <c r="H19" i="41"/>
  <c r="H24" i="41" s="1"/>
  <c r="F24" i="41"/>
  <c r="L82" i="9"/>
  <c r="L91" i="9" s="1"/>
  <c r="I20" i="36"/>
  <c r="H20" i="60"/>
  <c r="H24" i="60" s="1"/>
  <c r="D24" i="60"/>
  <c r="F36" i="39"/>
  <c r="L66" i="15"/>
  <c r="D64" i="39"/>
  <c r="D66" i="39" s="1"/>
  <c r="I64" i="52"/>
  <c r="I66" i="52" s="1"/>
  <c r="G66" i="52"/>
  <c r="M16" i="12"/>
  <c r="E11" i="36"/>
  <c r="E16" i="36" s="1"/>
  <c r="H82" i="27"/>
  <c r="E82" i="28"/>
  <c r="G24" i="4" s="1"/>
  <c r="H24" i="4" s="1"/>
  <c r="D29" i="42"/>
  <c r="D27" i="5"/>
  <c r="D29" i="5" s="1"/>
  <c r="H27" i="42"/>
  <c r="H29" i="42" s="1"/>
  <c r="L56" i="12"/>
  <c r="D54" i="36"/>
  <c r="D56" i="36" s="1"/>
  <c r="H59" i="47"/>
  <c r="H61" i="47" s="1"/>
  <c r="F61" i="47"/>
  <c r="G64" i="5"/>
  <c r="D20" i="5"/>
  <c r="H20" i="5" s="1"/>
  <c r="D24" i="42"/>
  <c r="X647" i="44"/>
  <c r="Z91" i="27"/>
  <c r="S651" i="44"/>
  <c r="U91" i="31"/>
  <c r="I11" i="47"/>
  <c r="I16" i="47" s="1"/>
  <c r="G16" i="47"/>
  <c r="P644" i="44"/>
  <c r="R91" i="25"/>
  <c r="D24" i="50"/>
  <c r="H19" i="50"/>
  <c r="H24" i="50" s="1"/>
  <c r="H82" i="50" s="1"/>
  <c r="L61" i="12"/>
  <c r="D59" i="36"/>
  <c r="D61" i="36" s="1"/>
  <c r="J643" i="44"/>
  <c r="L91" i="24"/>
  <c r="G16" i="15"/>
  <c r="H54" i="35"/>
  <c r="H56" i="35" s="1"/>
  <c r="F56" i="35"/>
  <c r="W643" i="44"/>
  <c r="Y91" i="24"/>
  <c r="H21" i="39"/>
  <c r="V647" i="44"/>
  <c r="X91" i="27"/>
  <c r="E89" i="31"/>
  <c r="G29" i="4" s="1"/>
  <c r="H29" i="4" s="1"/>
  <c r="G86" i="43"/>
  <c r="F16" i="63"/>
  <c r="H11" i="63"/>
  <c r="H16" i="63" s="1"/>
  <c r="T82" i="24"/>
  <c r="H27" i="33"/>
  <c r="H29" i="33" s="1"/>
  <c r="F29" i="33"/>
  <c r="F29" i="57"/>
  <c r="H27" i="57"/>
  <c r="H29" i="57" s="1"/>
  <c r="G29" i="57"/>
  <c r="I27" i="57"/>
  <c r="I29" i="57" s="1"/>
  <c r="I70" i="32"/>
  <c r="I72" i="32" s="1"/>
  <c r="G72" i="32"/>
  <c r="D82" i="63"/>
  <c r="H20" i="39"/>
  <c r="D40" i="5"/>
  <c r="D42" i="5" s="1"/>
  <c r="D43" i="5" s="1"/>
  <c r="H27" i="60"/>
  <c r="H29" i="60" s="1"/>
  <c r="F29" i="60"/>
  <c r="G66" i="63"/>
  <c r="I64" i="63"/>
  <c r="I66" i="63" s="1"/>
  <c r="D82" i="35"/>
  <c r="AD82" i="24"/>
  <c r="J644" i="44"/>
  <c r="L91" i="25"/>
  <c r="H64" i="38"/>
  <c r="H66" i="38" s="1"/>
  <c r="F66" i="38"/>
  <c r="AE82" i="27"/>
  <c r="H54" i="63"/>
  <c r="H56" i="63" s="1"/>
  <c r="F56" i="63"/>
  <c r="I22" i="36"/>
  <c r="E82" i="21"/>
  <c r="G56" i="12"/>
  <c r="L72" i="12"/>
  <c r="D70" i="36"/>
  <c r="D72" i="36" s="1"/>
  <c r="I64" i="32"/>
  <c r="I66" i="32" s="1"/>
  <c r="G66" i="32"/>
  <c r="I32" i="32"/>
  <c r="I36" i="32" s="1"/>
  <c r="G36" i="32"/>
  <c r="G82" i="32" s="1"/>
  <c r="M66" i="15"/>
  <c r="E64" i="39"/>
  <c r="E66" i="39" s="1"/>
  <c r="H20" i="63"/>
  <c r="F82" i="42"/>
  <c r="I11" i="60"/>
  <c r="I16" i="60" s="1"/>
  <c r="G16" i="60"/>
  <c r="F24" i="40"/>
  <c r="H19" i="40"/>
  <c r="H24" i="40" s="1"/>
  <c r="Y644" i="44"/>
  <c r="AA91" i="25"/>
  <c r="E66" i="27"/>
  <c r="G64" i="39"/>
  <c r="I71" i="5"/>
  <c r="E29" i="42"/>
  <c r="E27" i="5"/>
  <c r="E29" i="5" s="1"/>
  <c r="I27" i="42"/>
  <c r="I29" i="42" s="1"/>
  <c r="I51" i="5"/>
  <c r="H19" i="52"/>
  <c r="H24" i="52" s="1"/>
  <c r="F24" i="52"/>
  <c r="G651" i="44"/>
  <c r="I91" i="31"/>
  <c r="H27" i="63"/>
  <c r="H29" i="63" s="1"/>
  <c r="F29" i="63"/>
  <c r="H21" i="36"/>
  <c r="E36" i="24"/>
  <c r="G32" i="36"/>
  <c r="L36" i="12"/>
  <c r="D32" i="36"/>
  <c r="D36" i="36" s="1"/>
  <c r="I70" i="41"/>
  <c r="I72" i="41" s="1"/>
  <c r="G72" i="41"/>
  <c r="F24" i="15"/>
  <c r="I23" i="5"/>
  <c r="I82" i="24"/>
  <c r="G36" i="15"/>
  <c r="F61" i="15"/>
  <c r="H47" i="5"/>
  <c r="M82" i="58"/>
  <c r="B17" i="4" s="1"/>
  <c r="C17" i="4" s="1"/>
  <c r="G61" i="35"/>
  <c r="I59" i="35"/>
  <c r="I61" i="35" s="1"/>
  <c r="H54" i="60"/>
  <c r="H56" i="60" s="1"/>
  <c r="F56" i="60"/>
  <c r="H51" i="36"/>
  <c r="E66" i="34"/>
  <c r="I64" i="34"/>
  <c r="I66" i="34" s="1"/>
  <c r="G16" i="41"/>
  <c r="I11" i="41"/>
  <c r="I16" i="41" s="1"/>
  <c r="I33" i="39"/>
  <c r="E61" i="34"/>
  <c r="I59" i="34"/>
  <c r="I61" i="34" s="1"/>
  <c r="D21" i="5"/>
  <c r="H21" i="5" s="1"/>
  <c r="D36" i="27"/>
  <c r="F64" i="39"/>
  <c r="D66" i="27"/>
  <c r="M36" i="12"/>
  <c r="E32" i="36"/>
  <c r="E36" i="36" s="1"/>
  <c r="G24" i="38"/>
  <c r="I19" i="38"/>
  <c r="I24" i="38" s="1"/>
  <c r="E24" i="33"/>
  <c r="E82" i="33" s="1"/>
  <c r="E91" i="33" s="1"/>
  <c r="E94" i="36" s="1"/>
  <c r="I20" i="33"/>
  <c r="G72" i="38"/>
  <c r="I70" i="38"/>
  <c r="I72" i="38" s="1"/>
  <c r="H11" i="37"/>
  <c r="H16" i="37" s="1"/>
  <c r="F16" i="37"/>
  <c r="H32" i="41"/>
  <c r="H36" i="41" s="1"/>
  <c r="F36" i="41"/>
  <c r="E91" i="55"/>
  <c r="G25" i="4"/>
  <c r="H25" i="4" s="1"/>
  <c r="D56" i="24"/>
  <c r="F54" i="36"/>
  <c r="H70" i="52"/>
  <c r="H72" i="52" s="1"/>
  <c r="F72" i="52"/>
  <c r="G56" i="43"/>
  <c r="I54" i="43"/>
  <c r="I56" i="43" s="1"/>
  <c r="M61" i="12"/>
  <c r="E59" i="36"/>
  <c r="E61" i="36" s="1"/>
  <c r="H64" i="40"/>
  <c r="H66" i="40" s="1"/>
  <c r="F66" i="40"/>
  <c r="G56" i="33"/>
  <c r="I54" i="33"/>
  <c r="I56" i="33" s="1"/>
  <c r="D61" i="24"/>
  <c r="F59" i="36"/>
  <c r="G24" i="40"/>
  <c r="I19" i="40"/>
  <c r="I24" i="40" s="1"/>
  <c r="H34" i="60"/>
  <c r="H36" i="60" s="1"/>
  <c r="D36" i="60"/>
  <c r="H70" i="41"/>
  <c r="H72" i="41" s="1"/>
  <c r="F72" i="41"/>
  <c r="G36" i="50"/>
  <c r="I32" i="50"/>
  <c r="I36" i="50" s="1"/>
  <c r="D82" i="32"/>
  <c r="H33" i="5"/>
  <c r="E36" i="60"/>
  <c r="I32" i="60"/>
  <c r="I36" i="60" s="1"/>
  <c r="G16" i="63"/>
  <c r="I11" i="63"/>
  <c r="U640" i="44"/>
  <c r="W91" i="21"/>
  <c r="H33" i="36"/>
  <c r="E42" i="34"/>
  <c r="E43" i="34" s="1"/>
  <c r="I40" i="34"/>
  <c r="I42" i="34" s="1"/>
  <c r="I43" i="34" s="1"/>
  <c r="E24" i="24"/>
  <c r="G19" i="36"/>
  <c r="I27" i="60"/>
  <c r="I29" i="60" s="1"/>
  <c r="G29" i="60"/>
  <c r="H27" i="37"/>
  <c r="H29" i="37" s="1"/>
  <c r="F29" i="37"/>
  <c r="G644" i="44"/>
  <c r="I91" i="25"/>
  <c r="M82" i="13"/>
  <c r="F43" i="15"/>
  <c r="G24" i="43"/>
  <c r="I19" i="43"/>
  <c r="I24" i="43" s="1"/>
  <c r="G19" i="5"/>
  <c r="G61" i="63"/>
  <c r="I59" i="63"/>
  <c r="I61" i="63" s="1"/>
  <c r="D82" i="62"/>
  <c r="I70" i="33"/>
  <c r="I72" i="33" s="1"/>
  <c r="G72" i="33"/>
  <c r="F56" i="50"/>
  <c r="H54" i="50"/>
  <c r="H56" i="50" s="1"/>
  <c r="L82" i="61"/>
  <c r="H88" i="33"/>
  <c r="D88" i="5"/>
  <c r="H88" i="5" s="1"/>
  <c r="I64" i="40"/>
  <c r="I66" i="40" s="1"/>
  <c r="G66" i="40"/>
  <c r="G56" i="37"/>
  <c r="I54" i="37"/>
  <c r="I56" i="37" s="1"/>
  <c r="N647" i="44"/>
  <c r="P91" i="27"/>
  <c r="L82" i="19"/>
  <c r="L91" i="19" s="1"/>
  <c r="I64" i="35"/>
  <c r="I66" i="35" s="1"/>
  <c r="G66" i="35"/>
  <c r="L82" i="11"/>
  <c r="F42" i="12"/>
  <c r="F43" i="12" s="1"/>
  <c r="D34" i="5"/>
  <c r="H34" i="5" s="1"/>
  <c r="D36" i="42"/>
  <c r="H34" i="42"/>
  <c r="H36" i="42" s="1"/>
  <c r="E66" i="47"/>
  <c r="I65" i="47"/>
  <c r="I66" i="47" s="1"/>
  <c r="I40" i="37"/>
  <c r="I42" i="37" s="1"/>
  <c r="I43" i="37" s="1"/>
  <c r="G42" i="37"/>
  <c r="G43" i="37" s="1"/>
  <c r="G72" i="43"/>
  <c r="I70" i="43"/>
  <c r="I72" i="43" s="1"/>
  <c r="G70" i="5"/>
  <c r="I78" i="5"/>
  <c r="H59" i="32"/>
  <c r="H61" i="32" s="1"/>
  <c r="F61" i="32"/>
  <c r="I27" i="50"/>
  <c r="I29" i="50" s="1"/>
  <c r="G29" i="50"/>
  <c r="G56" i="57"/>
  <c r="I54" i="57"/>
  <c r="I56" i="57" s="1"/>
  <c r="F11" i="5"/>
  <c r="I32" i="57"/>
  <c r="I36" i="57" s="1"/>
  <c r="I89" i="37"/>
  <c r="AC644" i="44"/>
  <c r="AE91" i="25"/>
  <c r="Y82" i="27"/>
  <c r="G42" i="52"/>
  <c r="G43" i="52" s="1"/>
  <c r="I40" i="52"/>
  <c r="I42" i="52" s="1"/>
  <c r="I43" i="52" s="1"/>
  <c r="G55" i="5"/>
  <c r="I55" i="5" s="1"/>
  <c r="F24" i="33"/>
  <c r="H19" i="33"/>
  <c r="H24" i="33" s="1"/>
  <c r="D82" i="59"/>
  <c r="I32" i="63"/>
  <c r="I36" i="63" s="1"/>
  <c r="G36" i="63"/>
  <c r="E29" i="24"/>
  <c r="G27" i="36"/>
  <c r="M66" i="12"/>
  <c r="E64" i="36"/>
  <c r="E66" i="36" s="1"/>
  <c r="F29" i="41"/>
  <c r="H27" i="41"/>
  <c r="H29" i="41" s="1"/>
  <c r="L24" i="15"/>
  <c r="D19" i="39"/>
  <c r="D24" i="39" s="1"/>
  <c r="E61" i="24"/>
  <c r="G59" i="36"/>
  <c r="H11" i="40"/>
  <c r="H16" i="40" s="1"/>
  <c r="H82" i="40" s="1"/>
  <c r="H86" i="37"/>
  <c r="H89" i="37" s="1"/>
  <c r="F89" i="37"/>
  <c r="H21" i="37"/>
  <c r="D32" i="5"/>
  <c r="D36" i="5" s="1"/>
  <c r="F42" i="43"/>
  <c r="F43" i="43" s="1"/>
  <c r="H40" i="43"/>
  <c r="H42" i="43" s="1"/>
  <c r="H43" i="43" s="1"/>
  <c r="F40" i="5"/>
  <c r="H86" i="43"/>
  <c r="H89" i="43" s="1"/>
  <c r="F89" i="43"/>
  <c r="F86" i="5"/>
  <c r="H640" i="44"/>
  <c r="J91" i="21"/>
  <c r="E56" i="24"/>
  <c r="G54" i="36"/>
  <c r="H19" i="32"/>
  <c r="H24" i="32" s="1"/>
  <c r="H82" i="32" s="1"/>
  <c r="F24" i="32"/>
  <c r="E82" i="29"/>
  <c r="G30" i="4" s="1"/>
  <c r="H30" i="4" s="1"/>
  <c r="E82" i="50"/>
  <c r="AB82" i="27"/>
  <c r="S82" i="24"/>
  <c r="H33" i="47"/>
  <c r="F36" i="47"/>
  <c r="I70" i="57"/>
  <c r="I72" i="57" s="1"/>
  <c r="G72" i="57"/>
  <c r="K84" i="24"/>
  <c r="D82" i="50"/>
  <c r="N643" i="44"/>
  <c r="P91" i="24"/>
  <c r="L66" i="12"/>
  <c r="D64" i="36"/>
  <c r="D66" i="36" s="1"/>
  <c r="F61" i="35"/>
  <c r="H59" i="35"/>
  <c r="H61" i="35" s="1"/>
  <c r="E87" i="39"/>
  <c r="M89" i="15"/>
  <c r="H11" i="4"/>
  <c r="E56" i="43"/>
  <c r="E54" i="5"/>
  <c r="E56" i="5" s="1"/>
  <c r="H70" i="57"/>
  <c r="H72" i="57" s="1"/>
  <c r="F72" i="57"/>
  <c r="F24" i="12"/>
  <c r="M644" i="44"/>
  <c r="O91" i="25"/>
  <c r="I33" i="5"/>
  <c r="I27" i="38"/>
  <c r="I29" i="38" s="1"/>
  <c r="G29" i="38"/>
  <c r="U647" i="44"/>
  <c r="W91" i="27"/>
  <c r="E56" i="27"/>
  <c r="G54" i="39"/>
  <c r="H36" i="47"/>
  <c r="E24" i="27"/>
  <c r="G19" i="39"/>
  <c r="D24" i="43"/>
  <c r="D19" i="5"/>
  <c r="D24" i="5" s="1"/>
  <c r="O647" i="44"/>
  <c r="Q91" i="27"/>
  <c r="G56" i="41"/>
  <c r="I54" i="41"/>
  <c r="I56" i="41" s="1"/>
  <c r="F56" i="33"/>
  <c r="H54" i="33"/>
  <c r="H56" i="33" s="1"/>
  <c r="E82" i="25"/>
  <c r="E91" i="25" s="1"/>
  <c r="G20" i="4" s="1"/>
  <c r="H20" i="4" s="1"/>
  <c r="F66" i="63"/>
  <c r="H64" i="63"/>
  <c r="H66" i="63" s="1"/>
  <c r="M72" i="15"/>
  <c r="E70" i="39"/>
  <c r="E72" i="39" s="1"/>
  <c r="D65" i="5"/>
  <c r="H65" i="5" s="1"/>
  <c r="E82" i="62"/>
  <c r="G14" i="4" s="1"/>
  <c r="H14" i="4" s="1"/>
  <c r="Z643" i="44"/>
  <c r="AB91" i="24"/>
  <c r="I40" i="32"/>
  <c r="I42" i="32" s="1"/>
  <c r="I43" i="32" s="1"/>
  <c r="I82" i="32" s="1"/>
  <c r="G42" i="32"/>
  <c r="G43" i="32" s="1"/>
  <c r="F16" i="41"/>
  <c r="H11" i="41"/>
  <c r="H16" i="41" s="1"/>
  <c r="H54" i="32"/>
  <c r="H56" i="32" s="1"/>
  <c r="F56" i="32"/>
  <c r="G36" i="38"/>
  <c r="I32" i="38"/>
  <c r="I36" i="38" s="1"/>
  <c r="D59" i="5"/>
  <c r="D61" i="5" s="1"/>
  <c r="I86" i="36"/>
  <c r="I89" i="36" s="1"/>
  <c r="G89" i="36"/>
  <c r="E29" i="27"/>
  <c r="G27" i="39"/>
  <c r="I32" i="37"/>
  <c r="I36" i="37" s="1"/>
  <c r="G36" i="37"/>
  <c r="E72" i="42"/>
  <c r="E70" i="5"/>
  <c r="E72" i="5" s="1"/>
  <c r="I70" i="42"/>
  <c r="I72" i="42" s="1"/>
  <c r="F19" i="5"/>
  <c r="D16" i="43"/>
  <c r="D82" i="43" s="1"/>
  <c r="D91" i="43" s="1"/>
  <c r="D11" i="5"/>
  <c r="F29" i="52"/>
  <c r="H27" i="52"/>
  <c r="H29" i="52" s="1"/>
  <c r="D16" i="60"/>
  <c r="D82" i="60" s="1"/>
  <c r="H12" i="60"/>
  <c r="H74" i="36"/>
  <c r="V640" i="44"/>
  <c r="X91" i="21"/>
  <c r="H40" i="32"/>
  <c r="H42" i="32" s="1"/>
  <c r="H43" i="32" s="1"/>
  <c r="F42" i="32"/>
  <c r="F43" i="32" s="1"/>
  <c r="I64" i="38"/>
  <c r="I66" i="38" s="1"/>
  <c r="G66" i="38"/>
  <c r="L29" i="12"/>
  <c r="D27" i="36"/>
  <c r="D29" i="36" s="1"/>
  <c r="D56" i="40"/>
  <c r="H54" i="40"/>
  <c r="H56" i="40" s="1"/>
  <c r="M56" i="15"/>
  <c r="E54" i="39"/>
  <c r="E56" i="39" s="1"/>
  <c r="M82" i="14"/>
  <c r="B21" i="4" s="1"/>
  <c r="C21" i="4" s="1"/>
  <c r="AA82" i="27"/>
  <c r="D29" i="27"/>
  <c r="F27" i="39"/>
  <c r="I11" i="43"/>
  <c r="I16" i="43" s="1"/>
  <c r="G16" i="43"/>
  <c r="G11" i="5"/>
  <c r="H76" i="36"/>
  <c r="H59" i="33"/>
  <c r="H61" i="33" s="1"/>
  <c r="F61" i="33"/>
  <c r="AB640" i="44"/>
  <c r="AD91" i="21"/>
  <c r="M56" i="12"/>
  <c r="E54" i="36"/>
  <c r="E56" i="36" s="1"/>
  <c r="G61" i="37"/>
  <c r="I59" i="37"/>
  <c r="I61" i="37" s="1"/>
  <c r="G66" i="15"/>
  <c r="F42" i="33"/>
  <c r="F43" i="33" s="1"/>
  <c r="H40" i="33"/>
  <c r="H42" i="33" s="1"/>
  <c r="H43" i="33" s="1"/>
  <c r="O644" i="44"/>
  <c r="Q91" i="25"/>
  <c r="G24" i="37"/>
  <c r="I19" i="37"/>
  <c r="I24" i="37" s="1"/>
  <c r="S82" i="27"/>
  <c r="G16" i="52"/>
  <c r="I11" i="52"/>
  <c r="I16" i="52" s="1"/>
  <c r="D56" i="43"/>
  <c r="D54" i="5"/>
  <c r="D56" i="5" s="1"/>
  <c r="H11" i="60"/>
  <c r="F16" i="60"/>
  <c r="H32" i="35"/>
  <c r="H36" i="35" s="1"/>
  <c r="F36" i="35"/>
  <c r="H70" i="35"/>
  <c r="H72" i="35" s="1"/>
  <c r="F72" i="35"/>
  <c r="L16" i="12"/>
  <c r="D11" i="36"/>
  <c r="D16" i="36" s="1"/>
  <c r="D82" i="36" s="1"/>
  <c r="D91" i="36" s="1"/>
  <c r="V82" i="24"/>
  <c r="G66" i="12"/>
  <c r="H11" i="47"/>
  <c r="H16" i="47" s="1"/>
  <c r="H82" i="47" s="1"/>
  <c r="H91" i="47" s="1"/>
  <c r="F16" i="47"/>
  <c r="F82" i="47" s="1"/>
  <c r="F91" i="47" s="1"/>
  <c r="G24" i="50"/>
  <c r="I19" i="50"/>
  <c r="I24" i="50" s="1"/>
  <c r="I82" i="50" s="1"/>
  <c r="F82" i="40"/>
  <c r="I15" i="39"/>
  <c r="F16" i="15"/>
  <c r="D72" i="27"/>
  <c r="F70" i="39"/>
  <c r="D72" i="24"/>
  <c r="F70" i="36"/>
  <c r="D89" i="33"/>
  <c r="D86" i="5"/>
  <c r="D89" i="5" s="1"/>
  <c r="G42" i="41"/>
  <c r="G43" i="41" s="1"/>
  <c r="I40" i="41"/>
  <c r="I42" i="41" s="1"/>
  <c r="I43" i="41" s="1"/>
  <c r="I19" i="41"/>
  <c r="I24" i="41" s="1"/>
  <c r="G24" i="41"/>
  <c r="M82" i="49"/>
  <c r="B13" i="4" s="1"/>
  <c r="C13" i="4" s="1"/>
  <c r="F36" i="15"/>
  <c r="F29" i="15"/>
  <c r="G16" i="35"/>
  <c r="G82" i="35" s="1"/>
  <c r="I11" i="35"/>
  <c r="I16" i="35" s="1"/>
  <c r="F61" i="57"/>
  <c r="H59" i="57"/>
  <c r="H61" i="57" s="1"/>
  <c r="E72" i="24"/>
  <c r="G70" i="36"/>
  <c r="I59" i="43"/>
  <c r="I61" i="43" s="1"/>
  <c r="G61" i="43"/>
  <c r="I32" i="52"/>
  <c r="I36" i="52" s="1"/>
  <c r="G36" i="52"/>
  <c r="F649" i="44"/>
  <c r="H91" i="55"/>
  <c r="B24" i="4"/>
  <c r="C24" i="4" s="1"/>
  <c r="M91" i="16"/>
  <c r="F61" i="52"/>
  <c r="H59" i="52"/>
  <c r="H61" i="52" s="1"/>
  <c r="G42" i="43"/>
  <c r="G43" i="43" s="1"/>
  <c r="I40" i="43"/>
  <c r="I42" i="43" s="1"/>
  <c r="I43" i="43" s="1"/>
  <c r="F70" i="5"/>
  <c r="AC643" i="44"/>
  <c r="AE91" i="24"/>
  <c r="I11" i="40"/>
  <c r="I16" i="40" s="1"/>
  <c r="G16" i="40"/>
  <c r="AC82" i="24"/>
  <c r="S643" i="44"/>
  <c r="U91" i="24"/>
  <c r="L89" i="15"/>
  <c r="D86" i="39"/>
  <c r="I20" i="57"/>
  <c r="E24" i="57"/>
  <c r="E82" i="57" s="1"/>
  <c r="L24" i="12"/>
  <c r="D19" i="36"/>
  <c r="D24" i="36" s="1"/>
  <c r="H11" i="38"/>
  <c r="H16" i="38" s="1"/>
  <c r="H82" i="38" s="1"/>
  <c r="F16" i="38"/>
  <c r="I11" i="37"/>
  <c r="I16" i="37" s="1"/>
  <c r="I82" i="37" s="1"/>
  <c r="G16" i="37"/>
  <c r="M82" i="18"/>
  <c r="B27" i="4" s="1"/>
  <c r="C27" i="4" s="1"/>
  <c r="G72" i="50"/>
  <c r="I70" i="50"/>
  <c r="I72" i="50" s="1"/>
  <c r="E16" i="42"/>
  <c r="I12" i="42"/>
  <c r="I16" i="42" s="1"/>
  <c r="I82" i="42" s="1"/>
  <c r="E12" i="5"/>
  <c r="L82" i="45"/>
  <c r="H647" i="44"/>
  <c r="J91" i="27"/>
  <c r="H76" i="39"/>
  <c r="L82" i="53"/>
  <c r="Z82" i="24"/>
  <c r="I59" i="40"/>
  <c r="I61" i="40" s="1"/>
  <c r="G61" i="40"/>
  <c r="L42" i="15"/>
  <c r="L43" i="15" s="1"/>
  <c r="D40" i="39"/>
  <c r="D42" i="39" s="1"/>
  <c r="D43" i="39" s="1"/>
  <c r="I12" i="5"/>
  <c r="D89" i="24"/>
  <c r="F86" i="36"/>
  <c r="E42" i="24"/>
  <c r="E43" i="24" s="1"/>
  <c r="G40" i="36"/>
  <c r="H59" i="50"/>
  <c r="H61" i="50" s="1"/>
  <c r="F61" i="50"/>
  <c r="I27" i="43"/>
  <c r="I29" i="43" s="1"/>
  <c r="G29" i="43"/>
  <c r="G27" i="5"/>
  <c r="W644" i="44"/>
  <c r="Y91" i="25"/>
  <c r="I27" i="47"/>
  <c r="I29" i="47" s="1"/>
  <c r="G29" i="47"/>
  <c r="I41" i="5"/>
  <c r="L82" i="58"/>
  <c r="L42" i="12"/>
  <c r="L43" i="12" s="1"/>
  <c r="D40" i="36"/>
  <c r="D42" i="36" s="1"/>
  <c r="D43" i="36" s="1"/>
  <c r="J647" i="44"/>
  <c r="L91" i="27"/>
  <c r="H64" i="50"/>
  <c r="H66" i="50" s="1"/>
  <c r="F66" i="50"/>
  <c r="D16" i="38"/>
  <c r="D82" i="38" s="1"/>
  <c r="H14" i="38"/>
  <c r="E82" i="38"/>
  <c r="E42" i="27"/>
  <c r="E43" i="27" s="1"/>
  <c r="G40" i="39"/>
  <c r="I19" i="52"/>
  <c r="I24" i="52" s="1"/>
  <c r="G24" i="52"/>
  <c r="H59" i="43"/>
  <c r="H61" i="43" s="1"/>
  <c r="F61" i="43"/>
  <c r="F59" i="5"/>
  <c r="E82" i="31"/>
  <c r="I12" i="63"/>
  <c r="I41" i="36"/>
  <c r="M42" i="12"/>
  <c r="M43" i="12" s="1"/>
  <c r="E40" i="36"/>
  <c r="E42" i="36" s="1"/>
  <c r="E43" i="36" s="1"/>
  <c r="H40" i="57"/>
  <c r="H42" i="57" s="1"/>
  <c r="H43" i="57" s="1"/>
  <c r="F42" i="57"/>
  <c r="F43" i="57" s="1"/>
  <c r="G61" i="32"/>
  <c r="I59" i="32"/>
  <c r="I61" i="32" s="1"/>
  <c r="G66" i="50"/>
  <c r="I64" i="50"/>
  <c r="I66" i="50" s="1"/>
  <c r="E89" i="5"/>
  <c r="H14" i="34"/>
  <c r="H16" i="34" s="1"/>
  <c r="H82" i="34" s="1"/>
  <c r="D14" i="5"/>
  <c r="H14" i="5" s="1"/>
  <c r="D16" i="34"/>
  <c r="M29" i="15"/>
  <c r="E27" i="39"/>
  <c r="E29" i="39" s="1"/>
  <c r="H70" i="38"/>
  <c r="H72" i="38" s="1"/>
  <c r="G56" i="38"/>
  <c r="I54" i="38"/>
  <c r="I56" i="38" s="1"/>
  <c r="L644" i="44"/>
  <c r="N91" i="25"/>
  <c r="I32" i="35"/>
  <c r="I36" i="35" s="1"/>
  <c r="G36" i="35"/>
  <c r="E82" i="54"/>
  <c r="G12" i="4" s="1"/>
  <c r="H12" i="4" s="1"/>
  <c r="E66" i="43"/>
  <c r="E64" i="5"/>
  <c r="E66" i="5" s="1"/>
  <c r="I74" i="5"/>
  <c r="F16" i="12"/>
  <c r="X82" i="24"/>
  <c r="F56" i="12"/>
  <c r="I19" i="57"/>
  <c r="I24" i="57" s="1"/>
  <c r="G24" i="57"/>
  <c r="G82" i="57" s="1"/>
  <c r="E24" i="60"/>
  <c r="I20" i="60"/>
  <c r="I24" i="60" s="1"/>
  <c r="AB644" i="44"/>
  <c r="AD91" i="25"/>
  <c r="E16" i="27"/>
  <c r="G11" i="39"/>
  <c r="L16" i="15"/>
  <c r="D11" i="39"/>
  <c r="D16" i="39" s="1"/>
  <c r="I75" i="5"/>
  <c r="I70" i="52"/>
  <c r="I72" i="52" s="1"/>
  <c r="G72" i="52"/>
  <c r="L89" i="12"/>
  <c r="D86" i="36"/>
  <c r="D89" i="36" s="1"/>
  <c r="G61" i="57"/>
  <c r="I59" i="57"/>
  <c r="I61" i="57" s="1"/>
  <c r="F16" i="57"/>
  <c r="F82" i="57" s="1"/>
  <c r="H11" i="57"/>
  <c r="H16" i="57" s="1"/>
  <c r="E82" i="48"/>
  <c r="G13" i="4" s="1"/>
  <c r="H13" i="4" s="1"/>
  <c r="D36" i="34"/>
  <c r="H32" i="34"/>
  <c r="H36" i="34" s="1"/>
  <c r="E72" i="34"/>
  <c r="I70" i="34"/>
  <c r="I72" i="34" s="1"/>
  <c r="L36" i="15"/>
  <c r="D32" i="39"/>
  <c r="D36" i="39" s="1"/>
  <c r="H39" i="5"/>
  <c r="E82" i="23"/>
  <c r="I19" i="35"/>
  <c r="I24" i="35" s="1"/>
  <c r="G24" i="35"/>
  <c r="G66" i="36"/>
  <c r="F27" i="5"/>
  <c r="F36" i="5" l="1"/>
  <c r="H32" i="5"/>
  <c r="H36" i="5" s="1"/>
  <c r="G36" i="36"/>
  <c r="I32" i="36"/>
  <c r="I36" i="36" s="1"/>
  <c r="G82" i="15"/>
  <c r="G91" i="15" s="1"/>
  <c r="L82" i="15"/>
  <c r="L91" i="15" s="1"/>
  <c r="I64" i="36"/>
  <c r="I66" i="36" s="1"/>
  <c r="G16" i="39"/>
  <c r="G82" i="39" s="1"/>
  <c r="G91" i="39" s="1"/>
  <c r="I11" i="39"/>
  <c r="I16" i="39" s="1"/>
  <c r="E82" i="27"/>
  <c r="E91" i="27" s="1"/>
  <c r="F82" i="12"/>
  <c r="F91" i="12" s="1"/>
  <c r="F82" i="38"/>
  <c r="F82" i="15"/>
  <c r="F91" i="15" s="1"/>
  <c r="T643" i="44"/>
  <c r="V91" i="24"/>
  <c r="H16" i="60"/>
  <c r="H82" i="60" s="1"/>
  <c r="I82" i="43"/>
  <c r="F24" i="5"/>
  <c r="H19" i="5"/>
  <c r="H24" i="5" s="1"/>
  <c r="F82" i="41"/>
  <c r="I54" i="39"/>
  <c r="I56" i="39" s="1"/>
  <c r="G56" i="39"/>
  <c r="Z647" i="44"/>
  <c r="AB91" i="27"/>
  <c r="F66" i="39"/>
  <c r="H64" i="39"/>
  <c r="H66" i="39" s="1"/>
  <c r="G66" i="39"/>
  <c r="I64" i="39"/>
  <c r="I66" i="39" s="1"/>
  <c r="I82" i="60"/>
  <c r="AC647" i="44"/>
  <c r="AE91" i="27"/>
  <c r="F82" i="63"/>
  <c r="G82" i="33"/>
  <c r="G91" i="33" s="1"/>
  <c r="G94" i="36" s="1"/>
  <c r="F24" i="36"/>
  <c r="H19" i="36"/>
  <c r="H24" i="36" s="1"/>
  <c r="M82" i="15"/>
  <c r="M91" i="15" s="1"/>
  <c r="D82" i="42"/>
  <c r="G36" i="5"/>
  <c r="I32" i="5"/>
  <c r="I36" i="5" s="1"/>
  <c r="H11" i="39"/>
  <c r="H16" i="39" s="1"/>
  <c r="H82" i="39" s="1"/>
  <c r="H91" i="39" s="1"/>
  <c r="F16" i="39"/>
  <c r="I59" i="39"/>
  <c r="I61" i="39" s="1"/>
  <c r="G61" i="39"/>
  <c r="H86" i="5"/>
  <c r="H89" i="5" s="1"/>
  <c r="F89" i="5"/>
  <c r="F82" i="43"/>
  <c r="F91" i="43" s="1"/>
  <c r="AA647" i="44"/>
  <c r="AC91" i="27"/>
  <c r="H27" i="36"/>
  <c r="H29" i="36" s="1"/>
  <c r="F29" i="36"/>
  <c r="X643" i="44"/>
  <c r="Z91" i="24"/>
  <c r="E82" i="42"/>
  <c r="L82" i="12"/>
  <c r="L91" i="12" s="1"/>
  <c r="E89" i="39"/>
  <c r="I87" i="39"/>
  <c r="I89" i="39" s="1"/>
  <c r="F82" i="52"/>
  <c r="E82" i="34"/>
  <c r="G36" i="39"/>
  <c r="I32" i="39"/>
  <c r="I36" i="39" s="1"/>
  <c r="H82" i="57"/>
  <c r="I40" i="39"/>
  <c r="I42" i="39" s="1"/>
  <c r="I43" i="39" s="1"/>
  <c r="G42" i="39"/>
  <c r="G43" i="39" s="1"/>
  <c r="H86" i="36"/>
  <c r="H89" i="36" s="1"/>
  <c r="F89" i="36"/>
  <c r="G82" i="40"/>
  <c r="I82" i="52"/>
  <c r="Y647" i="44"/>
  <c r="AA91" i="27"/>
  <c r="H11" i="5"/>
  <c r="H16" i="5" s="1"/>
  <c r="F16" i="5"/>
  <c r="F82" i="5" s="1"/>
  <c r="F91" i="5" s="1"/>
  <c r="I70" i="5"/>
  <c r="I72" i="5" s="1"/>
  <c r="G72" i="5"/>
  <c r="H59" i="36"/>
  <c r="H61" i="36" s="1"/>
  <c r="F61" i="36"/>
  <c r="G643" i="44"/>
  <c r="I91" i="24"/>
  <c r="G82" i="47"/>
  <c r="G91" i="47" s="1"/>
  <c r="G66" i="5"/>
  <c r="I64" i="5"/>
  <c r="I66" i="5" s="1"/>
  <c r="H32" i="39"/>
  <c r="H36" i="39" s="1"/>
  <c r="G16" i="36"/>
  <c r="I11" i="36"/>
  <c r="I16" i="36" s="1"/>
  <c r="H54" i="5"/>
  <c r="H56" i="5" s="1"/>
  <c r="F56" i="5"/>
  <c r="F82" i="33"/>
  <c r="F91" i="33" s="1"/>
  <c r="G647" i="44"/>
  <c r="I91" i="27"/>
  <c r="S647" i="44"/>
  <c r="U91" i="27"/>
  <c r="T647" i="44"/>
  <c r="V91" i="27"/>
  <c r="H40" i="36"/>
  <c r="H42" i="36" s="1"/>
  <c r="H43" i="36" s="1"/>
  <c r="H89" i="33"/>
  <c r="H27" i="39"/>
  <c r="H29" i="39" s="1"/>
  <c r="F29" i="39"/>
  <c r="I86" i="43"/>
  <c r="I89" i="43" s="1"/>
  <c r="G89" i="43"/>
  <c r="G86" i="5"/>
  <c r="G18" i="4"/>
  <c r="H18" i="4" s="1"/>
  <c r="E84" i="24"/>
  <c r="D82" i="39"/>
  <c r="I27" i="5"/>
  <c r="I29" i="5" s="1"/>
  <c r="G29" i="5"/>
  <c r="I82" i="40"/>
  <c r="F72" i="36"/>
  <c r="H70" i="36"/>
  <c r="H72" i="36" s="1"/>
  <c r="G82" i="50"/>
  <c r="G82" i="52"/>
  <c r="I19" i="39"/>
  <c r="I24" i="39" s="1"/>
  <c r="G24" i="39"/>
  <c r="H40" i="5"/>
  <c r="H42" i="5" s="1"/>
  <c r="H43" i="5" s="1"/>
  <c r="F42" i="5"/>
  <c r="F43" i="5" s="1"/>
  <c r="I59" i="36"/>
  <c r="I61" i="36" s="1"/>
  <c r="G61" i="36"/>
  <c r="I27" i="36"/>
  <c r="I29" i="36" s="1"/>
  <c r="G29" i="36"/>
  <c r="E91" i="21"/>
  <c r="G16" i="4"/>
  <c r="H16" i="4" s="1"/>
  <c r="H31" i="4" s="1"/>
  <c r="H33" i="4" s="1"/>
  <c r="H87" i="4" s="1"/>
  <c r="I82" i="47"/>
  <c r="I91" i="47" s="1"/>
  <c r="F647" i="44"/>
  <c r="H91" i="27"/>
  <c r="E82" i="24"/>
  <c r="E91" i="24" s="1"/>
  <c r="D91" i="33"/>
  <c r="H32" i="36"/>
  <c r="H36" i="36" s="1"/>
  <c r="H82" i="33"/>
  <c r="H91" i="33" s="1"/>
  <c r="E24" i="5"/>
  <c r="I70" i="39"/>
  <c r="I72" i="39" s="1"/>
  <c r="G72" i="39"/>
  <c r="H11" i="36"/>
  <c r="H16" i="36" s="1"/>
  <c r="F16" i="36"/>
  <c r="F82" i="36" s="1"/>
  <c r="F91" i="36" s="1"/>
  <c r="H66" i="35"/>
  <c r="I40" i="5"/>
  <c r="I42" i="5" s="1"/>
  <c r="I43" i="5" s="1"/>
  <c r="I40" i="36"/>
  <c r="I42" i="36" s="1"/>
  <c r="I43" i="36" s="1"/>
  <c r="G42" i="36"/>
  <c r="G43" i="36" s="1"/>
  <c r="G24" i="5"/>
  <c r="I19" i="5"/>
  <c r="I24" i="5" s="1"/>
  <c r="F29" i="5"/>
  <c r="H27" i="5"/>
  <c r="H29" i="5" s="1"/>
  <c r="I70" i="36"/>
  <c r="I72" i="36" s="1"/>
  <c r="G72" i="36"/>
  <c r="Q647" i="44"/>
  <c r="S91" i="27"/>
  <c r="I54" i="36"/>
  <c r="I56" i="36" s="1"/>
  <c r="G56" i="36"/>
  <c r="I16" i="63"/>
  <c r="I82" i="63" s="1"/>
  <c r="F82" i="37"/>
  <c r="F91" i="37" s="1"/>
  <c r="AB643" i="44"/>
  <c r="AD91" i="24"/>
  <c r="E82" i="36"/>
  <c r="E91" i="36" s="1"/>
  <c r="Y643" i="44"/>
  <c r="AA91" i="24"/>
  <c r="B28" i="4"/>
  <c r="C28" i="4" s="1"/>
  <c r="C31" i="4" s="1"/>
  <c r="M91" i="19"/>
  <c r="E16" i="5"/>
  <c r="G82" i="38"/>
  <c r="U643" i="44"/>
  <c r="W91" i="24"/>
  <c r="D66" i="5"/>
  <c r="I24" i="33"/>
  <c r="I82" i="33" s="1"/>
  <c r="I91" i="33" s="1"/>
  <c r="I94" i="36" s="1"/>
  <c r="D82" i="24"/>
  <c r="D91" i="24" s="1"/>
  <c r="H64" i="5"/>
  <c r="H66" i="5" s="1"/>
  <c r="F66" i="5"/>
  <c r="D82" i="27"/>
  <c r="D91" i="27" s="1"/>
  <c r="F61" i="5"/>
  <c r="H59" i="5"/>
  <c r="H61" i="5" s="1"/>
  <c r="G82" i="37"/>
  <c r="G91" i="37" s="1"/>
  <c r="D89" i="39"/>
  <c r="H86" i="39"/>
  <c r="H89" i="39" s="1"/>
  <c r="F72" i="39"/>
  <c r="H70" i="39"/>
  <c r="H72" i="39" s="1"/>
  <c r="I11" i="5"/>
  <c r="I16" i="5" s="1"/>
  <c r="G16" i="5"/>
  <c r="D16" i="5"/>
  <c r="D82" i="5" s="1"/>
  <c r="D91" i="5" s="1"/>
  <c r="I27" i="39"/>
  <c r="I29" i="39" s="1"/>
  <c r="G29" i="39"/>
  <c r="W647" i="44"/>
  <c r="Y91" i="27"/>
  <c r="B20" i="4"/>
  <c r="C20" i="4" s="1"/>
  <c r="M91" i="13"/>
  <c r="M85" i="13"/>
  <c r="I19" i="36"/>
  <c r="I24" i="36" s="1"/>
  <c r="G24" i="36"/>
  <c r="G82" i="63"/>
  <c r="I82" i="41"/>
  <c r="R643" i="44"/>
  <c r="T91" i="24"/>
  <c r="M82" i="12"/>
  <c r="M91" i="12" s="1"/>
  <c r="E82" i="60"/>
  <c r="H59" i="39"/>
  <c r="H61" i="39" s="1"/>
  <c r="F61" i="39"/>
  <c r="F66" i="36"/>
  <c r="H64" i="36"/>
  <c r="H66" i="36" s="1"/>
  <c r="E82" i="43"/>
  <c r="E91" i="43" s="1"/>
  <c r="I82" i="38"/>
  <c r="H24" i="37"/>
  <c r="H82" i="37" s="1"/>
  <c r="H91" i="37" s="1"/>
  <c r="H16" i="35"/>
  <c r="H82" i="35" s="1"/>
  <c r="I54" i="5"/>
  <c r="I56" i="5" s="1"/>
  <c r="I82" i="35"/>
  <c r="H40" i="39"/>
  <c r="H42" i="39" s="1"/>
  <c r="H43" i="39" s="1"/>
  <c r="F42" i="39"/>
  <c r="F43" i="39" s="1"/>
  <c r="AA643" i="44"/>
  <c r="AC91" i="24"/>
  <c r="G28" i="4"/>
  <c r="H28" i="4" s="1"/>
  <c r="E91" i="31"/>
  <c r="V643" i="44"/>
  <c r="X91" i="24"/>
  <c r="D82" i="34"/>
  <c r="I91" i="37"/>
  <c r="H70" i="5"/>
  <c r="H72" i="5" s="1"/>
  <c r="F72" i="5"/>
  <c r="F82" i="60"/>
  <c r="G82" i="43"/>
  <c r="G91" i="43" s="1"/>
  <c r="H82" i="41"/>
  <c r="Q643" i="44"/>
  <c r="S91" i="24"/>
  <c r="H54" i="36"/>
  <c r="H56" i="36" s="1"/>
  <c r="F56" i="36"/>
  <c r="G82" i="41"/>
  <c r="G82" i="60"/>
  <c r="I82" i="57"/>
  <c r="H54" i="39"/>
  <c r="H56" i="39" s="1"/>
  <c r="F56" i="39"/>
  <c r="E82" i="39"/>
  <c r="E91" i="39" s="1"/>
  <c r="F24" i="39"/>
  <c r="H19" i="39"/>
  <c r="H24" i="39" s="1"/>
  <c r="P647" i="44"/>
  <c r="R91" i="27"/>
  <c r="H24" i="63"/>
  <c r="H82" i="63" s="1"/>
  <c r="F82" i="35"/>
  <c r="G56" i="5"/>
  <c r="I59" i="5"/>
  <c r="I61" i="5" s="1"/>
  <c r="C32" i="4" l="1"/>
  <c r="C34" i="4" s="1"/>
  <c r="D91" i="39"/>
  <c r="H82" i="5"/>
  <c r="H91" i="5" s="1"/>
  <c r="I82" i="5"/>
  <c r="G82" i="5"/>
  <c r="E82" i="5"/>
  <c r="E91" i="5" s="1"/>
  <c r="B32" i="4" s="1"/>
  <c r="I86" i="5"/>
  <c r="I89" i="5" s="1"/>
  <c r="G89" i="5"/>
  <c r="I82" i="36"/>
  <c r="I91" i="36" s="1"/>
  <c r="B31" i="4"/>
  <c r="G31" i="4"/>
  <c r="H82" i="36"/>
  <c r="H91" i="36" s="1"/>
  <c r="G82" i="36"/>
  <c r="G91" i="36" s="1"/>
  <c r="F82" i="39"/>
  <c r="F91" i="39" s="1"/>
  <c r="I91" i="43"/>
  <c r="I82" i="39"/>
  <c r="I91" i="39" s="1"/>
  <c r="I91" i="5" l="1"/>
  <c r="G91" i="5"/>
  <c r="G32" i="4" s="1"/>
  <c r="G34" i="4"/>
  <c r="B34" i="4"/>
</calcChain>
</file>

<file path=xl/comments1.xml><?xml version="1.0" encoding="utf-8"?>
<comments xmlns="http://schemas.openxmlformats.org/spreadsheetml/2006/main">
  <authors>
    <author>jlittle</author>
  </authors>
  <commentLis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N3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779 per j. valdes
</t>
        </r>
      </text>
    </comment>
    <comment ref="N3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109 per j. valdes
</t>
        </r>
      </text>
    </comment>
    <comment ref="N4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312 per j. valdes</t>
        </r>
      </text>
    </comment>
    <comment ref="I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364 accts
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O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pma for cannon</t>
        </r>
      </text>
    </comment>
    <comment ref="O8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Should be transport book will be reversed in October
</t>
        </r>
      </text>
    </comment>
    <comment ref="O86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PMA per frank</t>
        </r>
      </text>
    </comment>
    <comment ref="O88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CM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O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234 is liquidation pma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O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1740 is liq pma</t>
        </r>
      </text>
    </comment>
    <comment ref="O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443793 is qualitech liquidation
</t>
        </r>
      </text>
    </comment>
    <comment ref="O86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PMA per frank
</t>
        </r>
      </text>
    </comment>
    <comment ref="O88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CM
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I7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Rho Drift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I7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Rho Drift</t>
        </r>
      </text>
    </comment>
  </commentList>
</comments>
</file>

<file path=xl/comments8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<sst xmlns="http://schemas.openxmlformats.org/spreadsheetml/2006/main" count="7134" uniqueCount="235">
  <si>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</si>
  <si>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</si>
  <si>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</si>
  <si>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</si>
  <si>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</si>
  <si>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</si>
  <si>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</si>
  <si>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</si>
  <si>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</si>
  <si>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</si>
  <si>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</si>
  <si>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</si>
  <si>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</si>
  <si>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</si>
  <si>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</si>
  <si>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</si>
  <si>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</si>
  <si>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</si>
  <si>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</si>
  <si>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</si>
  <si>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</si>
  <si>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</si>
  <si>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</si>
  <si>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</si>
  <si>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</si>
  <si>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</si>
  <si>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</si>
  <si>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</si>
  <si>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</si>
  <si>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</si>
  <si>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</si>
  <si>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</si>
  <si>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</si>
  <si>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</si>
  <si>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</si>
  <si>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</si>
  <si>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</si>
  <si>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</si>
  <si>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</si>
  <si>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</si>
  <si>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</si>
  <si>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</si>
  <si>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</si>
  <si>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</si>
  <si>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</si>
  <si>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</si>
  <si>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</si>
  <si>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</si>
  <si>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</si>
  <si>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</si>
  <si>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</si>
  <si>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</si>
  <si>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</si>
  <si>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</si>
  <si>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</si>
  <si>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</si>
  <si>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</si>
  <si>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</si>
  <si>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</si>
  <si>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</si>
  <si>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</si>
  <si>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</si>
  <si>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</si>
  <si>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</si>
  <si>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</si>
  <si>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</si>
  <si>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</si>
  <si>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</si>
  <si>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</si>
  <si>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</si>
  <si>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</si>
  <si>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</si>
  <si>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</si>
  <si>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</si>
  <si>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</si>
  <si>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</si>
  <si>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</si>
  <si>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</si>
  <si>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</si>
  <si>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</si>
  <si>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</si>
  <si>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</si>
  <si>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</si>
  <si>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</si>
  <si>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</si>
  <si>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</si>
  <si>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</si>
  <si>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</si>
  <si>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</si>
  <si>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</si>
  <si>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</si>
  <si>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</si>
  <si>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</si>
  <si>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</si>
  <si>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</si>
  <si>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</si>
  <si>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</si>
  <si>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</si>
  <si>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</si>
  <si>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</si>
  <si>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</si>
  <si>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</si>
  <si>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</si>
  <si>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</si>
  <si>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</si>
  <si>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</si>
  <si>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</si>
  <si>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</si>
  <si>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</si>
  <si>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</si>
  <si>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</si>
  <si>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</si>
  <si>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</si>
  <si>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</si>
  <si>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</si>
  <si>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</si>
  <si>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</si>
  <si>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</si>
  <si>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</si>
  <si>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</si>
  <si>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</si>
  <si>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</si>
  <si>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</si>
  <si>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</si>
  <si>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</si>
  <si>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</si>
  <si>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</si>
  <si>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</si>
  <si>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</si>
  <si>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</si>
  <si>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</si>
  <si>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</si>
  <si>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</si>
  <si>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</si>
  <si>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</si>
  <si>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</si>
  <si>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</si>
  <si>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</si>
  <si>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</si>
  <si>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</si>
  <si>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</si>
  <si>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</si>
  <si>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</si>
  <si>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</si>
  <si>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</si>
  <si>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</si>
  <si>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</si>
  <si>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</si>
  <si>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</si>
  <si>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</si>
  <si>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</si>
  <si>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</si>
  <si>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</si>
  <si>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</si>
  <si>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</si>
  <si>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</si>
  <si>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</si>
  <si>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</si>
  <si>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</si>
  <si>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</si>
  <si>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</si>
  <si>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</si>
  <si>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</si>
  <si>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</si>
  <si>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</si>
  <si>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</si>
  <si>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</si>
  <si>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</si>
  <si>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</si>
  <si>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</si>
  <si>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</si>
  <si>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</si>
  <si>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</si>
  <si>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</si>
  <si>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</si>
  <si>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</si>
  <si>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</si>
  <si>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</si>
  <si>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</si>
  <si>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</si>
  <si>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</si>
  <si>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</si>
  <si>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</si>
  <si>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</si>
  <si>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</si>
  <si>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</si>
  <si>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</si>
  <si>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</si>
  <si>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</si>
  <si>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</si>
  <si>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</si>
  <si>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</si>
  <si>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</si>
  <si>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</si>
  <si>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REGION:  DENVER</t>
  </si>
  <si>
    <t>Denver</t>
  </si>
  <si>
    <t>REGION: DENVER</t>
  </si>
  <si>
    <t>DENVER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</si>
  <si>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</si>
  <si>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</si>
  <si>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</si>
  <si>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</si>
  <si>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</si>
  <si>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</si>
  <si>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</si>
  <si>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</si>
  <si>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</si>
  <si>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</si>
  <si>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</si>
  <si>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0001V</t>
  </si>
  <si>
    <t>0001A</t>
  </si>
  <si>
    <t>Production Taxes</t>
  </si>
  <si>
    <t>East-MKT East</t>
  </si>
  <si>
    <t>Market East-EGM</t>
  </si>
  <si>
    <t>Interdesk/Stg COI</t>
  </si>
  <si>
    <t>East-LRC</t>
  </si>
  <si>
    <t>East-EGM</t>
  </si>
  <si>
    <t>REGION:  MARKET EAST</t>
  </si>
  <si>
    <t>REGION: BOSTON GAS</t>
  </si>
  <si>
    <t>MKT-EAST</t>
  </si>
  <si>
    <t>0005V</t>
  </si>
  <si>
    <t>0005A</t>
  </si>
  <si>
    <t>REGION:  MidMarket</t>
  </si>
  <si>
    <t>MidMarket</t>
  </si>
  <si>
    <t>REGION: MidMarket</t>
  </si>
  <si>
    <t>June</t>
  </si>
  <si>
    <t>PRODUCTION MONTH: 0006</t>
  </si>
  <si>
    <t>July</t>
  </si>
  <si>
    <t>Chicago</t>
  </si>
  <si>
    <t>0006V</t>
  </si>
  <si>
    <t>0006A</t>
  </si>
  <si>
    <t>PMAs</t>
  </si>
  <si>
    <t>Originations/Rho Drift</t>
  </si>
  <si>
    <t>August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</si>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</sst>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30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0" fillId="0" borderId="0" xfId="0" applyNumberFormat="1" applyAlignment="1"/>
    <xf numFmtId="165" fontId="27" fillId="0" borderId="1" xfId="1" applyNumberFormat="1" applyFont="1" applyFill="1" applyBorder="1"/>
    <xf numFmtId="43" fontId="4" fillId="0" borderId="0" xfId="1" applyAlignment="1"/>
    <xf numFmtId="165" fontId="16" fillId="5" borderId="23" xfId="1" applyNumberFormat="1" applyFont="1" applyFill="1" applyBorder="1" applyAlignment="1"/>
    <xf numFmtId="165" fontId="26" fillId="0" borderId="11" xfId="1" applyNumberFormat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4</xdr:row>
          <xdr:rowOff>47625</xdr:rowOff>
        </xdr:from>
        <xdr:to>
          <xdr:col>4</xdr:col>
          <xdr:colOff>600075</xdr:colOff>
          <xdr:row>4</xdr:row>
          <xdr:rowOff>257175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5</xdr:row>
          <xdr:rowOff>47625</xdr:rowOff>
        </xdr:from>
        <xdr:to>
          <xdr:col>4</xdr:col>
          <xdr:colOff>600075</xdr:colOff>
          <xdr:row>5</xdr:row>
          <xdr:rowOff>257175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6</xdr:row>
          <xdr:rowOff>47625</xdr:rowOff>
        </xdr:from>
        <xdr:to>
          <xdr:col>4</xdr:col>
          <xdr:colOff>600075</xdr:colOff>
          <xdr:row>6</xdr:row>
          <xdr:rowOff>257175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7</xdr:row>
          <xdr:rowOff>47625</xdr:rowOff>
        </xdr:from>
        <xdr:to>
          <xdr:col>4</xdr:col>
          <xdr:colOff>600075</xdr:colOff>
          <xdr:row>7</xdr:row>
          <xdr:rowOff>257175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8</xdr:row>
          <xdr:rowOff>47625</xdr:rowOff>
        </xdr:from>
        <xdr:to>
          <xdr:col>4</xdr:col>
          <xdr:colOff>600075</xdr:colOff>
          <xdr:row>8</xdr:row>
          <xdr:rowOff>257175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9</xdr:row>
          <xdr:rowOff>47625</xdr:rowOff>
        </xdr:from>
        <xdr:to>
          <xdr:col>4</xdr:col>
          <xdr:colOff>600075</xdr:colOff>
          <xdr:row>9</xdr:row>
          <xdr:rowOff>257175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10</xdr:row>
          <xdr:rowOff>47625</xdr:rowOff>
        </xdr:from>
        <xdr:to>
          <xdr:col>4</xdr:col>
          <xdr:colOff>600075</xdr:colOff>
          <xdr:row>10</xdr:row>
          <xdr:rowOff>257175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11</xdr:row>
          <xdr:rowOff>47625</xdr:rowOff>
        </xdr:from>
        <xdr:to>
          <xdr:col>4</xdr:col>
          <xdr:colOff>600075</xdr:colOff>
          <xdr:row>11</xdr:row>
          <xdr:rowOff>257175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14</xdr:row>
          <xdr:rowOff>47625</xdr:rowOff>
        </xdr:from>
        <xdr:to>
          <xdr:col>4</xdr:col>
          <xdr:colOff>600075</xdr:colOff>
          <xdr:row>14</xdr:row>
          <xdr:rowOff>257175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17</xdr:row>
          <xdr:rowOff>47625</xdr:rowOff>
        </xdr:from>
        <xdr:to>
          <xdr:col>4</xdr:col>
          <xdr:colOff>600075</xdr:colOff>
          <xdr:row>17</xdr:row>
          <xdr:rowOff>257175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0</xdr:row>
          <xdr:rowOff>47625</xdr:rowOff>
        </xdr:from>
        <xdr:to>
          <xdr:col>3</xdr:col>
          <xdr:colOff>1476375</xdr:colOff>
          <xdr:row>0</xdr:row>
          <xdr:rowOff>276225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63">
          <cell r="G63">
            <v>-16940278.349999994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KT East"/>
      <sheetName val="Sithe"/>
      <sheetName val="Central"/>
      <sheetName val="Mid Market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0">
          <cell r="B10">
            <v>3097000</v>
          </cell>
          <cell r="C10">
            <v>-8949000</v>
          </cell>
          <cell r="D10">
            <v>0</v>
          </cell>
          <cell r="E10">
            <v>-43000</v>
          </cell>
          <cell r="F10">
            <v>-260000</v>
          </cell>
          <cell r="G10">
            <v>-593000</v>
          </cell>
          <cell r="H10">
            <v>-5147000</v>
          </cell>
          <cell r="I10">
            <v>6002000</v>
          </cell>
          <cell r="J10">
            <v>-413000</v>
          </cell>
          <cell r="K10">
            <v>-628000</v>
          </cell>
          <cell r="L10">
            <v>7478000</v>
          </cell>
          <cell r="M10">
            <v>241000</v>
          </cell>
          <cell r="N10">
            <v>-38000</v>
          </cell>
          <cell r="O10">
            <v>-2762000</v>
          </cell>
          <cell r="P10">
            <v>-53000</v>
          </cell>
          <cell r="Q10">
            <v>1595000</v>
          </cell>
          <cell r="R10">
            <v>55000</v>
          </cell>
          <cell r="S10">
            <v>222000</v>
          </cell>
          <cell r="T10">
            <v>689000</v>
          </cell>
          <cell r="V10">
            <v>493000</v>
          </cell>
        </row>
        <row r="27">
          <cell r="V27">
            <v>121436</v>
          </cell>
        </row>
        <row r="44">
          <cell r="B44">
            <v>2774911</v>
          </cell>
          <cell r="C44">
            <v>-9762457</v>
          </cell>
          <cell r="D44">
            <v>0</v>
          </cell>
          <cell r="E44">
            <v>-43000</v>
          </cell>
          <cell r="F44">
            <v>156409</v>
          </cell>
          <cell r="G44">
            <v>61237</v>
          </cell>
          <cell r="H44">
            <v>-5111795</v>
          </cell>
          <cell r="I44">
            <v>6002000</v>
          </cell>
          <cell r="J44">
            <v>-413000</v>
          </cell>
          <cell r="K44">
            <v>-628000</v>
          </cell>
          <cell r="L44">
            <v>7373830</v>
          </cell>
          <cell r="M44">
            <v>-660622</v>
          </cell>
          <cell r="N44">
            <v>57394</v>
          </cell>
          <cell r="O44">
            <v>-2655411</v>
          </cell>
          <cell r="P44">
            <v>-53000</v>
          </cell>
          <cell r="Q44">
            <v>2593722</v>
          </cell>
          <cell r="R44">
            <v>55000</v>
          </cell>
          <cell r="S44">
            <v>178218</v>
          </cell>
          <cell r="T44">
            <v>689000</v>
          </cell>
          <cell r="V44">
            <v>614436</v>
          </cell>
        </row>
      </sheetData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0.bin"/><Relationship Id="rId5" Type="http://schemas.openxmlformats.org/officeDocument/2006/relationships/comments" Target="../comments8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2.75" x14ac:dyDescent="0.2"/>
  <cols>
    <col min="1" max="1" width="3.42578125" customWidth="1"/>
    <col min="3" max="3" width="6.28515625" customWidth="1"/>
    <col min="4" max="4" width="14.42578125" customWidth="1"/>
    <col min="5" max="5" width="5.42578125" customWidth="1"/>
  </cols>
  <sheetData>
    <row r="1" spans="1:7" ht="18" x14ac:dyDescent="0.25">
      <c r="A1" s="100" t="s">
        <v>0</v>
      </c>
    </row>
    <row r="4" spans="1:7" x14ac:dyDescent="0.2">
      <c r="A4" s="2" t="s">
        <v>1</v>
      </c>
    </row>
    <row r="5" spans="1:7" ht="23.25" customHeight="1" x14ac:dyDescent="0.2"/>
    <row r="6" spans="1:7" ht="21" customHeight="1" x14ac:dyDescent="0.2"/>
    <row r="7" spans="1:7" ht="21" customHeight="1" x14ac:dyDescent="0.2">
      <c r="G7" t="s">
        <v>2</v>
      </c>
    </row>
    <row r="8" spans="1:7" ht="21" customHeight="1" x14ac:dyDescent="0.2"/>
    <row r="9" spans="1:7" ht="21" customHeight="1" x14ac:dyDescent="0.2"/>
    <row r="10" spans="1:7" ht="21" customHeight="1" x14ac:dyDescent="0.2"/>
    <row r="11" spans="1:7" ht="21" customHeight="1" x14ac:dyDescent="0.2"/>
    <row r="12" spans="1:7" ht="21" customHeight="1" x14ac:dyDescent="0.2"/>
    <row r="15" spans="1:7" ht="21" customHeight="1" x14ac:dyDescent="0.2">
      <c r="A15" s="2" t="s">
        <v>3</v>
      </c>
    </row>
    <row r="18" spans="1:1" ht="21" customHeight="1" x14ac:dyDescent="0.2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104775</xdr:colOff>
                    <xdr:row>4</xdr:row>
                    <xdr:rowOff>47625</xdr:rowOff>
                  </from>
                  <to>
                    <xdr:col>4</xdr:col>
                    <xdr:colOff>600075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104775</xdr:colOff>
                    <xdr:row>5</xdr:row>
                    <xdr:rowOff>47625</xdr:rowOff>
                  </from>
                  <to>
                    <xdr:col>4</xdr:col>
                    <xdr:colOff>600075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104775</xdr:colOff>
                    <xdr:row>6</xdr:row>
                    <xdr:rowOff>47625</xdr:rowOff>
                  </from>
                  <to>
                    <xdr:col>4</xdr:col>
                    <xdr:colOff>600075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104775</xdr:colOff>
                    <xdr:row>7</xdr:row>
                    <xdr:rowOff>47625</xdr:rowOff>
                  </from>
                  <to>
                    <xdr:col>4</xdr:col>
                    <xdr:colOff>600075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104775</xdr:colOff>
                    <xdr:row>8</xdr:row>
                    <xdr:rowOff>47625</xdr:rowOff>
                  </from>
                  <to>
                    <xdr:col>4</xdr:col>
                    <xdr:colOff>600075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104775</xdr:colOff>
                    <xdr:row>9</xdr:row>
                    <xdr:rowOff>47625</xdr:rowOff>
                  </from>
                  <to>
                    <xdr:col>4</xdr:col>
                    <xdr:colOff>600075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104775</xdr:colOff>
                    <xdr:row>10</xdr:row>
                    <xdr:rowOff>47625</xdr:rowOff>
                  </from>
                  <to>
                    <xdr:col>4</xdr:col>
                    <xdr:colOff>600075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104775</xdr:colOff>
                    <xdr:row>11</xdr:row>
                    <xdr:rowOff>47625</xdr:rowOff>
                  </from>
                  <to>
                    <xdr:col>4</xdr:col>
                    <xdr:colOff>600075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104775</xdr:colOff>
                    <xdr:row>14</xdr:row>
                    <xdr:rowOff>47625</xdr:rowOff>
                  </from>
                  <to>
                    <xdr:col>4</xdr:col>
                    <xdr:colOff>600075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104775</xdr:colOff>
                    <xdr:row>17</xdr:row>
                    <xdr:rowOff>47625</xdr:rowOff>
                  </from>
                  <to>
                    <xdr:col>4</xdr:col>
                    <xdr:colOff>600075</xdr:colOff>
                    <xdr:row>17</xdr:row>
                    <xdr:rowOff>257175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71" activePane="bottomRight" state="frozen"/>
      <selection pane="topRight"/>
      <selection pane="bottomLeft"/>
      <selection pane="bottomRight" activeCell="C5" sqref="C5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6.140625" customWidth="1"/>
    <col min="7" max="7" width="15.42578125" customWidth="1"/>
    <col min="8" max="8" width="16.140625" customWidth="1"/>
    <col min="9" max="15" width="15.42578125" customWidth="1"/>
  </cols>
  <sheetData>
    <row r="1" spans="1:22" x14ac:dyDescent="0.2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'!D11+'WE-VAR'!D11+BUG_VAR!D11+'TX-HPLC-VAR'!D11+'ARUBA-VAR'!D11+'SITHE-VAR'!D11+'DEN-VAR'!D11+'EAST-MKT-VAR'!D11+'MidMarket-VAR'!D11</f>
        <v>515923340</v>
      </c>
      <c r="E11" s="65">
        <f>STG_VAR!E11+ONT_VAR!E11+'CE-VAR'!E11+'EAST-EGM-VAR'!E11+'BGC-EGM-VAR'!E11+'EAST-LRC-VAR'!E11+'TX-EGM-VAR'!E11+'TX-HPLR-VAR '!E11+'WE-VAR'!E11+BUG_VAR!E11+'TX-HPLC-VAR'!E11+'ARUBA-VAR'!E11+'SITHE-VAR'!E11+'DEN-VAR'!E11+'EAST-MKT-VAR'!E11+'MidMarket-VAR'!E11</f>
        <v>2232893459</v>
      </c>
      <c r="F11" s="65">
        <f>STG_VAR!F11+ONT_VAR!F11+'CE-VAR'!F11+'EAST-EGM-VAR'!F11+'BGC-EGM-VAR'!F11+'EAST-LRC-VAR'!F11+'TX-EGM-VAR'!F11+'TX-HPLR-VAR '!F11+'WE-VAR'!F11+BUG_VAR!F11+'TX-HPLC-VAR'!F11+'ARUBA-VAR'!F11+'SITHE-VAR'!F11+'DEN-VAR'!F11+'EAST-MKT-VAR'!F11+'MidMarket-VAR'!F11</f>
        <v>513707216</v>
      </c>
      <c r="G11" s="65">
        <f>STG_VAR!G11+ONT_VAR!G11+'CE-VAR'!G11+'EAST-EGM-VAR'!G11+'BGC-EGM-VAR'!G11+'EAST-LRC-VAR'!G11+'TX-EGM-VAR'!G11+'TX-HPLR-VAR '!G11+'WE-VAR'!G11+BUG_VAR!G11+'TX-HPLC-VAR'!G11+'ARUBA-VAR'!G11+'SITHE-VAR'!G11+'DEN-VAR'!G11+'EAST-MKT-VAR'!G11+'MidMarket-VAR'!G11</f>
        <v>2166672841.8099999</v>
      </c>
      <c r="H11" s="60">
        <f>F11-D11</f>
        <v>-2216124</v>
      </c>
      <c r="I11" s="38">
        <f>G11-E11</f>
        <v>-66220617.190000057</v>
      </c>
    </row>
    <row r="12" spans="1:22" x14ac:dyDescent="0.2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'!D12+'WE-VAR'!D12+BUG_VAR!D12+'TX-HPLC-VAR'!D12+'ARUBA-VAR'!D12+'SITHE-VAR'!D12+'DEN-VAR'!D12+'EAST-MKT-VAR'!D12+'MidMarket-VAR'!D12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'!E12+'WE-VAR'!E12+BUG_VAR!E12+'TX-HPLC-VAR'!E12+'ARUBA-VAR'!E12+'SITHE-VAR'!E12+'DEN-VAR'!E12+'EAST-MKT-VAR'!E12+'MidMarket-VAR'!E12</f>
        <v>-1405797</v>
      </c>
      <c r="F12" s="65">
        <f>STG_VAR!F12+ONT_VAR!F12+'CE-VAR'!F12+'EAST-EGM-VAR'!F12+'BGC-EGM-VAR'!F12+'EAST-LRC-VAR'!F12+'TX-EGM-VAR'!F12+'TX-HPLR-VAR '!F12+'WE-VAR'!F12+BUG_VAR!F12+'TX-HPLC-VAR'!F12+'ARUBA-VAR'!F12+'SITHE-VAR'!F12+'DEN-VAR'!F12+'EAST-MKT-VAR'!F12+'MidMarket-VAR'!F12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'!G12+'WE-VAR'!G12+BUG_VAR!G12+'TX-HPLC-VAR'!G12+'ARUBA-VAR'!G12+'SITHE-VAR'!G12+'DEN-VAR'!G12+'EAST-MKT-VAR'!G12+'MidMarket-VAR'!G12</f>
        <v>86180093.650000006</v>
      </c>
      <c r="H12" s="60">
        <f>F12-D12</f>
        <v>0</v>
      </c>
      <c r="I12" s="38">
        <f>G12-E12</f>
        <v>87585890.650000006</v>
      </c>
    </row>
    <row r="13" spans="1:22" x14ac:dyDescent="0.2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'!D13+'WE-VAR'!D13+BUG_VAR!D13+'TX-HPLC-VAR'!D13+'ARUBA-VAR'!D13+'SITHE-VAR'!D13+'DEN-VAR'!D13+'EAST-MKT-VAR'!D13+'MidMarket-VAR'!D13</f>
        <v>209834435</v>
      </c>
      <c r="E13" s="65">
        <f>STG_VAR!E13+ONT_VAR!E13+'CE-VAR'!E13+'EAST-EGM-VAR'!E13+'BGC-EGM-VAR'!E13+'EAST-LRC-VAR'!E13+'TX-EGM-VAR'!E13+'TX-HPLR-VAR '!E13+'WE-VAR'!E13+BUG_VAR!E13+'TX-HPLC-VAR'!E13+'ARUBA-VAR'!E13+'SITHE-VAR'!E13+'DEN-VAR'!E13+'EAST-MKT-VAR'!E13+'MidMarket-VAR'!E13</f>
        <v>907429013</v>
      </c>
      <c r="F13" s="65">
        <f>STG_VAR!F13+ONT_VAR!F13+'CE-VAR'!F13+'EAST-EGM-VAR'!F13+'BGC-EGM-VAR'!F13+'EAST-LRC-VAR'!F13+'TX-EGM-VAR'!F13+'TX-HPLR-VAR '!F13+'WE-VAR'!F13+BUG_VAR!F13+'TX-HPLC-VAR'!F13+'ARUBA-VAR'!F13+'SITHE-VAR'!F13+'DEN-VAR'!F13+'EAST-MKT-VAR'!F13+'MidMarket-VAR'!F13</f>
        <v>222275564</v>
      </c>
      <c r="G13" s="65">
        <f>STG_VAR!G13+ONT_VAR!G13+'CE-VAR'!G13+'EAST-EGM-VAR'!G13+'BGC-EGM-VAR'!G13+'EAST-LRC-VAR'!G13+'TX-EGM-VAR'!G13+'TX-HPLR-VAR '!G13+'WE-VAR'!G13+BUG_VAR!G13+'TX-HPLC-VAR'!G13+'ARUBA-VAR'!G13+'SITHE-VAR'!G13+'DEN-VAR'!G13+'EAST-MKT-VAR'!G13+'MidMarket-VAR'!G13</f>
        <v>948352225</v>
      </c>
      <c r="H13" s="60">
        <f t="shared" ref="H13:I15" si="0">F13-D13</f>
        <v>12441129</v>
      </c>
      <c r="I13" s="38">
        <f t="shared" si="0"/>
        <v>40923212</v>
      </c>
    </row>
    <row r="14" spans="1:22" x14ac:dyDescent="0.2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'!D14+'WE-VAR'!D14+BUG_VAR!D14+'TX-HPLC-VAR'!D14+'ARUBA-VAR'!D14+'SITHE-VAR'!D14+'DEN-VAR'!D14+'EAST-MKT-VAR'!D14+'MidMarket-VAR'!D14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'!E14+'WE-VAR'!E14+BUG_VAR!E14+'TX-HPLC-VAR'!E14+'ARUBA-VAR'!E14+'SITHE-VAR'!E14+'DEN-VAR'!E14+'EAST-MKT-VAR'!E14+'MidMarket-VAR'!E14</f>
        <v>30520</v>
      </c>
      <c r="F14" s="65">
        <f>STG_VAR!F14+ONT_VAR!F14+'CE-VAR'!F14+'EAST-EGM-VAR'!F14+'BGC-EGM-VAR'!F14+'EAST-LRC-VAR'!F14+'TX-EGM-VAR'!F14+'TX-HPLR-VAR '!F14+'WE-VAR'!F14+BUG_VAR!F14+'TX-HPLC-VAR'!F14+'ARUBA-VAR'!F14+'SITHE-VAR'!F14+'DEN-VAR'!F14+'EAST-MKT-VAR'!F14+'MidMarket-VAR'!F14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'!G14+'WE-VAR'!G14+BUG_VAR!G14+'TX-HPLC-VAR'!G14+'ARUBA-VAR'!G14+'SITHE-VAR'!G14+'DEN-VAR'!G14+'EAST-MKT-VAR'!G14+'MidMarket-VAR'!G14</f>
        <v>0</v>
      </c>
      <c r="H14" s="60">
        <f t="shared" si="0"/>
        <v>0</v>
      </c>
      <c r="I14" s="38">
        <f t="shared" si="0"/>
        <v>-30520</v>
      </c>
    </row>
    <row r="15" spans="1:22" x14ac:dyDescent="0.2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'!D15+'WE-VAR'!D15+BUG_VAR!D15+'TX-HPLC-VAR'!D15+'ARUBA-VAR'!D15+'SITHE-VAR'!D15+'DEN-VAR'!D15+'EAST-MKT-VAR'!D15+'MidMarket-VAR'!D15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'!E15+'WE-VAR'!E15+BUG_VAR!E15+'TX-HPLC-VAR'!E15+'ARUBA-VAR'!E15+'SITHE-VAR'!E15+'DEN-VAR'!E15+'EAST-MKT-VAR'!E15+'MidMarket-VAR'!E15</f>
        <v>1651248.09</v>
      </c>
      <c r="F15" s="65">
        <f>STG_VAR!F15+ONT_VAR!F15+'CE-VAR'!F15+'EAST-EGM-VAR'!F15+'BGC-EGM-VAR'!F15+'EAST-LRC-VAR'!F15+'TX-EGM-VAR'!F15+'TX-HPLR-VAR '!F15+'WE-VAR'!F15+BUG_VAR!F15+'TX-HPLC-VAR'!F15+'ARUBA-VAR'!F15+'SITHE-VAR'!F15+'DEN-VAR'!F15+'EAST-MKT-VAR'!F15+'MidMarket-VAR'!F15</f>
        <v>-450000</v>
      </c>
      <c r="G15" s="65">
        <f>STG_VAR!G15+ONT_VAR!G15+'CE-VAR'!G15+'EAST-EGM-VAR'!G15+'BGC-EGM-VAR'!G15+'EAST-LRC-VAR'!G15+'TX-EGM-VAR'!G15+'TX-HPLR-VAR '!G15+'WE-VAR'!G15+BUG_VAR!G15+'TX-HPLC-VAR'!G15+'ARUBA-VAR'!G15+'SITHE-VAR'!G15+'DEN-VAR'!G15+'EAST-MKT-VAR'!G15+'MidMarket-VAR'!G15</f>
        <v>9815821.1600000001</v>
      </c>
      <c r="H15" s="60">
        <f t="shared" si="0"/>
        <v>-450000</v>
      </c>
      <c r="I15" s="38">
        <f t="shared" si="0"/>
        <v>8164573.0700000003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725757775</v>
      </c>
      <c r="E16" s="39">
        <f t="shared" si="1"/>
        <v>3140598443.0900002</v>
      </c>
      <c r="F16" s="61">
        <f t="shared" si="1"/>
        <v>735532780</v>
      </c>
      <c r="G16" s="39">
        <f t="shared" si="1"/>
        <v>3211020981.6199999</v>
      </c>
      <c r="H16" s="61">
        <f t="shared" si="1"/>
        <v>9775005</v>
      </c>
      <c r="I16" s="39">
        <f t="shared" si="1"/>
        <v>70422538.529999942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'!D19+'WE-VAR'!D19+BUG_VAR!D19+'TX-HPLC-VAR'!D19+'ARUBA-VAR'!D19+'SITHE-VAR'!D19+'DEN-VAR'!D19+'EAST-MKT-VAR'!D19+'MidMarket-VAR'!D19</f>
        <v>-519856353</v>
      </c>
      <c r="E19" s="65">
        <f>STG_VAR!E19+ONT_VAR!E19+'CE-VAR'!E19+'EAST-EGM-VAR'!E19+'BGC-EGM-VAR'!E19+'EAST-LRC-VAR'!E19+'TX-EGM-VAR'!E19+'TX-HPLR-VAR '!E19+'WE-VAR'!E19+BUG_VAR!E19+'TX-HPLC-VAR'!E19+'ARUBA-VAR'!E19+'SITHE-VAR'!E19+'DEN-VAR'!E19+'EAST-MKT-VAR'!E19+'MidMarket-VAR'!E19</f>
        <v>-2236443182</v>
      </c>
      <c r="F19" s="65">
        <f>STG_VAR!F19+ONT_VAR!F19+'CE-VAR'!F19+'EAST-EGM-VAR'!F19+'BGC-EGM-VAR'!F19+'EAST-LRC-VAR'!F19+'TX-EGM-VAR'!F19+'TX-HPLR-VAR '!F19+'WE-VAR'!F19+BUG_VAR!F19+'TX-HPLC-VAR'!F19+'ARUBA-VAR'!F19+'SITHE-VAR'!F19+'DEN-VAR'!F19+'EAST-MKT-VAR'!F19+'MidMarket-VAR'!F19</f>
        <v>-522479894</v>
      </c>
      <c r="G19" s="65">
        <f>STG_VAR!G19+ONT_VAR!G19+'CE-VAR'!G19+'EAST-EGM-VAR'!G19+'BGC-EGM-VAR'!G19+'EAST-LRC-VAR'!G19+'TX-EGM-VAR'!G19+'TX-HPLR-VAR '!G19+'WE-VAR'!G19+BUG_VAR!G19+'TX-HPLC-VAR'!G19+'ARUBA-VAR'!G19+'SITHE-VAR'!G19+'DEN-VAR'!G19+'EAST-MKT-VAR'!G19+'MidMarket-VAR'!G19</f>
        <v>-2189957097.96</v>
      </c>
      <c r="H19" s="60">
        <f>F19-D19</f>
        <v>-2623541</v>
      </c>
      <c r="I19" s="38">
        <f>G19-E19</f>
        <v>46486084.039999962</v>
      </c>
    </row>
    <row r="20" spans="1:9" x14ac:dyDescent="0.2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'!D20+'WE-VAR'!D20+BUG_VAR!D20+'TX-HPLC-VAR'!D20+'ARUBA-VAR'!D20+'SITHE-VAR'!D20+'DEN-VAR'!D20+'EAST-MKT-VAR'!D20+'MidMarket-VAR'!D20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'!E20+'WE-VAR'!E20+BUG_VAR!E20+'TX-HPLC-VAR'!E20+'ARUBA-VAR'!E20+'SITHE-VAR'!E20+'DEN-VAR'!E20+'EAST-MKT-VAR'!E20+'MidMarket-VAR'!E20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'!F20+'WE-VAR'!F20+BUG_VAR!F20+'TX-HPLC-VAR'!F20+'ARUBA-VAR'!F20+'SITHE-VAR'!F20+'DEN-VAR'!F20+'EAST-MKT-VAR'!F20+'MidMarket-VAR'!F20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'!G20+'WE-VAR'!G20+BUG_VAR!G20+'TX-HPLC-VAR'!G20+'ARUBA-VAR'!G20+'SITHE-VAR'!G20+'DEN-VAR'!G20+'EAST-MKT-VAR'!G20+'MidMarket-VAR'!G20</f>
        <v>-94732601.530000016</v>
      </c>
      <c r="H20" s="60">
        <f>F20-D20</f>
        <v>0</v>
      </c>
      <c r="I20" s="38">
        <f>G20-E20</f>
        <v>-94732601.530000016</v>
      </c>
    </row>
    <row r="21" spans="1:9" x14ac:dyDescent="0.2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'!D21+'WE-VAR'!D21+BUG_VAR!D21+'TX-HPLC-VAR'!D21+'ARUBA-VAR'!D21+'SITHE-VAR'!D21+'DEN-VAR'!D21+'EAST-MKT-VAR'!D21+'MidMarket-VAR'!D21</f>
        <v>-211065490</v>
      </c>
      <c r="E21" s="65">
        <f>STG_VAR!E21+ONT_VAR!E21+'CE-VAR'!E21+'EAST-EGM-VAR'!E21+'BGC-EGM-VAR'!E21+'EAST-LRC-VAR'!E21+'TX-EGM-VAR'!E21+'TX-HPLR-VAR '!E21+'WE-VAR'!E21+BUG_VAR!E21+'TX-HPLC-VAR'!E21+'ARUBA-VAR'!E21+'SITHE-VAR'!E21+'DEN-VAR'!E21+'EAST-MKT-VAR'!E21+'MidMarket-VAR'!E21</f>
        <v>-911472679</v>
      </c>
      <c r="F21" s="65">
        <f>STG_VAR!F21+ONT_VAR!F21+'CE-VAR'!F21+'EAST-EGM-VAR'!F21+'BGC-EGM-VAR'!F21+'EAST-LRC-VAR'!F21+'TX-EGM-VAR'!F21+'TX-HPLR-VAR '!F21+'WE-VAR'!F21+BUG_VAR!F21+'TX-HPLC-VAR'!F21+'ARUBA-VAR'!F21+'SITHE-VAR'!F21+'DEN-VAR'!F21+'EAST-MKT-VAR'!F21+'MidMarket-VAR'!F21</f>
        <v>-222275564</v>
      </c>
      <c r="G21" s="65">
        <f>STG_VAR!G21+ONT_VAR!G21+'CE-VAR'!G21+'EAST-EGM-VAR'!G21+'BGC-EGM-VAR'!G21+'EAST-LRC-VAR'!G21+'TX-EGM-VAR'!G21+'TX-HPLR-VAR '!G21+'WE-VAR'!G21+BUG_VAR!G21+'TX-HPLC-VAR'!G21+'ARUBA-VAR'!G21+'SITHE-VAR'!G21+'DEN-VAR'!G21+'EAST-MKT-VAR'!G21+'MidMarket-VAR'!G21</f>
        <v>-949718683</v>
      </c>
      <c r="H21" s="60">
        <f t="shared" ref="H21:I23" si="2">F21-D21</f>
        <v>-11210074</v>
      </c>
      <c r="I21" s="38">
        <f t="shared" si="2"/>
        <v>-38246004</v>
      </c>
    </row>
    <row r="22" spans="1:9" x14ac:dyDescent="0.2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'!D22+'WE-VAR'!D22+BUG_VAR!D22+'TX-HPLC-VAR'!D22+'ARUBA-VAR'!D22+'SITHE-VAR'!D22+'DEN-VAR'!D22+'EAST-MKT-VAR'!D22+'MidMarket-VAR'!D22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'!E22+'WE-VAR'!E22+BUG_VAR!E22+'TX-HPLC-VAR'!E22+'ARUBA-VAR'!E22+'SITHE-VAR'!E22+'DEN-VAR'!E22+'EAST-MKT-VAR'!E22+'MidMarket-VAR'!E22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'!F22+'WE-VAR'!F22+BUG_VAR!F22+'TX-HPLC-VAR'!F22+'ARUBA-VAR'!F22+'SITHE-VAR'!F22+'DEN-VAR'!F22+'EAST-MKT-VAR'!F22+'MidMarket-VAR'!F22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'!G22+'WE-VAR'!G22+BUG_VAR!G22+'TX-HPLC-VAR'!G22+'ARUBA-VAR'!G22+'SITHE-VAR'!G22+'DEN-VAR'!G22+'EAST-MKT-VAR'!G22+'MidMarket-VAR'!G22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'!D23+'WE-VAR'!D23+BUG_VAR!D23+'TX-HPLC-VAR'!D23+'ARUBA-VAR'!D23+'SITHE-VAR'!D23+'DEN-VAR'!D23+'EAST-MKT-VAR'!D23+'MidMarket-VAR'!D23</f>
        <v>1303202</v>
      </c>
      <c r="E23" s="65">
        <f>STG_VAR!E23+ONT_VAR!E23+'CE-VAR'!E23+'EAST-EGM-VAR'!E23+'BGC-EGM-VAR'!E23+'EAST-LRC-VAR'!E23+'TX-EGM-VAR'!E23+'TX-HPLR-VAR '!E23+'WE-VAR'!E23+BUG_VAR!E23+'TX-HPLC-VAR'!E23+'ARUBA-VAR'!E23+'SITHE-VAR'!E23+'DEN-VAR'!E23+'EAST-MKT-VAR'!E23+'MidMarket-VAR'!E23</f>
        <v>5435274</v>
      </c>
      <c r="F23" s="65">
        <f>STG_VAR!F23+ONT_VAR!F23+'CE-VAR'!F23+'EAST-EGM-VAR'!F23+'BGC-EGM-VAR'!F23+'EAST-LRC-VAR'!F23+'TX-EGM-VAR'!F23+'TX-HPLR-VAR '!F23+'WE-VAR'!F23+BUG_VAR!F23+'TX-HPLC-VAR'!F23+'ARUBA-VAR'!F23+'SITHE-VAR'!F23+'DEN-VAR'!F23+'EAST-MKT-VAR'!F23+'MidMarket-VAR'!F23</f>
        <v>1572234</v>
      </c>
      <c r="G23" s="65">
        <f>STG_VAR!G23+ONT_VAR!G23+'CE-VAR'!G23+'EAST-EGM-VAR'!G23+'BGC-EGM-VAR'!G23+'EAST-LRC-VAR'!G23+'TX-EGM-VAR'!G23+'TX-HPLR-VAR '!G23+'WE-VAR'!G23+BUG_VAR!G23+'TX-HPLC-VAR'!G23+'ARUBA-VAR'!G23+'SITHE-VAR'!G23+'DEN-VAR'!G23+'EAST-MKT-VAR'!G23+'MidMarket-VAR'!G23</f>
        <v>6657780.4060000004</v>
      </c>
      <c r="H23" s="60">
        <f t="shared" si="2"/>
        <v>269032</v>
      </c>
      <c r="I23" s="38">
        <f t="shared" si="2"/>
        <v>1222506.4060000004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-729618641</v>
      </c>
      <c r="E24" s="39">
        <f t="shared" si="3"/>
        <v>-3142480587</v>
      </c>
      <c r="F24" s="61">
        <f t="shared" si="3"/>
        <v>-743183224</v>
      </c>
      <c r="G24" s="39">
        <f t="shared" si="3"/>
        <v>-3227750602.0840001</v>
      </c>
      <c r="H24" s="61">
        <f t="shared" si="3"/>
        <v>-13564583</v>
      </c>
      <c r="I24" s="39">
        <f t="shared" si="3"/>
        <v>-85270015.084000051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'!D27+'WE-VAR'!D27+BUG_VAR!D27+'TX-HPLC-VAR'!D27+'ARUBA-VAR'!D27+'SITHE-VAR'!D27+'DEN-VAR'!D27+'EAST-MKT-VAR'!D27+'MidMarket-VAR'!D27</f>
        <v>108077633</v>
      </c>
      <c r="E27" s="65">
        <f>STG_VAR!E27+ONT_VAR!E27+'CE-VAR'!E27+'EAST-EGM-VAR'!E27+'BGC-EGM-VAR'!E27+'EAST-LRC-VAR'!E27+'TX-EGM-VAR'!E27+'TX-HPLR-VAR '!E27+'WE-VAR'!E27+BUG_VAR!E27+'TX-HPLC-VAR'!E27+'ARUBA-VAR'!E27+'SITHE-VAR'!E27+'DEN-VAR'!E27+'EAST-MKT-VAR'!E27+'MidMarket-VAR'!E27</f>
        <v>462961002</v>
      </c>
      <c r="F27" s="65">
        <f>STG_VAR!F27+ONT_VAR!F27+'CE-VAR'!F27+'EAST-EGM-VAR'!F27+'BGC-EGM-VAR'!F27+'EAST-LRC-VAR'!F27+'TX-EGM-VAR'!F27+'TX-HPLR-VAR '!F27+'WE-VAR'!F27+BUG_VAR!F27+'TX-HPLC-VAR'!F27+'ARUBA-VAR'!F27+'SITHE-VAR'!F27+'DEN-VAR'!F27+'EAST-MKT-VAR'!F27+'MidMarket-VAR'!F27</f>
        <v>35503908</v>
      </c>
      <c r="G27" s="65">
        <f>STG_VAR!G27+ONT_VAR!G27+'CE-VAR'!G27+'EAST-EGM-VAR'!G27+'BGC-EGM-VAR'!G27+'EAST-LRC-VAR'!G27+'TX-EGM-VAR'!G27+'TX-HPLR-VAR '!G27+'WE-VAR'!G27+BUG_VAR!G27+'TX-HPLC-VAR'!G27+'ARUBA-VAR'!G27+'SITHE-VAR'!G27+'DEN-VAR'!G27+'EAST-MKT-VAR'!G27+'MidMarket-VAR'!G27</f>
        <v>150828580.19999999</v>
      </c>
      <c r="H27" s="60">
        <f>F27-D27</f>
        <v>-72573725</v>
      </c>
      <c r="I27" s="38">
        <f>G27-E27</f>
        <v>-312132421.80000001</v>
      </c>
    </row>
    <row r="28" spans="1:9" x14ac:dyDescent="0.2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'!D28+'WE-VAR'!D28+BUG_VAR!D28+'TX-HPLC-VAR'!D28+'ARUBA-VAR'!D28+'SITHE-VAR'!D28+'DEN-VAR'!D28+'EAST-MKT-VAR'!D28+'MidMarket-VAR'!D28</f>
        <v>-106267038</v>
      </c>
      <c r="E28" s="65">
        <f>STG_VAR!E28+ONT_VAR!E28+'CE-VAR'!E28+'EAST-EGM-VAR'!E28+'BGC-EGM-VAR'!E28+'EAST-LRC-VAR'!E28+'TX-EGM-VAR'!E28+'TX-HPLR-VAR '!E28+'WE-VAR'!E28+BUG_VAR!E28+'TX-HPLC-VAR'!E28+'ARUBA-VAR'!E28+'SITHE-VAR'!E28+'DEN-VAR'!E28+'EAST-MKT-VAR'!E28+'MidMarket-VAR'!E28</f>
        <v>-455261050</v>
      </c>
      <c r="F28" s="65">
        <f>STG_VAR!F28+ONT_VAR!F28+'CE-VAR'!F28+'EAST-EGM-VAR'!F28+'BGC-EGM-VAR'!F28+'EAST-LRC-VAR'!F28+'TX-EGM-VAR'!F28+'TX-HPLR-VAR '!F28+'WE-VAR'!F28+BUG_VAR!F28+'TX-HPLC-VAR'!F28+'ARUBA-VAR'!F28+'SITHE-VAR'!F28+'DEN-VAR'!F28+'EAST-MKT-VAR'!F28+'MidMarket-VAR'!F28</f>
        <v>-35555231</v>
      </c>
      <c r="G28" s="65">
        <f>STG_VAR!G28+ONT_VAR!G28+'CE-VAR'!G28+'EAST-EGM-VAR'!G28+'BGC-EGM-VAR'!G28+'EAST-LRC-VAR'!G28+'TX-EGM-VAR'!G28+'TX-HPLR-VAR '!G28+'WE-VAR'!G28+BUG_VAR!G28+'TX-HPLC-VAR'!G28+'ARUBA-VAR'!G28+'SITHE-VAR'!G28+'DEN-VAR'!G28+'EAST-MKT-VAR'!G28+'MidMarket-VAR'!G28</f>
        <v>-152289370.854</v>
      </c>
      <c r="H28" s="60">
        <f>F28-D28</f>
        <v>70711807</v>
      </c>
      <c r="I28" s="38">
        <f>G28-E28</f>
        <v>302971679.14600003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1810595</v>
      </c>
      <c r="E29" s="70">
        <f t="shared" si="4"/>
        <v>7699952</v>
      </c>
      <c r="F29" s="69">
        <f t="shared" si="4"/>
        <v>-51323</v>
      </c>
      <c r="G29" s="70">
        <f t="shared" si="4"/>
        <v>-1460790.6540000141</v>
      </c>
      <c r="H29" s="69">
        <f t="shared" si="4"/>
        <v>-1861918</v>
      </c>
      <c r="I29" s="70">
        <f t="shared" si="4"/>
        <v>-9160742.6539999843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'!D32+'WE-VAR'!D32+BUG_VAR!D32+'TX-HPLC-VAR'!D32+'ARUBA-VAR'!D32+'SITHE-VAR'!D32+'DEN-VAR'!D32+'EAST-MKT-VAR'!D32+'MidMarket-VAR'!D32</f>
        <v>773903</v>
      </c>
      <c r="E32" s="65">
        <f>STG_VAR!E32+ONT_VAR!E32+'CE-VAR'!E32+'EAST-EGM-VAR'!E32+'BGC-EGM-VAR'!E32+'EAST-LRC-VAR'!E32+'TX-EGM-VAR'!E32+'TX-HPLR-VAR '!E32+'WE-VAR'!E32+BUG_VAR!E32+'TX-HPLC-VAR'!E32+'ARUBA-VAR'!E32+'SITHE-VAR'!E32+'DEN-VAR'!E32+'EAST-MKT-VAR'!E32+'MidMarket-VAR'!E32</f>
        <v>1356195</v>
      </c>
      <c r="F32" s="65">
        <f>STG_VAR!F32+ONT_VAR!F32+'CE-VAR'!F32+'EAST-EGM-VAR'!F32+'BGC-EGM-VAR'!F32+'EAST-LRC-VAR'!F32+'TX-EGM-VAR'!F32+'TX-HPLR-VAR '!F32+'WE-VAR'!F32+BUG_VAR!F32+'TX-HPLC-VAR'!F32+'ARUBA-VAR'!F32+'SITHE-VAR'!F32+'DEN-VAR'!F32+'EAST-MKT-VAR'!F32+'MidMarket-VAR'!F32</f>
        <v>940363</v>
      </c>
      <c r="G32" s="65">
        <f>STG_VAR!G32+ONT_VAR!G32+'CE-VAR'!G32+'EAST-EGM-VAR'!G32+'BGC-EGM-VAR'!G32+'EAST-LRC-VAR'!G32+'TX-EGM-VAR'!G32+'TX-HPLR-VAR '!G32+'WE-VAR'!G32+BUG_VAR!G32+'TX-HPLC-VAR'!G32+'ARUBA-VAR'!G32+'SITHE-VAR'!G32+'DEN-VAR'!G32+'EAST-MKT-VAR'!G32+'MidMarket-VAR'!G32</f>
        <v>4354889.0560000017</v>
      </c>
      <c r="H32" s="60">
        <f>F32-D32</f>
        <v>166460</v>
      </c>
      <c r="I32" s="38">
        <f>G32-E32</f>
        <v>2998694.0560000017</v>
      </c>
    </row>
    <row r="33" spans="1:9" x14ac:dyDescent="0.2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'!D33+'WE-VAR'!D33+BUG_VAR!D33+'TX-HPLC-VAR'!D33+'ARUBA-VAR'!D33+'SITHE-VAR'!D33+'DEN-VAR'!D33+'EAST-MKT-VAR'!D33+'MidMarket-VAR'!D33</f>
        <v>141561</v>
      </c>
      <c r="E33" s="65">
        <f>STG_VAR!E33+ONT_VAR!E33+'CE-VAR'!E33+'EAST-EGM-VAR'!E33+'BGC-EGM-VAR'!E33+'EAST-LRC-VAR'!E33+'TX-EGM-VAR'!E33+'TX-HPLR-VAR '!E33+'WE-VAR'!E33+BUG_VAR!E33+'TX-HPLC-VAR'!E33+'ARUBA-VAR'!E33+'SITHE-VAR'!E33+'DEN-VAR'!E33+'EAST-MKT-VAR'!E33+'MidMarket-VAR'!E33</f>
        <v>2866687</v>
      </c>
      <c r="F33" s="65">
        <f>STG_VAR!F33+ONT_VAR!F33+'CE-VAR'!F33+'EAST-EGM-VAR'!F33+'BGC-EGM-VAR'!F33+'EAST-LRC-VAR'!F33+'TX-EGM-VAR'!F33+'TX-HPLR-VAR '!F33+'WE-VAR'!F33+BUG_VAR!F33+'TX-HPLC-VAR'!F33+'ARUBA-VAR'!F33+'SITHE-VAR'!F33+'DEN-VAR'!F33+'EAST-MKT-VAR'!F33+'MidMarket-VAR'!F33</f>
        <v>-629717</v>
      </c>
      <c r="G33" s="65">
        <f>STG_VAR!G33+ONT_VAR!G33+'CE-VAR'!G33+'EAST-EGM-VAR'!G33+'BGC-EGM-VAR'!G33+'EAST-LRC-VAR'!G33+'TX-EGM-VAR'!G33+'TX-HPLR-VAR '!G33+'WE-VAR'!G33+BUG_VAR!G33+'TX-HPLC-VAR'!G33+'ARUBA-VAR'!G33+'SITHE-VAR'!G33+'DEN-VAR'!G33+'EAST-MKT-VAR'!G33+'MidMarket-VAR'!G33</f>
        <v>-2492306.41</v>
      </c>
      <c r="H33" s="60">
        <f t="shared" ref="H33:I35" si="5">F33-D33</f>
        <v>-771278</v>
      </c>
      <c r="I33" s="38">
        <f t="shared" si="5"/>
        <v>-5358993.41</v>
      </c>
    </row>
    <row r="34" spans="1:9" x14ac:dyDescent="0.2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'!D34+'WE-VAR'!D34+BUG_VAR!D34+'TX-HPLC-VAR'!D34+'ARUBA-VAR'!D34+'SITHE-VAR'!D34+'DEN-VAR'!D34+'EAST-MKT-VAR'!D34+'MidMarket-VAR'!D34</f>
        <v>-624629</v>
      </c>
      <c r="E34" s="65">
        <f>STG_VAR!E34+ONT_VAR!E34+'CE-VAR'!E34+'EAST-EGM-VAR'!E34+'BGC-EGM-VAR'!E34+'EAST-LRC-VAR'!E34+'TX-EGM-VAR'!E34+'TX-HPLR-VAR '!E34+'WE-VAR'!E34+BUG_VAR!E34+'TX-HPLC-VAR'!E34+'ARUBA-VAR'!E34+'SITHE-VAR'!E34+'DEN-VAR'!E34+'EAST-MKT-VAR'!E34+'MidMarket-VAR'!E34</f>
        <v>-2675858</v>
      </c>
      <c r="F34" s="65">
        <f>STG_VAR!F34+ONT_VAR!F34+'CE-VAR'!F34+'EAST-EGM-VAR'!F34+'BGC-EGM-VAR'!F34+'EAST-LRC-VAR'!F34+'TX-EGM-VAR'!F34+'TX-HPLR-VAR '!F34+'WE-VAR'!F34+BUG_VAR!F34+'TX-HPLC-VAR'!F34+'ARUBA-VAR'!F34+'SITHE-VAR'!F34+'DEN-VAR'!F34+'EAST-MKT-VAR'!F34+'MidMarket-VAR'!F34</f>
        <v>626151</v>
      </c>
      <c r="G34" s="65">
        <f>STG_VAR!G34+ONT_VAR!G34+'CE-VAR'!G34+'EAST-EGM-VAR'!G34+'BGC-EGM-VAR'!G34+'EAST-LRC-VAR'!G34+'TX-EGM-VAR'!G34+'TX-HPLR-VAR '!G34+'WE-VAR'!G34+BUG_VAR!G34+'TX-HPLC-VAR'!G34+'ARUBA-VAR'!G34+'SITHE-VAR'!G34+'DEN-VAR'!G34+'EAST-MKT-VAR'!G34+'MidMarket-VAR'!G34</f>
        <v>2371886.6300000004</v>
      </c>
      <c r="H34" s="60">
        <f t="shared" si="5"/>
        <v>1250780</v>
      </c>
      <c r="I34" s="38">
        <f t="shared" si="5"/>
        <v>5047744.6300000008</v>
      </c>
    </row>
    <row r="35" spans="1:9" x14ac:dyDescent="0.2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'!D35+'WE-VAR'!D35+BUG_VAR!D35+'TX-HPLC-VAR'!D35+'ARUBA-VAR'!D35+'SITHE-VAR'!D35+'DEN-VAR'!D35+'EAST-MKT-VAR'!D35+'MidMarket-VAR'!D35</f>
        <v>772772</v>
      </c>
      <c r="E35" s="65">
        <f>STG_VAR!E35+ONT_VAR!E35+'CE-VAR'!E35+'EAST-EGM-VAR'!E35+'BGC-EGM-VAR'!E35+'EAST-LRC-VAR'!E35+'TX-EGM-VAR'!E35+'TX-HPLR-VAR '!E35+'WE-VAR'!E35+BUG_VAR!E35+'TX-HPLC-VAR'!E35+'ARUBA-VAR'!E35+'SITHE-VAR'!E35+'DEN-VAR'!E35+'EAST-MKT-VAR'!E35+'MidMarket-VAR'!E35</f>
        <v>3764489</v>
      </c>
      <c r="F35" s="65">
        <f>STG_VAR!F35+ONT_VAR!F35+'CE-VAR'!F35+'EAST-EGM-VAR'!F35+'BGC-EGM-VAR'!F35+'EAST-LRC-VAR'!F35+'TX-EGM-VAR'!F35+'TX-HPLR-VAR '!F35+'WE-VAR'!F35+BUG_VAR!F35+'TX-HPLC-VAR'!F35+'ARUBA-VAR'!F35+'SITHE-VAR'!F35+'DEN-VAR'!F35+'EAST-MKT-VAR'!F35+'MidMarket-VAR'!F35</f>
        <v>751673</v>
      </c>
      <c r="G35" s="65">
        <f>STG_VAR!G35+ONT_VAR!G35+'CE-VAR'!G35+'EAST-EGM-VAR'!G35+'BGC-EGM-VAR'!G35+'EAST-LRC-VAR'!G35+'TX-EGM-VAR'!G35+'TX-HPLR-VAR '!G35+'WE-VAR'!G35+BUG_VAR!G35+'TX-HPLC-VAR'!G35+'ARUBA-VAR'!G35+'SITHE-VAR'!G35+'DEN-VAR'!G35+'EAST-MKT-VAR'!G35+'MidMarket-VAR'!G35</f>
        <v>2336596.38</v>
      </c>
      <c r="H35" s="60">
        <f t="shared" si="5"/>
        <v>-21099</v>
      </c>
      <c r="I35" s="38">
        <f t="shared" si="5"/>
        <v>-1427892.62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1063607</v>
      </c>
      <c r="E36" s="39">
        <f t="shared" si="6"/>
        <v>5311513</v>
      </c>
      <c r="F36" s="61">
        <f t="shared" si="6"/>
        <v>1688470</v>
      </c>
      <c r="G36" s="39">
        <f t="shared" si="6"/>
        <v>6571065.6560000023</v>
      </c>
      <c r="H36" s="61">
        <f t="shared" si="6"/>
        <v>624863</v>
      </c>
      <c r="I36" s="39">
        <f t="shared" si="6"/>
        <v>1259552.6560000023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'!D39+'WE-VAR'!D39+BUG_VAR!D39+'TX-HPLC-VAR'!D39+'ARUBA-VAR'!D39+'SITHE-VAR'!D39+'DEN-VAR'!D39+'EAST-MKT-VAR'!D39+'MidMarket-VAR'!D39</f>
        <v>5754095</v>
      </c>
      <c r="E39" s="65">
        <f>STG_VAR!E39+ONT_VAR!E39+'CE-VAR'!E39+'EAST-EGM-VAR'!E39+'BGC-EGM-VAR'!E39+'EAST-LRC-VAR'!E39+'TX-EGM-VAR'!E39+'TX-HPLR-VAR '!E39+'WE-VAR'!E39+BUG_VAR!E39+'TX-HPLC-VAR'!E39+'ARUBA-VAR'!E39+'SITHE-VAR'!E39+'DEN-VAR'!E39+'EAST-MKT-VAR'!E39+'MidMarket-VAR'!E39</f>
        <v>20535891</v>
      </c>
      <c r="F39" s="65">
        <f>STG_VAR!F39+ONT_VAR!F39+'CE-VAR'!F39+'EAST-EGM-VAR'!F39+'BGC-EGM-VAR'!F39+'EAST-LRC-VAR'!F39+'TX-EGM-VAR'!F39+'TX-HPLR-VAR '!F39+'WE-VAR'!F39+BUG_VAR!F39+'TX-HPLC-VAR'!F39+'ARUBA-VAR'!F39+'SITHE-VAR'!F39+'DEN-VAR'!F39+'EAST-MKT-VAR'!F39+'MidMarket-VAR'!F39</f>
        <v>2889035</v>
      </c>
      <c r="G39" s="65">
        <f>STG_VAR!G39+ONT_VAR!G39+'CE-VAR'!G39+'EAST-EGM-VAR'!G39+'BGC-EGM-VAR'!G39+'EAST-LRC-VAR'!G39+'TX-EGM-VAR'!G39+'TX-HPLR-VAR '!G39+'WE-VAR'!G39+BUG_VAR!G39+'TX-HPLC-VAR'!G39+'ARUBA-VAR'!G39+'SITHE-VAR'!G39+'DEN-VAR'!G39+'EAST-MKT-VAR'!G39+'MidMarket-VAR'!G39</f>
        <v>11097951.029999999</v>
      </c>
      <c r="H39" s="60">
        <f t="shared" ref="H39:I41" si="7">F39-D39</f>
        <v>-2865060</v>
      </c>
      <c r="I39" s="38">
        <f t="shared" si="7"/>
        <v>-9437939.9700000007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'!D40+'WE-VAR'!D40+BUG_VAR!D40+'TX-HPLC-VAR'!D40+'ARUBA-VAR'!D40+'SITHE-VAR'!D40+'DEN-VAR'!D40+'EAST-MKT-VAR'!D40+'MidMarket-VAR'!D40</f>
        <v>-4777103</v>
      </c>
      <c r="E40" s="65">
        <f>STG_VAR!E40+ONT_VAR!E40+'CE-VAR'!E40+'EAST-EGM-VAR'!E40+'BGC-EGM-VAR'!E40+'EAST-LRC-VAR'!E40+'TX-EGM-VAR'!E40+'TX-HPLR-VAR '!E40+'WE-VAR'!E40+BUG_VAR!E40+'TX-HPLC-VAR'!E40+'ARUBA-VAR'!E40+'SITHE-VAR'!E40+'DEN-VAR'!E40+'EAST-MKT-VAR'!E40+'MidMarket-VAR'!E40</f>
        <v>-16366366</v>
      </c>
      <c r="F40" s="65">
        <f>STG_VAR!F40+ONT_VAR!F40+'CE-VAR'!F40+'EAST-EGM-VAR'!F40+'BGC-EGM-VAR'!F40+'EAST-LRC-VAR'!F40+'TX-EGM-VAR'!F40+'TX-HPLR-VAR '!F40+'WE-VAR'!F40+BUG_VAR!F40+'TX-HPLC-VAR'!F40+'ARUBA-VAR'!F40+'SITHE-VAR'!F40+'DEN-VAR'!F40+'EAST-MKT-VAR'!F40+'MidMarket-VAR'!F40</f>
        <v>-1336101</v>
      </c>
      <c r="G40" s="65">
        <f>STG_VAR!G40+ONT_VAR!G40+'CE-VAR'!G40+'EAST-EGM-VAR'!G40+'BGC-EGM-VAR'!G40+'EAST-LRC-VAR'!G40+'TX-EGM-VAR'!G40+'TX-HPLR-VAR '!G40+'WE-VAR'!G40+BUG_VAR!G40+'TX-HPLC-VAR'!G40+'ARUBA-VAR'!G40+'SITHE-VAR'!G40+'DEN-VAR'!G40+'EAST-MKT-VAR'!G40+'MidMarket-VAR'!G40</f>
        <v>-5758237.7999999998</v>
      </c>
      <c r="H40" s="60">
        <f t="shared" si="7"/>
        <v>3441002</v>
      </c>
      <c r="I40" s="38">
        <f t="shared" si="7"/>
        <v>10608128.199999999</v>
      </c>
    </row>
    <row r="41" spans="1:9" x14ac:dyDescent="0.2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'!D41+'WE-VAR'!D41+BUG_VAR!D41+'TX-HPLC-VAR'!D41+'ARUBA-VAR'!D41+'SITHE-VAR'!D41+'DEN-VAR'!D41+'EAST-MKT-VAR'!D41+'MidMarket-VAR'!D41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'!E41+'WE-VAR'!E41+BUG_VAR!E41+'TX-HPLC-VAR'!E41+'ARUBA-VAR'!E41+'SITHE-VAR'!E41+'DEN-VAR'!E41+'EAST-MKT-VAR'!E41+'MidMarket-VAR'!E41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'!F41+'WE-VAR'!F41+BUG_VAR!F41+'TX-HPLC-VAR'!F41+'ARUBA-VAR'!F41+'SITHE-VAR'!F41+'DEN-VAR'!F41+'EAST-MKT-VAR'!F41+'MidMarket-VAR'!F41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'!G41+'WE-VAR'!G41+BUG_VAR!G41+'TX-HPLC-VAR'!G41+'ARUBA-VAR'!G41+'SITHE-VAR'!G41+'DEN-VAR'!G41+'EAST-MKT-VAR'!G41+'MidMarket-VAR'!G41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-4777103</v>
      </c>
      <c r="E42" s="70">
        <f t="shared" si="8"/>
        <v>-16366366</v>
      </c>
      <c r="F42" s="69">
        <f t="shared" si="8"/>
        <v>-1336101</v>
      </c>
      <c r="G42" s="70">
        <f t="shared" si="8"/>
        <v>-5758237.7999999998</v>
      </c>
      <c r="H42" s="69">
        <f t="shared" si="8"/>
        <v>3441002</v>
      </c>
      <c r="I42" s="70">
        <f t="shared" si="8"/>
        <v>10608128.199999999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976992</v>
      </c>
      <c r="E43" s="39">
        <f t="shared" si="9"/>
        <v>4169525</v>
      </c>
      <c r="F43" s="61">
        <f t="shared" si="9"/>
        <v>1552934</v>
      </c>
      <c r="G43" s="39">
        <f t="shared" si="9"/>
        <v>5339713.2299999995</v>
      </c>
      <c r="H43" s="61">
        <f t="shared" si="9"/>
        <v>575942</v>
      </c>
      <c r="I43" s="39">
        <f t="shared" si="9"/>
        <v>1170188.2299999986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'!D45+'WE-VAR'!D45+BUG_VAR!D45+'TX-HPLC-VAR'!D45+'ARUBA-VAR'!D45+'SITHE-VAR'!D45+'DEN-VAR'!D45+'EAST-MKT-VAR'!D45+'MidMarket-VAR'!D45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'!E45+'WE-VAR'!E45+BUG_VAR!E45+'TX-HPLC-VAR'!E45+'ARUBA-VAR'!E45+'SITHE-VAR'!E45+'DEN-VAR'!E45+'EAST-MKT-VAR'!E45+'MidMarket-VAR'!E45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'!F45+'WE-VAR'!F45+BUG_VAR!F45+'TX-HPLC-VAR'!F45+'ARUBA-VAR'!F45+'SITHE-VAR'!F45+'DEN-VAR'!F45+'EAST-MKT-VAR'!F45+'MidMarket-VAR'!F45</f>
        <v>0</v>
      </c>
      <c r="G45" s="65">
        <f>STG_VAR!G45+ONT_VAR!G45+'CE-VAR'!G45+'EAST-EGM-VAR'!G45+'BGC-EGM-VAR'!G45+'EAST-LRC-VAR'!G45+'TX-EGM-VAR'!G45+'TX-HPLR-VAR '!G45+'WE-VAR'!G45+BUG_VAR!G45+'TX-HPLC-VAR'!G45+'ARUBA-VAR'!G45+'SITHE-VAR'!G45+'DEN-VAR'!G45+'EAST-MKT-VAR'!G45+'MidMarket-VAR'!G45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'!D47+'WE-VAR'!D47+BUG_VAR!D47+'TX-HPLC-VAR'!D47+'ARUBA-VAR'!D47+'SITHE-VAR'!D47+'DEN-VAR'!D47+'EAST-MKT-VAR'!D47+'MidMarket-VAR'!D47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'!E47+'WE-VAR'!E47+BUG_VAR!E47+'TX-HPLC-VAR'!E47+'ARUBA-VAR'!E47+'SITHE-VAR'!E47+'DEN-VAR'!E47+'EAST-MKT-VAR'!E47+'MidMarket-VAR'!E47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'!F47+'WE-VAR'!F47+BUG_VAR!F47+'TX-HPLC-VAR'!F47+'ARUBA-VAR'!F47+'SITHE-VAR'!F47+'DEN-VAR'!F47+'EAST-MKT-VAR'!F47+'MidMarket-VAR'!F47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'!G47+'WE-VAR'!G47+BUG_VAR!G47+'TX-HPLC-VAR'!G47+'ARUBA-VAR'!G47+'SITHE-VAR'!G47+'DEN-VAR'!G47+'EAST-MKT-VAR'!G47+'MidMarket-VAR'!G47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'!D49+'WE-VAR'!D49+BUG_VAR!D49+'TX-HPLC-VAR'!D49+'ARUBA-VAR'!D49+'SITHE-VAR'!D49+'DEN-VAR'!D49+'EAST-MKT-VAR'!D49+'MidMarket-VAR'!D49</f>
        <v>9686</v>
      </c>
      <c r="E49" s="65">
        <f>STG_VAR!E49+ONT_VAR!E49+'CE-VAR'!E49+'EAST-EGM-VAR'!E49+'BGC-EGM-VAR'!E49+'EAST-LRC-VAR'!E49+'TX-EGM-VAR'!E49+'TX-HPLR-VAR '!E49+'WE-VAR'!E49+BUG_VAR!E49+'TX-HPLC-VAR'!E49+'ARUBA-VAR'!E49+'SITHE-VAR'!E49+'DEN-VAR'!E49+'EAST-MKT-VAR'!E49+'MidMarket-VAR'!E49</f>
        <v>-1298237.2187561318</v>
      </c>
      <c r="F49" s="65">
        <f>STG_VAR!F49+ONT_VAR!F49+'CE-VAR'!F49+'EAST-EGM-VAR'!F49+'BGC-EGM-VAR'!F49+'EAST-LRC-VAR'!F49+'TX-EGM-VAR'!F49+'TX-HPLR-VAR '!F49+'WE-VAR'!F49+BUG_VAR!F49+'TX-HPLC-VAR'!F49+'ARUBA-VAR'!F49+'SITHE-VAR'!F49+'DEN-VAR'!F49+'EAST-MKT-VAR'!F49+'MidMarket-VAR'!F49</f>
        <v>4734128</v>
      </c>
      <c r="G49" s="65">
        <f>STG_VAR!G49+ONT_VAR!G49+'CE-VAR'!G49+'EAST-EGM-VAR'!G49+'BGC-EGM-VAR'!G49+'EAST-LRC-VAR'!G49+'TX-EGM-VAR'!G49+'TX-HPLR-VAR '!G49+'WE-VAR'!G49+BUG_VAR!G49+'TX-HPLC-VAR'!G49+'ARUBA-VAR'!G49+'SITHE-VAR'!G49+'DEN-VAR'!G49+'EAST-MKT-VAR'!G49+'MidMarket-VAR'!G49</f>
        <v>19994145.306000009</v>
      </c>
      <c r="H49" s="60">
        <f>F49-D49</f>
        <v>4724442</v>
      </c>
      <c r="I49" s="38">
        <f>G49-E49</f>
        <v>21292382.524756141</v>
      </c>
    </row>
    <row r="50" spans="1:9" x14ac:dyDescent="0.2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'!D51+'WE-VAR'!D51+BUG_VAR!D51+'TX-HPLC-VAR'!D51+'ARUBA-VAR'!D51+'SITHE-VAR'!D51+'DEN-VAR'!D51+'EAST-MKT-VAR'!D51+'MidMarket-VAR'!D51</f>
        <v>-1285448</v>
      </c>
      <c r="E51" s="65">
        <f>STG_VAR!E51+ONT_VAR!E51+'CE-VAR'!E51+'EAST-EGM-VAR'!E51+'BGC-EGM-VAR'!E51+'EAST-LRC-VAR'!E51+'TX-EGM-VAR'!E51+'TX-HPLR-VAR '!E51+'WE-VAR'!E51+BUG_VAR!E51+'TX-HPLC-VAR'!E51+'ARUBA-VAR'!E51+'SITHE-VAR'!E51+'DEN-VAR'!E51+'EAST-MKT-VAR'!E51+'MidMarket-VAR'!E51</f>
        <v>-5360472</v>
      </c>
      <c r="F51" s="65">
        <f>STG_VAR!F51+ONT_VAR!F51+'CE-VAR'!F51+'EAST-EGM-VAR'!F51+'BGC-EGM-VAR'!F51+'EAST-LRC-VAR'!F51+'TX-EGM-VAR'!F51+'TX-HPLR-VAR '!F51+'WE-VAR'!F51+BUG_VAR!F51+'TX-HPLC-VAR'!F51+'ARUBA-VAR'!F51+'SITHE-VAR'!F51+'DEN-VAR'!F51+'EAST-MKT-VAR'!F51+'MidMarket-VAR'!F51</f>
        <v>-1435857</v>
      </c>
      <c r="G51" s="65">
        <f>STG_VAR!G51+ONT_VAR!G51+'CE-VAR'!G51+'EAST-EGM-VAR'!G51+'BGC-EGM-VAR'!G51+'EAST-LRC-VAR'!G51+'TX-EGM-VAR'!G51+'TX-HPLR-VAR '!G51+'WE-VAR'!G51+BUG_VAR!G51+'TX-HPLC-VAR'!G51+'ARUBA-VAR'!G51+'SITHE-VAR'!G51+'DEN-VAR'!G51+'EAST-MKT-VAR'!G51+'MidMarket-VAR'!G51</f>
        <v>-6163051.6660000002</v>
      </c>
      <c r="H51" s="60">
        <f>F51-D51</f>
        <v>-150409</v>
      </c>
      <c r="I51" s="38">
        <f>G51-E51</f>
        <v>-802579.6660000002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'!D54+'WE-VAR'!D54+BUG_VAR!D54+'TX-HPLC-VAR'!D54+'ARUBA-VAR'!D54+'SITHE-VAR'!D54+'DEN-VAR'!D54+'EAST-MKT-VAR'!D54+'MidMarket-VAR'!D54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'!E54+'WE-VAR'!E54+BUG_VAR!E54+'TX-HPLC-VAR'!E54+'ARUBA-VAR'!E54+'SITHE-VAR'!E54+'DEN-VAR'!E54+'EAST-MKT-VAR'!E54+'MidMarket-VAR'!E54</f>
        <v>-5149754.8365999991</v>
      </c>
      <c r="F54" s="65">
        <f>STG_VAR!F54+ONT_VAR!F54+'CE-VAR'!F54+'EAST-EGM-VAR'!F54+'BGC-EGM-VAR'!F54+'EAST-LRC-VAR'!F54+'TX-EGM-VAR'!F54+'TX-HPLR-VAR '!F54+'WE-VAR'!F54+BUG_VAR!F54+'TX-HPLC-VAR'!F54+'ARUBA-VAR'!F54+'SITHE-VAR'!F54+'DEN-VAR'!F54+'EAST-MKT-VAR'!F54+'MidMarket-VAR'!F54</f>
        <v>-370513536.64999998</v>
      </c>
      <c r="G54" s="65">
        <f>STG_VAR!G54+ONT_VAR!G54+'CE-VAR'!G54+'EAST-EGM-VAR'!G54+'BGC-EGM-VAR'!G54+'EAST-LRC-VAR'!G54+'TX-EGM-VAR'!G54+'TX-HPLR-VAR '!G54+'WE-VAR'!G54+BUG_VAR!G54+'TX-HPLC-VAR'!G54+'ARUBA-VAR'!G54+'SITHE-VAR'!G54+'DEN-VAR'!G54+'EAST-MKT-VAR'!G54+'MidMarket-VAR'!G54</f>
        <v>3245131.169999999</v>
      </c>
      <c r="H54" s="60">
        <f>F54-D54</f>
        <v>-370513536.64999998</v>
      </c>
      <c r="I54" s="38">
        <f>G54-E54</f>
        <v>8394886.0065999981</v>
      </c>
    </row>
    <row r="55" spans="1:9" x14ac:dyDescent="0.2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'!D55+'WE-VAR'!D55+BUG_VAR!D55+'TX-HPLC-VAR'!D55+'ARUBA-VAR'!D55+'SITHE-VAR'!D55+'DEN-VAR'!D55+'EAST-MKT-VAR'!D55+'MidMarket-VAR'!D55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'!E55+'WE-VAR'!E55+BUG_VAR!E55+'TX-HPLC-VAR'!E55+'ARUBA-VAR'!E55+'SITHE-VAR'!E55+'DEN-VAR'!E55+'EAST-MKT-VAR'!E55+'MidMarket-VAR'!E55</f>
        <v>-7508388.6299999999</v>
      </c>
      <c r="F55" s="65">
        <f>STG_VAR!F55+ONT_VAR!F55+'CE-VAR'!F55+'EAST-EGM-VAR'!F55+'BGC-EGM-VAR'!F55+'EAST-LRC-VAR'!F55+'TX-EGM-VAR'!F55+'TX-HPLR-VAR '!F55+'WE-VAR'!F55+BUG_VAR!F55+'TX-HPLC-VAR'!F55+'ARUBA-VAR'!F55+'SITHE-VAR'!F55+'DEN-VAR'!F55+'EAST-MKT-VAR'!F55+'MidMarket-VAR'!F55</f>
        <v>23344</v>
      </c>
      <c r="G55" s="65">
        <f>STG_VAR!G55+ONT_VAR!G55+'CE-VAR'!G55+'EAST-EGM-VAR'!G55+'BGC-EGM-VAR'!G55+'EAST-LRC-VAR'!G55+'TX-EGM-VAR'!G55+'TX-HPLR-VAR '!G55+'WE-VAR'!G55+BUG_VAR!G55+'TX-HPLC-VAR'!G55+'ARUBA-VAR'!G55+'SITHE-VAR'!G55+'DEN-VAR'!G55+'EAST-MKT-VAR'!G55+'MidMarket-VAR'!G55</f>
        <v>-23435660.449999999</v>
      </c>
      <c r="H55" s="60">
        <f>F55-D55</f>
        <v>23344</v>
      </c>
      <c r="I55" s="38">
        <f>G55-E55</f>
        <v>-15927271.82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-12658143.466599999</v>
      </c>
      <c r="F56" s="61">
        <f t="shared" si="10"/>
        <v>-370490192.64999998</v>
      </c>
      <c r="G56" s="39">
        <f t="shared" si="10"/>
        <v>-20190529.280000001</v>
      </c>
      <c r="H56" s="61">
        <f t="shared" si="10"/>
        <v>-370490192.64999998</v>
      </c>
      <c r="I56" s="39">
        <f t="shared" si="10"/>
        <v>-7532385.8134000022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'!D59+'WE-VAR'!D59+BUG_VAR!D59+'TX-HPLC-VAR'!D59+'ARUBA-VAR'!D59+'SITHE-VAR'!D59+'DEN-VAR'!D59+'EAST-MKT-VAR'!D59+'MidMarket-VAR'!D59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'!E59+'WE-VAR'!E59+BUG_VAR!E59+'TX-HPLC-VAR'!E59+'ARUBA-VAR'!E59+'SITHE-VAR'!E59+'DEN-VAR'!E59+'EAST-MKT-VAR'!E59+'MidMarket-VAR'!E59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'!F59+'WE-VAR'!F59+BUG_VAR!F59+'TX-HPLC-VAR'!F59+'ARUBA-VAR'!F59+'SITHE-VAR'!F59+'DEN-VAR'!F59+'EAST-MKT-VAR'!F59+'MidMarket-VAR'!F59</f>
        <v>0</v>
      </c>
      <c r="G59" s="65">
        <f>STG_VAR!G59+ONT_VAR!G59+'CE-VAR'!G59+'EAST-EGM-VAR'!G59+'BGC-EGM-VAR'!G59+'EAST-LRC-VAR'!G59+'TX-EGM-VAR'!G59+'TX-HPLR-VAR '!G59+'WE-VAR'!G59+BUG_VAR!G59+'TX-HPLC-VAR'!G59+'ARUBA-VAR'!G59+'SITHE-VAR'!G59+'DEN-VAR'!G59+'EAST-MKT-VAR'!G59+'MidMarket-VAR'!G59</f>
        <v>48847.92</v>
      </c>
      <c r="H59" s="60">
        <f>F59-D59</f>
        <v>0</v>
      </c>
      <c r="I59" s="38">
        <f>G59-E59</f>
        <v>48847.92</v>
      </c>
    </row>
    <row r="60" spans="1:9" x14ac:dyDescent="0.2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'!D60+'WE-VAR'!D60+BUG_VAR!D60+'TX-HPLC-VAR'!D60+'ARUBA-VAR'!D60+'SITHE-VAR'!D60+'DEN-VAR'!D60+'EAST-MKT-VAR'!D60+'MidMarket-VAR'!D60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'!E60+'WE-VAR'!E60+BUG_VAR!E60+'TX-HPLC-VAR'!E60+'ARUBA-VAR'!E60+'SITHE-VAR'!E60+'DEN-VAR'!E60+'EAST-MKT-VAR'!E60+'MidMarket-VAR'!E60</f>
        <v>2162</v>
      </c>
      <c r="F60" s="65">
        <f>STG_VAR!F60+ONT_VAR!F60+'CE-VAR'!F60+'EAST-EGM-VAR'!F60+'BGC-EGM-VAR'!F60+'EAST-LRC-VAR'!F60+'TX-EGM-VAR'!F60+'TX-HPLR-VAR '!F60+'WE-VAR'!F60+BUG_VAR!F60+'TX-HPLC-VAR'!F60+'ARUBA-VAR'!F60+'SITHE-VAR'!F60+'DEN-VAR'!F60+'EAST-MKT-VAR'!F60+'MidMarket-VAR'!F60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'!G60+'WE-VAR'!G60+BUG_VAR!G60+'TX-HPLC-VAR'!G60+'ARUBA-VAR'!G60+'SITHE-VAR'!G60+'DEN-VAR'!G60+'EAST-MKT-VAR'!G60+'MidMarket-VAR'!G60</f>
        <v>0</v>
      </c>
      <c r="H60" s="60">
        <f>F60-D60</f>
        <v>0</v>
      </c>
      <c r="I60" s="38">
        <f>G60-E60</f>
        <v>-2162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2162</v>
      </c>
      <c r="F61" s="69">
        <f t="shared" si="11"/>
        <v>0</v>
      </c>
      <c r="G61" s="70">
        <f t="shared" si="11"/>
        <v>48847.92</v>
      </c>
      <c r="H61" s="69">
        <f t="shared" si="11"/>
        <v>0</v>
      </c>
      <c r="I61" s="70">
        <f t="shared" si="11"/>
        <v>46685.919999999998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'!D64+'WE-VAR'!D64+BUG_VAR!D64+'TX-HPLC-VAR'!D64+'ARUBA-VAR'!D64+'SITHE-VAR'!D64+'DEN-VAR'!D64+'EAST-MKT-VAR'!D64+'MidMarket-VAR'!D64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'!E64+'WE-VAR'!E64+BUG_VAR!E64+'TX-HPLC-VAR'!E64+'ARUBA-VAR'!E64+'SITHE-VAR'!E64+'DEN-VAR'!E64+'EAST-MKT-VAR'!E64+'MidMarket-VAR'!E64</f>
        <v>0</v>
      </c>
      <c r="F64" s="65">
        <f>STG_VAR!F64+ONT_VAR!F64+'CE-VAR'!F64+'EAST-EGM-VAR'!F64+'BGC-EGM-VAR'!F64+'EAST-LRC-VAR'!F64+'TX-EGM-VAR'!F64+'TX-HPLR-VAR '!F64+'WE-VAR'!F64+BUG_VAR!F64+'TX-HPLC-VAR'!F64+'ARUBA-VAR'!F64+'SITHE-VAR'!F64+'DEN-VAR'!F64+'EAST-MKT-VAR'!F64+'MidMarket-VAR'!F64</f>
        <v>0</v>
      </c>
      <c r="G64" s="65">
        <f>STG_VAR!G64+ONT_VAR!G64+'CE-VAR'!G64+'EAST-EGM-VAR'!G64+'BGC-EGM-VAR'!G64+'EAST-LRC-VAR'!G64+'TX-EGM-VAR'!G64+'TX-HPLR-VAR '!G64+'WE-VAR'!G64+BUG_VAR!G64+'TX-HPLC-VAR'!G64+'ARUBA-VAR'!G64+'SITHE-VAR'!G64+'DEN-VAR'!G64+'EAST-MKT-VAR'!G64+'MidMarket-VAR'!G64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'!D65+'WE-VAR'!D65+BUG_VAR!D65+'TX-HPLC-VAR'!D65+'ARUBA-VAR'!D65+'SITHE-VAR'!D65+'DEN-VAR'!D65+'EAST-MKT-VAR'!D65+'MidMarket-VAR'!D65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'!E65+'WE-VAR'!E65+BUG_VAR!E65+'TX-HPLC-VAR'!E65+'ARUBA-VAR'!E65+'SITHE-VAR'!E65+'DEN-VAR'!E65+'EAST-MKT-VAR'!E65+'MidMarket-VAR'!E65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'!F65+'WE-VAR'!F65+BUG_VAR!F65+'TX-HPLC-VAR'!F65+'ARUBA-VAR'!F65+'SITHE-VAR'!F65+'DEN-VAR'!F65+'EAST-MKT-VAR'!F65+'MidMarket-VAR'!F65</f>
        <v>0</v>
      </c>
      <c r="G65" s="65">
        <f>STG_VAR!G65+ONT_VAR!G65+'CE-VAR'!G65+'EAST-EGM-VAR'!G65+'BGC-EGM-VAR'!G65+'EAST-LRC-VAR'!G65+'TX-EGM-VAR'!G65+'TX-HPLR-VAR '!G65+'WE-VAR'!G65+BUG_VAR!G65+'TX-HPLC-VAR'!G65+'ARUBA-VAR'!G65+'SITHE-VAR'!G65+'DEN-VAR'!G65+'EAST-MKT-VAR'!G65+'MidMarket-VAR'!G65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'!D70+'WE-VAR'!D70+BUG_VAR!D70+'TX-HPLC-VAR'!D70+'ARUBA-VAR'!D70+'SITHE-VAR'!D70+'DEN-VAR'!D70+'EAST-MKT-VAR'!D70+'MidMarket-VAR'!D70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'!E70+'WE-VAR'!E70+BUG_VAR!E70+'TX-HPLC-VAR'!E70+'ARUBA-VAR'!E70+'SITHE-VAR'!E70+'DEN-VAR'!E70+'EAST-MKT-VAR'!E70+'MidMarket-VAR'!E70</f>
        <v>213250992.5667983</v>
      </c>
      <c r="F70" s="65">
        <f>STG_VAR!F70+ONT_VAR!F70+'CE-VAR'!F70+'EAST-EGM-VAR'!F70+'BGC-EGM-VAR'!F70+'EAST-LRC-VAR'!F70+'TX-EGM-VAR'!F70+'TX-HPLR-VAR '!F70+'WE-VAR'!F70+BUG_VAR!F70+'TX-HPLC-VAR'!F70+'ARUBA-VAR'!F70+'SITHE-VAR'!F70+'DEN-VAR'!F70+'EAST-MKT-VAR'!F70+'MidMarket-VAR'!F70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'!G70+'WE-VAR'!G70+BUG_VAR!G70+'TX-HPLC-VAR'!G70+'ARUBA-VAR'!G70+'SITHE-VAR'!G70+'DEN-VAR'!G70+'EAST-MKT-VAR'!G70+'MidMarket-VAR'!G70</f>
        <v>198986442.61000004</v>
      </c>
      <c r="H70" s="60">
        <f>F70-D70</f>
        <v>0</v>
      </c>
      <c r="I70" s="38">
        <f>G70-E70</f>
        <v>-14264549.956798255</v>
      </c>
    </row>
    <row r="71" spans="1:9" x14ac:dyDescent="0.2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'!D71+'WE-VAR'!D71+BUG_VAR!D71+'TX-HPLC-VAR'!D71+'ARUBA-VAR'!D71+'SITHE-VAR'!D71+'DEN-VAR'!D71+'EAST-MKT-VAR'!D71+'MidMarket-VAR'!D71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'!E71+'WE-VAR'!E71+BUG_VAR!E71+'TX-HPLC-VAR'!E71+'ARUBA-VAR'!E71+'SITHE-VAR'!E71+'DEN-VAR'!E71+'EAST-MKT-VAR'!E71+'MidMarket-VAR'!E71</f>
        <v>-245318231.66940001</v>
      </c>
      <c r="F71" s="65">
        <f>STG_VAR!F71+ONT_VAR!F71+'CE-VAR'!F71+'EAST-EGM-VAR'!F71+'BGC-EGM-VAR'!F71+'EAST-LRC-VAR'!F71+'TX-EGM-VAR'!F71+'TX-HPLR-VAR '!F71+'WE-VAR'!F71+BUG_VAR!F71+'TX-HPLC-VAR'!F71+'ARUBA-VAR'!F71+'SITHE-VAR'!F71+'DEN-VAR'!F71+'EAST-MKT-VAR'!F71+'MidMarket-VAR'!F71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'!G71+'WE-VAR'!G71+BUG_VAR!G71+'TX-HPLC-VAR'!G71+'ARUBA-VAR'!G71+'SITHE-VAR'!G71+'DEN-VAR'!G71+'EAST-MKT-VAR'!G71+'MidMarket-VAR'!G71</f>
        <v>-247240142</v>
      </c>
      <c r="H71" s="60">
        <f>F71-D71</f>
        <v>0</v>
      </c>
      <c r="I71" s="38">
        <f>G71-E71</f>
        <v>-1921910.3305999935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-32067239.102601707</v>
      </c>
      <c r="F72" s="69">
        <f t="shared" si="13"/>
        <v>0</v>
      </c>
      <c r="G72" s="70">
        <f t="shared" si="13"/>
        <v>-48253699.389999956</v>
      </c>
      <c r="H72" s="69">
        <f t="shared" si="13"/>
        <v>0</v>
      </c>
      <c r="I72" s="70">
        <f t="shared" si="13"/>
        <v>-16186460.287398249</v>
      </c>
    </row>
    <row r="73" spans="1:9" x14ac:dyDescent="0.2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'!D73+'WE-VAR'!D73+BUG_VAR!D73+'TX-HPLC-VAR'!D73+'ARUBA-VAR'!D73+'SITHE-VAR'!D73+'DEN-VAR'!D73+'EAST-MKT-VAR'!D73+'MidMarket-VAR'!D73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'!E73+'WE-VAR'!E73+BUG_VAR!E73+'TX-HPLC-VAR'!E73+'ARUBA-VAR'!E73+'SITHE-VAR'!E73+'DEN-VAR'!E73+'EAST-MKT-VAR'!E73+'MidMarket-VAR'!E73</f>
        <v>-39048</v>
      </c>
      <c r="F73" s="65">
        <f>STG_VAR!F73+ONT_VAR!F73+'CE-VAR'!F73+'EAST-EGM-VAR'!F73+'BGC-EGM-VAR'!F73+'EAST-LRC-VAR'!F73+'TX-EGM-VAR'!F73+'TX-HPLR-VAR '!F73+'WE-VAR'!F73+BUG_VAR!F73+'TX-HPLC-VAR'!F73+'ARUBA-VAR'!F73+'SITHE-VAR'!F73+'DEN-VAR'!F73+'EAST-MKT-VAR'!F73+'MidMarket-VAR'!F73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'!G73+'WE-VAR'!G73+BUG_VAR!G73+'TX-HPLC-VAR'!G73+'ARUBA-VAR'!G73+'SITHE-VAR'!G73+'DEN-VAR'!G73+'EAST-MKT-VAR'!G73+'MidMarket-VAR'!G73</f>
        <v>0</v>
      </c>
      <c r="H73" s="60">
        <f>F73-D73</f>
        <v>0</v>
      </c>
      <c r="I73" s="38">
        <f>G73-E73</f>
        <v>39048</v>
      </c>
    </row>
    <row r="74" spans="1:9" x14ac:dyDescent="0.2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'!D74+'WE-VAR'!D74+BUG_VAR!D74+'TX-HPLC-VAR'!D74+'ARUBA-VAR'!D74+'SITHE-VAR'!D74+'DEN-VAR'!D74+'EAST-MKT-VAR'!D74+'MidMarket-VAR'!D74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'!E74+'WE-VAR'!E74+BUG_VAR!E74+'TX-HPLC-VAR'!E74+'ARUBA-VAR'!E74+'SITHE-VAR'!E74+'DEN-VAR'!E74+'EAST-MKT-VAR'!E74+'MidMarket-VAR'!E74</f>
        <v>47002315.645100005</v>
      </c>
      <c r="F74" s="65">
        <f>STG_VAR!F74+ONT_VAR!F74+'CE-VAR'!F74+'EAST-EGM-VAR'!F74+'BGC-EGM-VAR'!F74+'EAST-LRC-VAR'!F74+'TX-EGM-VAR'!F74+'TX-HPLR-VAR '!F74+'WE-VAR'!F74+BUG_VAR!F74+'TX-HPLC-VAR'!F74+'ARUBA-VAR'!F74+'SITHE-VAR'!F74+'DEN-VAR'!F74+'EAST-MKT-VAR'!F74+'MidMarket-VAR'!F74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'!G74+'WE-VAR'!G74+BUG_VAR!G74+'TX-HPLC-VAR'!G74+'ARUBA-VAR'!G74+'SITHE-VAR'!G74+'DEN-VAR'!G74+'EAST-MKT-VAR'!G74+'MidMarket-VAR'!G74</f>
        <v>47396531.699999996</v>
      </c>
      <c r="H74" s="60">
        <f t="shared" ref="H74:I79" si="14">F74-D74</f>
        <v>0</v>
      </c>
      <c r="I74" s="38">
        <f t="shared" si="14"/>
        <v>394216.05489999056</v>
      </c>
    </row>
    <row r="75" spans="1:9" x14ac:dyDescent="0.2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'!D75+'WE-VAR'!D75+BUG_VAR!D75+'TX-HPLC-VAR'!D75+'ARUBA-VAR'!D75+'SITHE-VAR'!D75+'DEN-VAR'!D75+'EAST-MKT-VAR'!D75+'MidMarket-VAR'!D75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'!E75+'WE-VAR'!E75+BUG_VAR!E75+'TX-HPLC-VAR'!E75+'ARUBA-VAR'!E75+'SITHE-VAR'!E75+'DEN-VAR'!E75+'EAST-MKT-VAR'!E75+'MidMarket-VAR'!E75</f>
        <v>-1377285.48</v>
      </c>
      <c r="F75" s="65">
        <f>STG_VAR!F75+ONT_VAR!F75+'CE-VAR'!F75+'EAST-EGM-VAR'!F75+'BGC-EGM-VAR'!F75+'EAST-LRC-VAR'!F75+'TX-EGM-VAR'!F75+'TX-HPLR-VAR '!F75+'WE-VAR'!F75+BUG_VAR!F75+'TX-HPLC-VAR'!F75+'ARUBA-VAR'!F75+'SITHE-VAR'!F75+'DEN-VAR'!F75+'EAST-MKT-VAR'!F75+'MidMarket-VAR'!F75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'!G75+'WE-VAR'!G75+BUG_VAR!G75+'TX-HPLC-VAR'!G75+'ARUBA-VAR'!G75+'SITHE-VAR'!G75+'DEN-VAR'!G75+'EAST-MKT-VAR'!G75+'MidMarket-VAR'!G75</f>
        <v>-1377286</v>
      </c>
      <c r="H75" s="60">
        <f t="shared" si="14"/>
        <v>0</v>
      </c>
      <c r="I75" s="38">
        <f t="shared" si="14"/>
        <v>-0.52000000001862645</v>
      </c>
    </row>
    <row r="76" spans="1:9" x14ac:dyDescent="0.2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'!D76+'WE-VAR'!D76+BUG_VAR!D76+'TX-HPLC-VAR'!D76+'ARUBA-VAR'!D76+'SITHE-VAR'!D76+'DEN-VAR'!D76+'EAST-MKT-VAR'!D76+'MidMarket-VAR'!D76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'!E76+'WE-VAR'!E76+BUG_VAR!E76+'TX-HPLC-VAR'!E76+'ARUBA-VAR'!E76+'SITHE-VAR'!E76+'DEN-VAR'!E76+'EAST-MKT-VAR'!E76+'MidMarket-VAR'!E76</f>
        <v>-43198</v>
      </c>
      <c r="F76" s="65">
        <f>STG_VAR!F76+ONT_VAR!F76+'CE-VAR'!F76+'EAST-EGM-VAR'!F76+'BGC-EGM-VAR'!F76+'EAST-LRC-VAR'!F76+'TX-EGM-VAR'!F76+'TX-HPLR-VAR '!F76+'WE-VAR'!F76+BUG_VAR!F76+'TX-HPLC-VAR'!F76+'ARUBA-VAR'!F76+'SITHE-VAR'!F76+'DEN-VAR'!F76+'EAST-MKT-VAR'!F76+'MidMarket-VAR'!F76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'!G76+'WE-VAR'!G76+BUG_VAR!G76+'TX-HPLC-VAR'!G76+'ARUBA-VAR'!G76+'SITHE-VAR'!G76+'DEN-VAR'!G76+'EAST-MKT-VAR'!G76+'MidMarket-VAR'!G76</f>
        <v>-58598.62</v>
      </c>
      <c r="H76" s="60">
        <f t="shared" si="14"/>
        <v>0</v>
      </c>
      <c r="I76" s="38">
        <f t="shared" si="14"/>
        <v>-15400.620000000003</v>
      </c>
    </row>
    <row r="77" spans="1:9" x14ac:dyDescent="0.2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'!D77+'WE-VAR'!D77+BUG_VAR!D77+'TX-HPLC-VAR'!D77+'ARUBA-VAR'!D77+'SITHE-VAR'!D77+'DEN-VAR'!D77+'EAST-MKT-VAR'!D77+'MidMarket-VAR'!D77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'!E77+'WE-VAR'!E77+BUG_VAR!E77+'TX-HPLC-VAR'!E77+'ARUBA-VAR'!E77+'SITHE-VAR'!E77+'DEN-VAR'!E77+'EAST-MKT-VAR'!E77+'MidMarket-VAR'!E77</f>
        <v>-460727</v>
      </c>
      <c r="F77" s="65">
        <f>STG_VAR!F77+ONT_VAR!F77+'CE-VAR'!F77+'EAST-EGM-VAR'!F77+'BGC-EGM-VAR'!F77+'EAST-LRC-VAR'!F77+'TX-EGM-VAR'!F77+'TX-HPLR-VAR '!F77+'WE-VAR'!F77+BUG_VAR!F77+'TX-HPLC-VAR'!F77+'ARUBA-VAR'!F77+'SITHE-VAR'!F77+'DEN-VAR'!F77+'EAST-MKT-VAR'!F77+'MidMarket-VAR'!F77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'!G77+'WE-VAR'!G77+BUG_VAR!G77+'TX-HPLC-VAR'!G77+'ARUBA-VAR'!G77+'SITHE-VAR'!G77+'DEN-VAR'!G77+'EAST-MKT-VAR'!G77+'MidMarket-VAR'!G77</f>
        <v>-564878</v>
      </c>
      <c r="H77" s="60">
        <f t="shared" si="14"/>
        <v>0</v>
      </c>
      <c r="I77" s="38">
        <f t="shared" si="14"/>
        <v>-104151</v>
      </c>
    </row>
    <row r="78" spans="1:9" x14ac:dyDescent="0.2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'!D78+'WE-VAR'!D78+BUG_VAR!D78+'TX-HPLC-VAR'!D78+'ARUBA-VAR'!D78+'SITHE-VAR'!D78+'DEN-VAR'!D78+'EAST-MKT-VAR'!D78+'MidMarket-VAR'!D78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'!E78+'WE-VAR'!E78+BUG_VAR!E78+'TX-HPLC-VAR'!E78+'ARUBA-VAR'!E78+'SITHE-VAR'!E78+'DEN-VAR'!E78+'EAST-MKT-VAR'!E78+'MidMarket-VAR'!E78</f>
        <v>23733</v>
      </c>
      <c r="F78" s="65">
        <f>STG_VAR!F78+ONT_VAR!F78+'CE-VAR'!F78+'EAST-EGM-VAR'!F78+'BGC-EGM-VAR'!F78+'EAST-LRC-VAR'!F78+'TX-EGM-VAR'!F78+'TX-HPLR-VAR '!F78+'WE-VAR'!F78+BUG_VAR!F78+'TX-HPLC-VAR'!F78+'ARUBA-VAR'!F78+'SITHE-VAR'!F78+'DEN-VAR'!F78+'EAST-MKT-VAR'!F78+'MidMarket-VAR'!F78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'!G78+'WE-VAR'!G78+BUG_VAR!G78+'TX-HPLC-VAR'!G78+'ARUBA-VAR'!G78+'SITHE-VAR'!G78+'DEN-VAR'!G78+'EAST-MKT-VAR'!G78+'MidMarket-VAR'!G78</f>
        <v>0</v>
      </c>
      <c r="H78" s="60">
        <f t="shared" si="14"/>
        <v>0</v>
      </c>
      <c r="I78" s="38">
        <f t="shared" si="14"/>
        <v>-23733</v>
      </c>
    </row>
    <row r="79" spans="1:9" x14ac:dyDescent="0.2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'!D79+'WE-VAR'!D79+BUG_VAR!D79+'TX-HPLC-VAR'!D79+'ARUBA-VAR'!D79+'SITHE-VAR'!D79+'DEN-VAR'!D79+'EAST-MKT-VAR'!D79+'MidMarket-VAR'!D79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'!E79+'WE-VAR'!E79+BUG_VAR!E79+'TX-HPLC-VAR'!E79+'ARUBA-VAR'!E79+'SITHE-VAR'!E79+'DEN-VAR'!E79+'EAST-MKT-VAR'!E79+'MidMarket-VAR'!E79</f>
        <v>912777</v>
      </c>
      <c r="F79" s="65">
        <f>STG_VAR!F79+ONT_VAR!F79+'CE-VAR'!F79+'EAST-EGM-VAR'!F79+'BGC-EGM-VAR'!F79+'EAST-LRC-VAR'!F79+'TX-EGM-VAR'!F79+'TX-HPLR-VAR '!F79+'WE-VAR'!F79+BUG_VAR!F79+'TX-HPLC-VAR'!F79+'ARUBA-VAR'!F79+'SITHE-VAR'!F79+'DEN-VAR'!F79+'EAST-MKT-VAR'!F79+'MidMarket-VAR'!F79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'!G79+'WE-VAR'!G79+BUG_VAR!G79+'TX-HPLC-VAR'!G79+'ARUBA-VAR'!G79+'SITHE-VAR'!G79+'DEN-VAR'!G79+'EAST-MKT-VAR'!G79+'MidMarket-VAR'!G79</f>
        <v>0</v>
      </c>
      <c r="H79" s="60">
        <f t="shared" si="14"/>
        <v>0</v>
      </c>
      <c r="I79" s="38">
        <f t="shared" si="14"/>
        <v>-912777</v>
      </c>
    </row>
    <row r="80" spans="1:9" x14ac:dyDescent="0.2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'!D80+'WE-VAR'!D80+BUG_VAR!D80+'TX-HPLC-VAR'!D80+'ARUBA-VAR'!D80+'SITHE-VAR'!D80+'DEN-VAR'!D80+'EAST-MKT-VAR'!D80+'MidMarket-VAR'!D80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'!E80+'WE-VAR'!E80+BUG_VAR!E80+'TX-HPLC-VAR'!E80+'ARUBA-VAR'!E80+'SITHE-VAR'!E80+'DEN-VAR'!E80+'EAST-MKT-VAR'!E80+'MidMarket-VAR'!E80</f>
        <v>-66750</v>
      </c>
      <c r="F80" s="65">
        <f>STG_VAR!F80+ONT_VAR!F80+'CE-VAR'!F80+'EAST-EGM-VAR'!F80+'BGC-EGM-VAR'!F80+'EAST-LRC-VAR'!F80+'TX-EGM-VAR'!F80+'TX-HPLR-VAR '!F80+'WE-VAR'!F80+BUG_VAR!F80+'TX-HPLC-VAR'!F80+'ARUBA-VAR'!F80+'SITHE-VAR'!F80+'DEN-VAR'!F80+'EAST-MKT-VAR'!F80+'MidMarket-VAR'!F80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'!G80+'WE-VAR'!G80+BUG_VAR!G80+'TX-HPLC-VAR'!G80+'ARUBA-VAR'!G80+'SITHE-VAR'!G80+'DEN-VAR'!G80+'EAST-MKT-VAR'!G80+'MidMarket-VAR'!G80</f>
        <v>-3941158.33</v>
      </c>
      <c r="H80" s="60">
        <f>F80-D80</f>
        <v>0</v>
      </c>
      <c r="I80" s="38">
        <f>G80-E80</f>
        <v>-3874408.33</v>
      </c>
    </row>
    <row r="81" spans="1:9" x14ac:dyDescent="0.2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'!D81+'WE-VAR'!D81+BUG_VAR!D81+'TX-HPLC-VAR'!D81+'ARUBA-VAR'!D81+'SITHE-VAR'!D81+'DEN-VAR'!D81+'EAST-MKT-VAR'!D81+'MidMarket-VAR'!D81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'!E81+'WE-VAR'!E81+BUG_VAR!E81+'TX-HPLC-VAR'!E81+'ARUBA-VAR'!E81+'SITHE-VAR'!E81+'DEN-VAR'!E81+'EAST-MKT-VAR'!E81+'MidMarket-VAR'!E81</f>
        <v>-8545340</v>
      </c>
      <c r="F81" s="65">
        <f>STG_VAR!F81+ONT_VAR!F81+'CE-VAR'!F81+'EAST-EGM-VAR'!F81+'BGC-EGM-VAR'!F81+'EAST-LRC-VAR'!F81+'TX-EGM-VAR'!F81+'TX-HPLR-VAR '!F81+'WE-VAR'!F81+BUG_VAR!F81+'TX-HPLC-VAR'!F81+'ARUBA-VAR'!F81+'SITHE-VAR'!F81+'DEN-VAR'!F81+'EAST-MKT-VAR'!F81+'MidMarket-VAR'!F81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'!G81+'WE-VAR'!G81+BUG_VAR!G81+'TX-HPLC-VAR'!G81+'ARUBA-VAR'!G81+'SITHE-VAR'!G81+'DEN-VAR'!G81+'EAST-MKT-VAR'!G81+'MidMarket-VAR'!G81</f>
        <v>3730254.3200000003</v>
      </c>
      <c r="H81" s="60">
        <f>F81-D81</f>
        <v>0</v>
      </c>
      <c r="I81" s="38">
        <f>G81-E81</f>
        <v>12275594.32</v>
      </c>
    </row>
    <row r="82" spans="1:9" s="49" customFormat="1" ht="20.25" customHeight="1" thickBot="1" x14ac:dyDescent="0.25">
      <c r="A82" s="88"/>
      <c r="B82" s="89"/>
      <c r="C82" s="90" t="s">
        <v>79</v>
      </c>
      <c r="D82" s="91">
        <f>D16+D24+D29+D36+D43+D45+D47+D49</f>
        <v>14</v>
      </c>
      <c r="E82" s="92">
        <f>SUM(E72:E81)+E16+E24+E29+E36+E43+E45+E47+E49+E51+E56+E61+E66</f>
        <v>1323393.4671421144</v>
      </c>
      <c r="F82" s="91">
        <f>F16+F24+F29+F36+F43+F45+F47+F49</f>
        <v>273765</v>
      </c>
      <c r="G82" s="92">
        <f>SUM(G72:G81)+G16+G24+G29+G36+G43+G45+G47+G49+G51+G56+G61+G66</f>
        <v>-15659054.2720004</v>
      </c>
      <c r="H82" s="91">
        <f>H16+H24+H29+H36+H43+H45+H47+H49</f>
        <v>273751</v>
      </c>
      <c r="I82" s="92">
        <f>SUM(I72:I81)+I16+I24+I29+I36+I43+I45+I47+I49+I51+I56+I61+I66</f>
        <v>-16982447.739142209</v>
      </c>
    </row>
    <row r="83" spans="1:9" ht="13.5" thickTop="1" x14ac:dyDescent="0.2">
      <c r="A83" s="4"/>
      <c r="B83" s="3"/>
      <c r="D83"/>
      <c r="E83"/>
    </row>
    <row r="84" spans="1:9" x14ac:dyDescent="0.2">
      <c r="A84" s="4"/>
      <c r="B84" s="3"/>
      <c r="D84"/>
      <c r="E84" s="45"/>
      <c r="G84" s="45"/>
      <c r="I84" s="45"/>
    </row>
    <row r="85" spans="1:9" x14ac:dyDescent="0.2">
      <c r="A85" s="4" t="s">
        <v>159</v>
      </c>
      <c r="B85" s="3"/>
      <c r="D85" s="181"/>
      <c r="E85" s="181"/>
      <c r="F85" s="181"/>
      <c r="G85" s="181"/>
      <c r="H85" s="31"/>
      <c r="I85" s="31"/>
    </row>
    <row r="86" spans="1:9" x14ac:dyDescent="0.2">
      <c r="A86" s="144"/>
      <c r="B86" s="3"/>
      <c r="C86" s="10" t="s">
        <v>162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16800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</f>
        <v>-1023574.5800000001</v>
      </c>
      <c r="H86" s="145">
        <f t="shared" ref="H86:I88" si="15">F86-D86</f>
        <v>0</v>
      </c>
      <c r="I86" s="145">
        <f t="shared" si="15"/>
        <v>-1040374.5800000001</v>
      </c>
    </row>
    <row r="87" spans="1:9" x14ac:dyDescent="0.2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</f>
        <v>0</v>
      </c>
      <c r="H87" s="146">
        <f t="shared" si="15"/>
        <v>0</v>
      </c>
      <c r="I87" s="146">
        <f t="shared" si="15"/>
        <v>0</v>
      </c>
    </row>
    <row r="88" spans="1:9" x14ac:dyDescent="0.2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-686167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</f>
        <v>354575</v>
      </c>
      <c r="H88" s="147">
        <f t="shared" si="15"/>
        <v>0</v>
      </c>
      <c r="I88" s="147">
        <f t="shared" si="15"/>
        <v>1040742</v>
      </c>
    </row>
    <row r="89" spans="1:9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-669367</v>
      </c>
      <c r="F89" s="160">
        <f t="shared" si="16"/>
        <v>0</v>
      </c>
      <c r="G89" s="160">
        <f t="shared" si="16"/>
        <v>-668999.58000000007</v>
      </c>
      <c r="H89" s="160">
        <f t="shared" si="16"/>
        <v>0</v>
      </c>
      <c r="I89" s="160">
        <f t="shared" si="16"/>
        <v>367.41999999992549</v>
      </c>
    </row>
    <row r="90" spans="1:9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">
      <c r="A91" s="158"/>
      <c r="B91" s="159"/>
      <c r="C91" s="157" t="s">
        <v>168</v>
      </c>
      <c r="D91" s="160">
        <f t="shared" ref="D91:I91" si="17">+D82+D89</f>
        <v>14</v>
      </c>
      <c r="E91" s="160">
        <f t="shared" si="17"/>
        <v>654026.46714211442</v>
      </c>
      <c r="F91" s="160">
        <f t="shared" si="17"/>
        <v>273765</v>
      </c>
      <c r="G91" s="160">
        <f t="shared" si="17"/>
        <v>-16328053.8520004</v>
      </c>
      <c r="H91" s="160">
        <f t="shared" si="17"/>
        <v>273751</v>
      </c>
      <c r="I91" s="160">
        <f t="shared" si="17"/>
        <v>-16982080.319142208</v>
      </c>
    </row>
    <row r="92" spans="1:9" x14ac:dyDescent="0.2">
      <c r="A92" s="4"/>
      <c r="B92" s="3"/>
    </row>
    <row r="93" spans="1:9" x14ac:dyDescent="0.2">
      <c r="A93" s="4"/>
      <c r="B93" s="3"/>
    </row>
    <row r="94" spans="1:9" x14ac:dyDescent="0.2">
      <c r="A94" s="4"/>
      <c r="B94" s="3"/>
    </row>
    <row r="95" spans="1:9" x14ac:dyDescent="0.2">
      <c r="A95" s="4"/>
      <c r="B95" s="3"/>
    </row>
    <row r="96" spans="1: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5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J90"/>
  <sheetViews>
    <sheetView tabSelected="1" topLeftCell="A3" zoomScale="75" workbookViewId="0">
      <pane xSplit="1" ySplit="8" topLeftCell="B11" activePane="bottomRight" state="frozen"/>
      <selection pane="topRight"/>
      <selection pane="bottomLeft"/>
      <selection pane="bottomRight" activeCell="G16" sqref="G16"/>
    </sheetView>
  </sheetViews>
  <sheetFormatPr defaultRowHeight="12.75" x14ac:dyDescent="0.2"/>
  <cols>
    <col min="1" max="1" width="21.7109375" customWidth="1"/>
    <col min="2" max="2" width="21.28515625" customWidth="1"/>
    <col min="3" max="3" width="20" customWidth="1"/>
    <col min="4" max="7" width="17" customWidth="1"/>
    <col min="8" max="8" width="25.7109375" customWidth="1"/>
  </cols>
  <sheetData>
    <row r="1" spans="1:10" s="33" customFormat="1" x14ac:dyDescent="0.2">
      <c r="A1" s="1" t="s">
        <v>5</v>
      </c>
      <c r="B1" s="50"/>
      <c r="C1" s="50"/>
      <c r="D1" s="50"/>
      <c r="E1" s="50"/>
      <c r="F1" s="50"/>
      <c r="G1" s="50"/>
      <c r="H1" s="50"/>
    </row>
    <row r="2" spans="1:10" s="33" customFormat="1" x14ac:dyDescent="0.2">
      <c r="A2" s="5" t="s">
        <v>11</v>
      </c>
      <c r="B2" s="50"/>
      <c r="C2" s="50"/>
      <c r="D2" s="50"/>
      <c r="E2" s="50"/>
      <c r="F2" s="50"/>
      <c r="G2" s="50"/>
      <c r="H2" s="50"/>
    </row>
    <row r="3" spans="1:10" s="33" customFormat="1" x14ac:dyDescent="0.2">
      <c r="A3" s="1" t="s">
        <v>6</v>
      </c>
      <c r="B3" s="50"/>
      <c r="C3" s="50"/>
      <c r="D3" s="50"/>
      <c r="E3" s="50"/>
      <c r="F3" s="50"/>
      <c r="G3" s="50"/>
      <c r="H3" s="50"/>
    </row>
    <row r="4" spans="1:10" s="33" customFormat="1" x14ac:dyDescent="0.2">
      <c r="A4" s="51" t="s">
        <v>7</v>
      </c>
      <c r="B4" s="50"/>
      <c r="C4" s="50"/>
      <c r="D4" s="50"/>
      <c r="E4" s="50"/>
      <c r="F4" s="50"/>
      <c r="G4" s="50"/>
      <c r="H4" s="50"/>
    </row>
    <row r="5" spans="1:10" s="33" customFormat="1" x14ac:dyDescent="0.2">
      <c r="A5" s="5" t="s">
        <v>226</v>
      </c>
      <c r="B5" s="50"/>
      <c r="C5" s="50"/>
      <c r="D5" s="50"/>
      <c r="E5" s="50"/>
      <c r="F5" s="50"/>
      <c r="G5" s="50"/>
      <c r="H5" s="50"/>
    </row>
    <row r="9" spans="1:10" ht="13.5" thickBot="1" x14ac:dyDescent="0.25"/>
    <row r="10" spans="1:10" s="87" customFormat="1" ht="36.75" thickBot="1" x14ac:dyDescent="0.3">
      <c r="A10" s="104" t="s">
        <v>12</v>
      </c>
      <c r="B10" s="105" t="s">
        <v>188</v>
      </c>
      <c r="C10" s="167" t="s">
        <v>184</v>
      </c>
      <c r="D10" s="106" t="s">
        <v>181</v>
      </c>
      <c r="E10" s="106" t="s">
        <v>182</v>
      </c>
      <c r="F10" s="106" t="s">
        <v>183</v>
      </c>
      <c r="G10" s="106" t="s">
        <v>8</v>
      </c>
      <c r="H10" s="106" t="s">
        <v>9</v>
      </c>
    </row>
    <row r="11" spans="1:10" x14ac:dyDescent="0.2">
      <c r="A11" s="101" t="s">
        <v>13</v>
      </c>
      <c r="B11" s="124">
        <f>'CE-FLSH'!$M$82</f>
        <v>3097542.0757000144</v>
      </c>
      <c r="C11" s="65">
        <f t="shared" ref="C11:C29" si="0">+D11-B11</f>
        <v>-542.07570001436397</v>
      </c>
      <c r="D11" s="124">
        <f>+'[2]ST Warroom 99'!$B$10</f>
        <v>3097000</v>
      </c>
      <c r="E11" s="124">
        <f>+F11-D11</f>
        <v>-322089</v>
      </c>
      <c r="F11" s="124">
        <f>+'[2]ST Warroom 99'!$B$44</f>
        <v>2774911</v>
      </c>
      <c r="G11" s="168">
        <f>CE_GL!$E$82</f>
        <v>4382855.6999998577</v>
      </c>
      <c r="H11" s="107">
        <f t="shared" ref="H11:H30" si="1">G11-F11</f>
        <v>1607944.6999998577</v>
      </c>
      <c r="I11" s="31"/>
      <c r="J11" s="31"/>
    </row>
    <row r="12" spans="1:10" x14ac:dyDescent="0.2">
      <c r="A12" s="101" t="s">
        <v>191</v>
      </c>
      <c r="B12" s="124">
        <f>'SITHE-FLSH'!$M$82</f>
        <v>-38088.202800002691</v>
      </c>
      <c r="C12" s="65">
        <f>+D12-B12</f>
        <v>88.20280000269122</v>
      </c>
      <c r="D12" s="124">
        <f>+'[2]ST Warroom 99'!$N$10</f>
        <v>-38000</v>
      </c>
      <c r="E12" s="124">
        <f>+F12-D12</f>
        <v>95394</v>
      </c>
      <c r="F12" s="124">
        <f>+'[2]ST Warroom 99'!$N$44</f>
        <v>57394</v>
      </c>
      <c r="G12" s="168">
        <f>SITHE_GL!$E$82</f>
        <v>-314841.69999999669</v>
      </c>
      <c r="H12" s="107">
        <f>G12-F12</f>
        <v>-372235.69999999669</v>
      </c>
      <c r="I12" s="31"/>
      <c r="J12" s="31"/>
    </row>
    <row r="13" spans="1:10" x14ac:dyDescent="0.2">
      <c r="A13" s="101" t="s">
        <v>185</v>
      </c>
      <c r="B13" s="124">
        <f>'ARUBA-FLSH'!$M$82</f>
        <v>1594700.2903999984</v>
      </c>
      <c r="C13" s="65">
        <f>+D13-B13</f>
        <v>299.70960000157356</v>
      </c>
      <c r="D13" s="124">
        <f>+'[2]ST Warroom 99'!$Q$10</f>
        <v>1595000</v>
      </c>
      <c r="E13" s="124">
        <f>+F13-D13</f>
        <v>998722</v>
      </c>
      <c r="F13" s="124">
        <f>+'[2]ST Warroom 99'!$Q$44</f>
        <v>2593722</v>
      </c>
      <c r="G13" s="168">
        <f>ARUBA_GL!$E$82</f>
        <v>2531934.8000000129</v>
      </c>
      <c r="H13" s="107">
        <f>G13-F13</f>
        <v>-61787.199999987148</v>
      </c>
      <c r="I13" s="31"/>
      <c r="J13" s="31"/>
    </row>
    <row r="14" spans="1:10" x14ac:dyDescent="0.2">
      <c r="A14" s="101" t="s">
        <v>228</v>
      </c>
      <c r="B14" s="124">
        <f>+'MidMarket-FLSH'!M82</f>
        <v>688524.20027465967</v>
      </c>
      <c r="C14" s="65">
        <f>+D14-B14</f>
        <v>475.79972534033004</v>
      </c>
      <c r="D14" s="124">
        <f>+'[2]ST Warroom 99'!$T$10</f>
        <v>689000</v>
      </c>
      <c r="E14" s="124">
        <f>+F14-D14</f>
        <v>0</v>
      </c>
      <c r="F14" s="124">
        <f>+'[2]ST Warroom 99'!$T$44</f>
        <v>689000</v>
      </c>
      <c r="G14" s="168">
        <f>MidMarket_GL!$E$82</f>
        <v>688999.83000000031</v>
      </c>
      <c r="H14" s="107">
        <f>G14-F14</f>
        <v>-0.16999999969266355</v>
      </c>
      <c r="I14" s="31"/>
      <c r="J14" s="31"/>
    </row>
    <row r="15" spans="1:10" x14ac:dyDescent="0.2">
      <c r="A15" s="101" t="s">
        <v>14</v>
      </c>
      <c r="B15" s="124">
        <v>0</v>
      </c>
      <c r="C15" s="65">
        <f t="shared" si="0"/>
        <v>0</v>
      </c>
      <c r="D15" s="124">
        <v>0</v>
      </c>
      <c r="E15" s="124">
        <f t="shared" ref="E15:E30" si="2">+F15-D15</f>
        <v>0</v>
      </c>
      <c r="F15" s="124">
        <v>0</v>
      </c>
      <c r="G15" s="168">
        <v>0</v>
      </c>
      <c r="H15" s="107">
        <f t="shared" si="1"/>
        <v>0</v>
      </c>
      <c r="I15" s="31"/>
      <c r="J15" s="31"/>
    </row>
    <row r="16" spans="1:10" x14ac:dyDescent="0.2">
      <c r="A16" s="101" t="s">
        <v>216</v>
      </c>
      <c r="B16" s="123">
        <f>'BGC-EGM-FLSH'!$M$82+'EAST-EGM-FLSH'!M82</f>
        <v>-8911113.9300000481</v>
      </c>
      <c r="C16" s="65">
        <f t="shared" si="0"/>
        <v>-37886.069999951869</v>
      </c>
      <c r="D16" s="123">
        <f>+'[2]ST Warroom 99'!$C$10</f>
        <v>-8949000</v>
      </c>
      <c r="E16" s="124">
        <f t="shared" si="2"/>
        <v>-813457</v>
      </c>
      <c r="F16" s="123">
        <f>+'[2]ST Warroom 99'!$C$44</f>
        <v>-9762457</v>
      </c>
      <c r="G16" s="168">
        <f>'BGC-EGM-GL'!$E$82+'EAST-EGM-GL'!E82</f>
        <v>-23661720.349000424</v>
      </c>
      <c r="H16" s="107">
        <f t="shared" si="1"/>
        <v>-13899263.349000424</v>
      </c>
      <c r="I16" s="31"/>
      <c r="J16" s="31"/>
    </row>
    <row r="17" spans="1:10" x14ac:dyDescent="0.2">
      <c r="A17" s="101" t="s">
        <v>212</v>
      </c>
      <c r="B17" s="123">
        <f>'EAST-MKT-FLSH'!$M$82</f>
        <v>-159745.75239998323</v>
      </c>
      <c r="C17" s="65">
        <f t="shared" si="0"/>
        <v>-100254.24760001677</v>
      </c>
      <c r="D17" s="123">
        <f>+'[2]ST Warroom 99'!$F$10</f>
        <v>-260000</v>
      </c>
      <c r="E17" s="124">
        <f t="shared" si="2"/>
        <v>416409</v>
      </c>
      <c r="F17" s="123">
        <f>+'[2]ST Warroom 99'!$F$44</f>
        <v>156409</v>
      </c>
      <c r="G17" s="168">
        <f>'EAST-MKT-GL'!$E$82</f>
        <v>-492655.42999993358</v>
      </c>
      <c r="H17" s="107">
        <f t="shared" si="1"/>
        <v>-649064.42999993358</v>
      </c>
      <c r="I17" s="31"/>
      <c r="J17" s="31"/>
    </row>
    <row r="18" spans="1:10" x14ac:dyDescent="0.2">
      <c r="A18" s="101" t="s">
        <v>215</v>
      </c>
      <c r="B18" s="123">
        <f>'EAST-LRC-FLSH'!$M$82</f>
        <v>0</v>
      </c>
      <c r="C18" s="65">
        <f>+D18-B18</f>
        <v>0</v>
      </c>
      <c r="D18" s="123">
        <f>+'[2]ST Warroom 99'!$D$10</f>
        <v>0</v>
      </c>
      <c r="E18" s="124">
        <f>+F18-D18</f>
        <v>0</v>
      </c>
      <c r="F18" s="123">
        <f>+'[2]ST Warroom 99'!$D$44</f>
        <v>0</v>
      </c>
      <c r="G18" s="168">
        <f>'EAST-LRC-GL'!$E$82</f>
        <v>-33856.559999999998</v>
      </c>
      <c r="H18" s="107">
        <f>G18-F18</f>
        <v>-33856.559999999998</v>
      </c>
      <c r="I18" s="31"/>
      <c r="J18" s="31"/>
    </row>
    <row r="19" spans="1:10" x14ac:dyDescent="0.2">
      <c r="A19" s="101" t="s">
        <v>160</v>
      </c>
      <c r="B19" s="123">
        <f>+'EAST-EGM-FLSH'!M89</f>
        <v>-42632</v>
      </c>
      <c r="C19" s="65">
        <f t="shared" si="0"/>
        <v>-368</v>
      </c>
      <c r="D19" s="123">
        <f>+'[2]ST Warroom 99'!$E$10</f>
        <v>-43000</v>
      </c>
      <c r="E19" s="124">
        <f t="shared" si="2"/>
        <v>0</v>
      </c>
      <c r="F19" s="123">
        <f>+'[2]ST Warroom 99'!$E$44</f>
        <v>-43000</v>
      </c>
      <c r="G19" s="168">
        <f>+'EAST-EGM-GL'!E89</f>
        <v>-43000</v>
      </c>
      <c r="H19" s="107">
        <f t="shared" si="1"/>
        <v>0</v>
      </c>
      <c r="I19" s="31"/>
      <c r="J19" s="31"/>
    </row>
    <row r="20" spans="1:10" x14ac:dyDescent="0.2">
      <c r="A20" s="101" t="s">
        <v>16</v>
      </c>
      <c r="B20" s="123">
        <f>'TX-EGM-FLSH'!$M$82</f>
        <v>-5146614.224167414</v>
      </c>
      <c r="C20" s="65">
        <f t="shared" si="0"/>
        <v>-385.77583258599043</v>
      </c>
      <c r="D20" s="123">
        <f>+'[2]ST Warroom 99'!$H$10</f>
        <v>-5147000</v>
      </c>
      <c r="E20" s="124">
        <f t="shared" si="2"/>
        <v>35205</v>
      </c>
      <c r="F20" s="123">
        <f>+'[2]ST Warroom 99'!$H$44</f>
        <v>-5111795</v>
      </c>
      <c r="G20" s="168">
        <f>'TX-EGM-GL'!$E$91</f>
        <v>-2860738.2689999817</v>
      </c>
      <c r="H20" s="107">
        <f t="shared" si="1"/>
        <v>2251056.7310000183</v>
      </c>
      <c r="I20" s="31"/>
      <c r="J20" s="31"/>
    </row>
    <row r="21" spans="1:10" x14ac:dyDescent="0.2">
      <c r="A21" s="101" t="s">
        <v>178</v>
      </c>
      <c r="B21" s="123">
        <f>'TX-HPLR-FLSH'!$M$82</f>
        <v>6002274.7916297354</v>
      </c>
      <c r="C21" s="65">
        <f t="shared" si="0"/>
        <v>-274.79162973538041</v>
      </c>
      <c r="D21" s="123">
        <f>+'[2]ST Warroom 99'!$I$10</f>
        <v>6002000</v>
      </c>
      <c r="E21" s="124">
        <f t="shared" si="2"/>
        <v>0</v>
      </c>
      <c r="F21" s="123">
        <f>+'[2]ST Warroom 99'!$I$44</f>
        <v>6002000</v>
      </c>
      <c r="G21" s="168">
        <f>'TX-HPLR-GL '!$E$82</f>
        <v>-1162407.3700000001</v>
      </c>
      <c r="H21" s="107">
        <f t="shared" si="1"/>
        <v>-7164407.3700000001</v>
      </c>
      <c r="I21" s="31"/>
      <c r="J21" s="31"/>
    </row>
    <row r="22" spans="1:10" x14ac:dyDescent="0.2">
      <c r="A22" s="101" t="s">
        <v>179</v>
      </c>
      <c r="B22" s="123">
        <f>'TX-HPLC-FLSH'!$M$82</f>
        <v>-413608.98195889592</v>
      </c>
      <c r="C22" s="65">
        <f t="shared" si="0"/>
        <v>608.98195889592171</v>
      </c>
      <c r="D22" s="123">
        <f>+'[2]ST Warroom 99'!$J$10</f>
        <v>-413000</v>
      </c>
      <c r="E22" s="124">
        <f t="shared" si="2"/>
        <v>0</v>
      </c>
      <c r="F22" s="123">
        <f>+'[2]ST Warroom 99'!$J$44</f>
        <v>-413000</v>
      </c>
      <c r="G22" s="168">
        <f>'TX-HPLC-GL'!$E$82</f>
        <v>3637623.5699999705</v>
      </c>
      <c r="H22" s="107">
        <f t="shared" si="1"/>
        <v>4050623.5699999705</v>
      </c>
      <c r="I22" s="31"/>
      <c r="J22" s="31"/>
    </row>
    <row r="23" spans="1:10" x14ac:dyDescent="0.2">
      <c r="A23" s="101" t="s">
        <v>172</v>
      </c>
      <c r="B23" s="123">
        <f>'TX-EGM-FLSH'!$M$89</f>
        <v>-628490</v>
      </c>
      <c r="C23" s="65">
        <f t="shared" si="0"/>
        <v>490</v>
      </c>
      <c r="D23" s="60">
        <f>+'[2]ST Warroom 99'!$K$10</f>
        <v>-628000</v>
      </c>
      <c r="E23" s="124">
        <f t="shared" si="2"/>
        <v>0</v>
      </c>
      <c r="F23" s="60">
        <f>+'[2]ST Warroom 99'!$K$44</f>
        <v>-628000</v>
      </c>
      <c r="G23" s="168">
        <f>'TX-HPLC-GL'!$E$89</f>
        <v>-628000</v>
      </c>
      <c r="H23" s="107">
        <f t="shared" si="1"/>
        <v>0</v>
      </c>
      <c r="I23" s="31"/>
      <c r="J23" s="31"/>
    </row>
    <row r="24" spans="1:10" x14ac:dyDescent="0.2">
      <c r="A24" s="101" t="s">
        <v>17</v>
      </c>
      <c r="B24" s="123">
        <f>'WE-FLSH'!$M$82</f>
        <v>7502195.8096345328</v>
      </c>
      <c r="C24" s="65">
        <f t="shared" si="0"/>
        <v>-24195.809634532779</v>
      </c>
      <c r="D24" s="123">
        <f>+'[2]ST Warroom 99'!$L$10</f>
        <v>7478000</v>
      </c>
      <c r="E24" s="124">
        <f t="shared" si="2"/>
        <v>-104170</v>
      </c>
      <c r="F24" s="123">
        <f>+'[2]ST Warroom 99'!$L$44</f>
        <v>7373830</v>
      </c>
      <c r="G24" s="168">
        <f>'WE-GL '!$E$82</f>
        <v>7136238.0680000009</v>
      </c>
      <c r="H24" s="107">
        <f t="shared" si="1"/>
        <v>-237591.9319999991</v>
      </c>
      <c r="I24" s="31"/>
      <c r="J24" s="31"/>
    </row>
    <row r="25" spans="1:10" x14ac:dyDescent="0.2">
      <c r="A25" s="101" t="s">
        <v>195</v>
      </c>
      <c r="B25" s="123">
        <f>'DEN-FLSH'!$M$82</f>
        <v>220422.37283129338</v>
      </c>
      <c r="C25" s="65">
        <f>+D25-B25</f>
        <v>1577.6271687066182</v>
      </c>
      <c r="D25" s="123">
        <f>+'[2]ST Warroom 99'!$S$10</f>
        <v>222000</v>
      </c>
      <c r="E25" s="124">
        <f>+F25-D25</f>
        <v>-43782</v>
      </c>
      <c r="F25" s="123">
        <f>+'[2]ST Warroom 99'!$S$44</f>
        <v>178218</v>
      </c>
      <c r="G25" s="168">
        <f>'DEN-GL'!$E$82</f>
        <v>136751.58799999859</v>
      </c>
      <c r="H25" s="107">
        <f>G25-F25</f>
        <v>-41466.412000001408</v>
      </c>
      <c r="I25" s="31"/>
      <c r="J25" s="31"/>
    </row>
    <row r="26" spans="1:10" x14ac:dyDescent="0.2">
      <c r="A26" s="101" t="s">
        <v>207</v>
      </c>
      <c r="B26" s="123">
        <f>'DEN-FLSH'!$M$89</f>
        <v>54892</v>
      </c>
      <c r="C26" s="65">
        <f>+D26-B26</f>
        <v>108</v>
      </c>
      <c r="D26" s="123">
        <f>+'[2]ST Warroom 99'!$R$10</f>
        <v>55000</v>
      </c>
      <c r="E26" s="124">
        <f>+F26-D26</f>
        <v>0</v>
      </c>
      <c r="F26" s="123">
        <f>+'[2]ST Warroom 99'!$R$44</f>
        <v>55000</v>
      </c>
      <c r="G26" s="168">
        <f>'DEN-GL'!$E$89</f>
        <v>55000</v>
      </c>
      <c r="H26" s="107">
        <f>G26-F26</f>
        <v>0</v>
      </c>
      <c r="I26" s="31"/>
      <c r="J26" s="31"/>
    </row>
    <row r="27" spans="1:10" x14ac:dyDescent="0.2">
      <c r="A27" s="101" t="s">
        <v>18</v>
      </c>
      <c r="B27" s="123">
        <f>STG_FLSH!$M$82</f>
        <v>240964</v>
      </c>
      <c r="C27" s="65">
        <f t="shared" si="0"/>
        <v>36</v>
      </c>
      <c r="D27" s="123">
        <f>+'[2]ST Warroom 99'!$M$10</f>
        <v>241000</v>
      </c>
      <c r="E27" s="124">
        <f t="shared" si="2"/>
        <v>-901622</v>
      </c>
      <c r="F27" s="123">
        <f>+'[2]ST Warroom 99'!$M$44</f>
        <v>-660622</v>
      </c>
      <c r="G27" s="168">
        <f>STG_GL!$E$82</f>
        <v>-2702141.98</v>
      </c>
      <c r="H27" s="107">
        <f t="shared" si="1"/>
        <v>-2041519.98</v>
      </c>
      <c r="I27" s="31"/>
      <c r="J27" s="31"/>
    </row>
    <row r="28" spans="1:10" x14ac:dyDescent="0.2">
      <c r="A28" s="101" t="s">
        <v>154</v>
      </c>
      <c r="B28" s="123">
        <f>ONT_FLSH!$M$82</f>
        <v>-2761499.9171017134</v>
      </c>
      <c r="C28" s="65">
        <f t="shared" si="0"/>
        <v>-500.08289828663692</v>
      </c>
      <c r="D28" s="123">
        <f>+'[2]ST Warroom 99'!$O$10</f>
        <v>-2762000</v>
      </c>
      <c r="E28" s="124">
        <f t="shared" si="2"/>
        <v>106589</v>
      </c>
      <c r="F28" s="123">
        <f>+'[2]ST Warroom 99'!$O$44</f>
        <v>-2655411</v>
      </c>
      <c r="G28" s="168">
        <f>'ONT_GL '!$E$82</f>
        <v>-3006332.9300000179</v>
      </c>
      <c r="H28" s="107">
        <f t="shared" si="1"/>
        <v>-350921.93000001786</v>
      </c>
      <c r="I28" s="31"/>
      <c r="J28" s="31"/>
    </row>
    <row r="29" spans="1:10" x14ac:dyDescent="0.2">
      <c r="A29" s="101" t="s">
        <v>159</v>
      </c>
      <c r="B29" s="123">
        <f>ONT_FLSH!$M$89</f>
        <v>-53137</v>
      </c>
      <c r="C29" s="65">
        <f t="shared" si="0"/>
        <v>137</v>
      </c>
      <c r="D29" s="168">
        <f>+'[2]ST Warroom 99'!$P$10</f>
        <v>-53000</v>
      </c>
      <c r="E29" s="124">
        <f t="shared" si="2"/>
        <v>0</v>
      </c>
      <c r="F29" s="168">
        <f>+'[2]ST Warroom 99'!$P$44</f>
        <v>-53000</v>
      </c>
      <c r="G29" s="168">
        <f>+'ONT_GL '!E89</f>
        <v>-52999.580000000075</v>
      </c>
      <c r="H29" s="107">
        <f t="shared" si="1"/>
        <v>0.41999999992549419</v>
      </c>
      <c r="I29" s="31"/>
      <c r="J29" s="31"/>
    </row>
    <row r="30" spans="1:10" x14ac:dyDescent="0.2">
      <c r="A30" s="138" t="s">
        <v>111</v>
      </c>
      <c r="B30" s="123">
        <f>+BUG_FLSH!M82</f>
        <v>-592559.06489999976</v>
      </c>
      <c r="C30" s="65">
        <f>+D30-B30</f>
        <v>-440.93510000023525</v>
      </c>
      <c r="D30" s="123">
        <f>+'[2]ST Warroom 99'!$G$10</f>
        <v>-593000</v>
      </c>
      <c r="E30" s="124">
        <f t="shared" si="2"/>
        <v>654237</v>
      </c>
      <c r="F30" s="123">
        <f>+'[2]ST Warroom 99'!$G$44</f>
        <v>61237</v>
      </c>
      <c r="G30" s="168">
        <f>+BUG_GL!E82</f>
        <v>61236.76</v>
      </c>
      <c r="H30" s="107">
        <f t="shared" si="1"/>
        <v>-0.23999999999796273</v>
      </c>
      <c r="I30" s="31"/>
      <c r="J30" s="31"/>
    </row>
    <row r="31" spans="1:10" ht="21.75" customHeight="1" thickBot="1" x14ac:dyDescent="0.25">
      <c r="A31" s="101" t="s">
        <v>10</v>
      </c>
      <c r="B31" s="61">
        <f t="shared" ref="B31:H31" si="3">SUM(B11:B30)</f>
        <v>654026.46714217623</v>
      </c>
      <c r="C31" s="61">
        <f t="shared" si="3"/>
        <v>-161026.46714217687</v>
      </c>
      <c r="D31" s="61">
        <f t="shared" si="3"/>
        <v>493000</v>
      </c>
      <c r="E31" s="61">
        <f t="shared" si="3"/>
        <v>121436</v>
      </c>
      <c r="F31" s="61">
        <f t="shared" si="3"/>
        <v>614436</v>
      </c>
      <c r="G31" s="61">
        <f>SUM(G11:G30)</f>
        <v>-16328053.852000516</v>
      </c>
      <c r="H31" s="108">
        <f t="shared" si="3"/>
        <v>-16942489.852000516</v>
      </c>
      <c r="I31" s="31"/>
      <c r="J31" s="31"/>
    </row>
    <row r="32" spans="1:10" ht="21" customHeight="1" thickBot="1" x14ac:dyDescent="0.25">
      <c r="A32" s="102" t="s">
        <v>19</v>
      </c>
      <c r="B32" s="103">
        <f>TOTAL!$E$91</f>
        <v>654026.46714211442</v>
      </c>
      <c r="C32" s="103">
        <f>+C31</f>
        <v>-161026.46714217687</v>
      </c>
      <c r="D32" s="103">
        <f>+'[2]ST Warroom 99'!$V$10</f>
        <v>493000</v>
      </c>
      <c r="E32" s="103">
        <f>+'[2]ST Warroom 99'!$V$27</f>
        <v>121436</v>
      </c>
      <c r="F32" s="103">
        <f>+'[2]ST Warroom 99'!$V$44</f>
        <v>614436</v>
      </c>
      <c r="G32" s="103">
        <f>TOTAL!$G$91</f>
        <v>-16328053.8520004</v>
      </c>
      <c r="H32" s="179">
        <f>+[1]OAvsACT!$G$63</f>
        <v>-16940278.349999994</v>
      </c>
      <c r="I32" s="31"/>
      <c r="J32" s="31"/>
    </row>
    <row r="33" spans="2:10" x14ac:dyDescent="0.2">
      <c r="B33" s="45"/>
      <c r="C33" s="45"/>
      <c r="D33" s="45"/>
      <c r="E33" s="45"/>
      <c r="F33" s="45"/>
      <c r="G33" s="45"/>
      <c r="H33" s="45">
        <f>+H32-H31</f>
        <v>2211.5020005218685</v>
      </c>
      <c r="I33" s="45"/>
      <c r="J33" s="45"/>
    </row>
    <row r="34" spans="2:10" x14ac:dyDescent="0.2">
      <c r="B34" s="45">
        <f t="shared" ref="B34:G34" si="4">+B31-B32</f>
        <v>6.1816535890102386E-8</v>
      </c>
      <c r="C34" s="45">
        <f t="shared" si="4"/>
        <v>0</v>
      </c>
      <c r="D34" s="45">
        <f t="shared" si="4"/>
        <v>0</v>
      </c>
      <c r="E34" s="45">
        <f t="shared" si="4"/>
        <v>0</v>
      </c>
      <c r="F34" s="45">
        <f t="shared" si="4"/>
        <v>0</v>
      </c>
      <c r="G34" s="14">
        <f t="shared" si="4"/>
        <v>-1.1548399925231934E-7</v>
      </c>
      <c r="H34" s="45">
        <v>0</v>
      </c>
      <c r="I34" s="45"/>
      <c r="J34" s="45"/>
    </row>
    <row r="35" spans="2:10" x14ac:dyDescent="0.2">
      <c r="H35">
        <v>2214</v>
      </c>
    </row>
    <row r="36" spans="2:10" hidden="1" x14ac:dyDescent="0.2"/>
    <row r="37" spans="2:10" hidden="1" x14ac:dyDescent="0.2"/>
    <row r="38" spans="2:10" hidden="1" x14ac:dyDescent="0.2"/>
    <row r="39" spans="2:10" hidden="1" x14ac:dyDescent="0.2"/>
    <row r="40" spans="2:10" hidden="1" x14ac:dyDescent="0.2"/>
    <row r="41" spans="2:10" hidden="1" x14ac:dyDescent="0.2"/>
    <row r="42" spans="2:10" hidden="1" x14ac:dyDescent="0.2"/>
    <row r="43" spans="2:10" hidden="1" x14ac:dyDescent="0.2"/>
    <row r="44" spans="2:10" hidden="1" x14ac:dyDescent="0.2"/>
    <row r="45" spans="2:10" hidden="1" x14ac:dyDescent="0.2"/>
    <row r="46" spans="2:10" hidden="1" x14ac:dyDescent="0.2"/>
    <row r="47" spans="2:10" hidden="1" x14ac:dyDescent="0.2"/>
    <row r="48" spans="2:10" hidden="1" x14ac:dyDescent="0.2"/>
    <row r="49" spans="3:7" hidden="1" x14ac:dyDescent="0.2"/>
    <row r="50" spans="3:7" hidden="1" x14ac:dyDescent="0.2"/>
    <row r="51" spans="3:7" hidden="1" x14ac:dyDescent="0.2"/>
    <row r="52" spans="3:7" hidden="1" x14ac:dyDescent="0.2"/>
    <row r="53" spans="3:7" hidden="1" x14ac:dyDescent="0.2"/>
    <row r="54" spans="3:7" hidden="1" x14ac:dyDescent="0.2"/>
    <row r="55" spans="3:7" hidden="1" x14ac:dyDescent="0.2"/>
    <row r="56" spans="3:7" hidden="1" x14ac:dyDescent="0.2"/>
    <row r="57" spans="3:7" hidden="1" x14ac:dyDescent="0.2"/>
    <row r="58" spans="3:7" hidden="1" x14ac:dyDescent="0.2"/>
    <row r="59" spans="3:7" hidden="1" x14ac:dyDescent="0.2"/>
    <row r="60" spans="3:7" hidden="1" x14ac:dyDescent="0.2"/>
    <row r="61" spans="3:7" hidden="1" x14ac:dyDescent="0.2"/>
    <row r="62" spans="3:7" hidden="1" x14ac:dyDescent="0.2"/>
    <row r="63" spans="3:7" hidden="1" x14ac:dyDescent="0.2">
      <c r="C63" s="2"/>
      <c r="D63" s="2"/>
      <c r="E63" s="2"/>
      <c r="F63" s="2"/>
      <c r="G63" s="2"/>
    </row>
    <row r="64" spans="3:7" hidden="1" x14ac:dyDescent="0.2"/>
    <row r="65" hidden="1" x14ac:dyDescent="0.2"/>
    <row r="66" hidden="1" x14ac:dyDescent="0.2"/>
    <row r="67" hidden="1" x14ac:dyDescent="0.2"/>
    <row r="68" hidden="1" x14ac:dyDescent="0.2"/>
    <row r="69" hidden="1" x14ac:dyDescent="0.2"/>
    <row r="70" hidden="1" x14ac:dyDescent="0.2"/>
    <row r="71" hidden="1" x14ac:dyDescent="0.2"/>
    <row r="72" hidden="1" x14ac:dyDescent="0.2"/>
    <row r="73" hidden="1" x14ac:dyDescent="0.2"/>
    <row r="74" hidden="1" x14ac:dyDescent="0.2"/>
    <row r="75" hidden="1" x14ac:dyDescent="0.2"/>
    <row r="76" hidden="1" x14ac:dyDescent="0.2"/>
    <row r="77" hidden="1" x14ac:dyDescent="0.2"/>
    <row r="78" hidden="1" x14ac:dyDescent="0.2"/>
    <row r="79" hidden="1" x14ac:dyDescent="0.2"/>
    <row r="80" hidden="1" x14ac:dyDescent="0.2"/>
    <row r="81" spans="7:8" hidden="1" x14ac:dyDescent="0.2"/>
    <row r="82" spans="7:8" hidden="1" x14ac:dyDescent="0.2"/>
    <row r="83" spans="7:8" hidden="1" x14ac:dyDescent="0.2"/>
    <row r="84" spans="7:8" hidden="1" x14ac:dyDescent="0.2"/>
    <row r="85" spans="7:8" hidden="1" x14ac:dyDescent="0.2"/>
    <row r="86" spans="7:8" hidden="1" x14ac:dyDescent="0.2"/>
    <row r="87" spans="7:8" x14ac:dyDescent="0.2">
      <c r="H87" s="45">
        <f>+H33-H35</f>
        <v>-2.4979994781315327</v>
      </c>
    </row>
    <row r="88" spans="7:8" x14ac:dyDescent="0.2">
      <c r="G88" s="45"/>
    </row>
    <row r="90" spans="7:8" x14ac:dyDescent="0.2">
      <c r="G90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J187"/>
  <sheetViews>
    <sheetView zoomScale="75" workbookViewId="0">
      <pane xSplit="3" ySplit="9" topLeftCell="D89" activePane="bottomRight" state="frozen"/>
      <selection pane="topRight"/>
      <selection pane="bottomLeft"/>
      <selection pane="bottomRight" activeCell="D89" sqref="D89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5" width="15" style="31" customWidth="1"/>
    <col min="6" max="35" width="15" customWidth="1"/>
  </cols>
  <sheetData>
    <row r="1" spans="1:35" x14ac:dyDescent="0.2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</row>
    <row r="2" spans="1:35" x14ac:dyDescent="0.2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</row>
    <row r="3" spans="1:35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</row>
    <row r="4" spans="1:35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</row>
    <row r="5" spans="1:35" x14ac:dyDescent="0.2">
      <c r="A5" s="48" t="str">
        <f>Check!A5</f>
        <v>PRODUCTION MONTH: 0006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</row>
    <row r="6" spans="1:35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5" x14ac:dyDescent="0.2">
      <c r="A7" s="4"/>
      <c r="B7" s="19"/>
      <c r="C7" s="19"/>
    </row>
    <row r="8" spans="1:35" x14ac:dyDescent="0.2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213</v>
      </c>
      <c r="M8" s="27"/>
      <c r="N8" s="26" t="s">
        <v>17</v>
      </c>
      <c r="O8" s="27"/>
      <c r="P8" s="26" t="s">
        <v>195</v>
      </c>
      <c r="Q8" s="27"/>
      <c r="R8" s="26" t="s">
        <v>178</v>
      </c>
      <c r="S8" s="27"/>
      <c r="T8" s="26" t="s">
        <v>16</v>
      </c>
      <c r="U8" s="27"/>
      <c r="V8" s="26" t="s">
        <v>179</v>
      </c>
      <c r="W8" s="27"/>
      <c r="X8" s="26" t="s">
        <v>18</v>
      </c>
      <c r="Y8" s="27"/>
      <c r="Z8" s="26" t="s">
        <v>154</v>
      </c>
      <c r="AA8" s="27"/>
      <c r="AB8" s="26" t="s">
        <v>185</v>
      </c>
      <c r="AC8" s="27"/>
      <c r="AD8" s="26" t="s">
        <v>191</v>
      </c>
      <c r="AE8" s="27"/>
      <c r="AF8" s="26" t="s">
        <v>223</v>
      </c>
      <c r="AG8" s="27"/>
      <c r="AH8" s="26" t="s">
        <v>111</v>
      </c>
      <c r="AI8" s="27"/>
    </row>
    <row r="9" spans="1:35" s="80" customFormat="1" x14ac:dyDescent="0.2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  <c r="AH9" s="77" t="s">
        <v>22</v>
      </c>
      <c r="AI9" s="76" t="s">
        <v>23</v>
      </c>
    </row>
    <row r="10" spans="1:35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</row>
    <row r="11" spans="1:35" x14ac:dyDescent="0.2">
      <c r="A11" s="9">
        <v>1</v>
      </c>
      <c r="B11" s="7"/>
      <c r="C11" s="18" t="s">
        <v>25</v>
      </c>
      <c r="D11" s="66">
        <f t="shared" ref="D11:E15" si="0">F11+H11+J11+L11+N11+R11+T11+X11+Z11+AH11+P11+V11+AB11+AD11</f>
        <v>0</v>
      </c>
      <c r="E11" s="66">
        <f t="shared" si="0"/>
        <v>0</v>
      </c>
      <c r="F11" s="60"/>
      <c r="G11" s="38">
        <v>0</v>
      </c>
      <c r="H11" s="60"/>
      <c r="I11" s="38">
        <v>0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0</v>
      </c>
      <c r="X11" s="60"/>
      <c r="Y11" s="38"/>
      <c r="Z11" s="60"/>
      <c r="AA11" s="38"/>
      <c r="AB11" s="60"/>
      <c r="AC11" s="38"/>
      <c r="AD11" s="60"/>
      <c r="AE11" s="38">
        <v>0</v>
      </c>
      <c r="AF11" s="60"/>
      <c r="AG11" s="38">
        <v>0</v>
      </c>
      <c r="AH11" s="60"/>
      <c r="AI11" s="38">
        <v>0</v>
      </c>
    </row>
    <row r="12" spans="1:35" x14ac:dyDescent="0.2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0</v>
      </c>
      <c r="F12" s="60"/>
      <c r="G12" s="38">
        <v>0</v>
      </c>
      <c r="H12" s="60"/>
      <c r="I12" s="38">
        <v>0</v>
      </c>
      <c r="J12" s="60"/>
      <c r="K12" s="38"/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</row>
    <row r="13" spans="1:35" x14ac:dyDescent="0.2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</row>
    <row r="14" spans="1:35" x14ac:dyDescent="0.2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</row>
    <row r="15" spans="1:35" x14ac:dyDescent="0.2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0</v>
      </c>
      <c r="F15" s="60"/>
      <c r="G15" s="38">
        <v>0</v>
      </c>
      <c r="H15" s="60"/>
      <c r="I15" s="38">
        <v>0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>
        <v>0</v>
      </c>
      <c r="AF15" s="60"/>
      <c r="AG15" s="38">
        <v>0</v>
      </c>
      <c r="AH15" s="60"/>
      <c r="AI15" s="38">
        <v>0</v>
      </c>
    </row>
    <row r="16" spans="1:35" x14ac:dyDescent="0.2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ref="N16:AI16" si="2">SUM(N11:N15)</f>
        <v>0</v>
      </c>
      <c r="O16" s="39">
        <f t="shared" si="2"/>
        <v>0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ref="AB16:AG16" si="3">SUM(AB11:AB15)</f>
        <v>0</v>
      </c>
      <c r="AC16" s="39">
        <f t="shared" si="3"/>
        <v>0</v>
      </c>
      <c r="AD16" s="61">
        <f t="shared" si="3"/>
        <v>0</v>
      </c>
      <c r="AE16" s="39">
        <f t="shared" si="3"/>
        <v>0</v>
      </c>
      <c r="AF16" s="61">
        <f t="shared" si="3"/>
        <v>0</v>
      </c>
      <c r="AG16" s="39">
        <f t="shared" si="3"/>
        <v>0</v>
      </c>
      <c r="AH16" s="61">
        <f t="shared" si="2"/>
        <v>0</v>
      </c>
      <c r="AI16" s="39">
        <f t="shared" si="2"/>
        <v>0</v>
      </c>
    </row>
    <row r="17" spans="1:35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</row>
    <row r="18" spans="1:35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</row>
    <row r="19" spans="1:35" x14ac:dyDescent="0.2">
      <c r="A19" s="9">
        <v>6</v>
      </c>
      <c r="B19" s="7"/>
      <c r="C19" s="18" t="s">
        <v>25</v>
      </c>
      <c r="D19" s="66">
        <f t="shared" ref="D19:E23" si="4">F19+H19+J19+L19+N19+R19+T19+X19+Z19+AH19+P19+V19+AB19+AD19</f>
        <v>0</v>
      </c>
      <c r="E19" s="66">
        <f t="shared" si="4"/>
        <v>0</v>
      </c>
      <c r="F19" s="60"/>
      <c r="G19" s="38">
        <v>0</v>
      </c>
      <c r="H19" s="60"/>
      <c r="I19" s="38">
        <v>0</v>
      </c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</row>
    <row r="20" spans="1:35" x14ac:dyDescent="0.2">
      <c r="A20" s="9">
        <v>7</v>
      </c>
      <c r="B20" s="7"/>
      <c r="C20" s="18" t="s">
        <v>26</v>
      </c>
      <c r="D20" s="66">
        <f t="shared" si="4"/>
        <v>0</v>
      </c>
      <c r="E20" s="66">
        <f t="shared" si="4"/>
        <v>0</v>
      </c>
      <c r="F20" s="60"/>
      <c r="G20" s="38"/>
      <c r="H20" s="60"/>
      <c r="I20" s="38"/>
      <c r="J20" s="60"/>
      <c r="K20" s="38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</row>
    <row r="21" spans="1:35" x14ac:dyDescent="0.2">
      <c r="A21" s="9">
        <v>8</v>
      </c>
      <c r="B21" s="7"/>
      <c r="C21" s="18" t="s">
        <v>27</v>
      </c>
      <c r="D21" s="66">
        <f t="shared" si="4"/>
        <v>0</v>
      </c>
      <c r="E21" s="66">
        <f t="shared" si="4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</row>
    <row r="22" spans="1:35" x14ac:dyDescent="0.2">
      <c r="A22" s="9">
        <v>9</v>
      </c>
      <c r="B22" s="7"/>
      <c r="C22" s="18" t="s">
        <v>28</v>
      </c>
      <c r="D22" s="66">
        <f t="shared" si="4"/>
        <v>0</v>
      </c>
      <c r="E22" s="66">
        <f t="shared" si="4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</row>
    <row r="23" spans="1:35" x14ac:dyDescent="0.2">
      <c r="A23" s="9">
        <v>10</v>
      </c>
      <c r="B23" s="7"/>
      <c r="C23" s="18" t="s">
        <v>32</v>
      </c>
      <c r="D23" s="66">
        <f t="shared" si="4"/>
        <v>0</v>
      </c>
      <c r="E23" s="66">
        <f t="shared" si="4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</row>
    <row r="24" spans="1:35" x14ac:dyDescent="0.2">
      <c r="A24" s="9"/>
      <c r="B24" s="7" t="s">
        <v>33</v>
      </c>
      <c r="C24" s="6"/>
      <c r="D24" s="61">
        <f t="shared" ref="D24:M24" si="5">SUM(D19:D23)</f>
        <v>0</v>
      </c>
      <c r="E24" s="39">
        <f t="shared" si="5"/>
        <v>0</v>
      </c>
      <c r="F24" s="61">
        <f t="shared" si="5"/>
        <v>0</v>
      </c>
      <c r="G24" s="39">
        <f t="shared" si="5"/>
        <v>0</v>
      </c>
      <c r="H24" s="61">
        <f t="shared" si="5"/>
        <v>0</v>
      </c>
      <c r="I24" s="39">
        <f t="shared" si="5"/>
        <v>0</v>
      </c>
      <c r="J24" s="61">
        <f t="shared" si="5"/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ref="N24:AI24" si="6">SUM(N19:N23)</f>
        <v>0</v>
      </c>
      <c r="O24" s="39">
        <f t="shared" si="6"/>
        <v>0</v>
      </c>
      <c r="P24" s="61">
        <f>SUM(P19:P23)</f>
        <v>0</v>
      </c>
      <c r="Q24" s="39">
        <f>SUM(Q19:Q23)</f>
        <v>0</v>
      </c>
      <c r="R24" s="61">
        <f t="shared" si="6"/>
        <v>0</v>
      </c>
      <c r="S24" s="39">
        <f t="shared" si="6"/>
        <v>0</v>
      </c>
      <c r="T24" s="61">
        <f t="shared" si="6"/>
        <v>0</v>
      </c>
      <c r="U24" s="39">
        <f t="shared" si="6"/>
        <v>0</v>
      </c>
      <c r="V24" s="61">
        <f>SUM(V19:V23)</f>
        <v>0</v>
      </c>
      <c r="W24" s="39">
        <f>SUM(W19:W23)</f>
        <v>0</v>
      </c>
      <c r="X24" s="61">
        <f t="shared" si="6"/>
        <v>0</v>
      </c>
      <c r="Y24" s="39">
        <f t="shared" si="6"/>
        <v>0</v>
      </c>
      <c r="Z24" s="61">
        <f t="shared" si="6"/>
        <v>0</v>
      </c>
      <c r="AA24" s="39">
        <f t="shared" si="6"/>
        <v>0</v>
      </c>
      <c r="AB24" s="61">
        <f t="shared" ref="AB24:AG24" si="7">SUM(AB19:AB23)</f>
        <v>0</v>
      </c>
      <c r="AC24" s="39">
        <f t="shared" si="7"/>
        <v>0</v>
      </c>
      <c r="AD24" s="61">
        <f t="shared" si="7"/>
        <v>0</v>
      </c>
      <c r="AE24" s="39">
        <f t="shared" si="7"/>
        <v>0</v>
      </c>
      <c r="AF24" s="61">
        <f t="shared" si="7"/>
        <v>0</v>
      </c>
      <c r="AG24" s="39">
        <f t="shared" si="7"/>
        <v>0</v>
      </c>
      <c r="AH24" s="61">
        <f t="shared" si="6"/>
        <v>0</v>
      </c>
      <c r="AI24" s="39">
        <f t="shared" si="6"/>
        <v>0</v>
      </c>
    </row>
    <row r="25" spans="1:35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</row>
    <row r="26" spans="1:35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</row>
    <row r="27" spans="1:35" x14ac:dyDescent="0.2">
      <c r="A27" s="9">
        <v>11</v>
      </c>
      <c r="B27" s="7"/>
      <c r="C27" s="18" t="s">
        <v>35</v>
      </c>
      <c r="D27" s="66">
        <f>F27+H27+J27+L27+N27+R27+T27+X27+Z27+AH27+P27+V27+AB27+AD27</f>
        <v>0</v>
      </c>
      <c r="E27" s="66">
        <f>G27+I27+K27+M27+O27+S27+U27+Y27+AA27+AI27+Q27+W27+AC27+AE27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</row>
    <row r="28" spans="1:35" x14ac:dyDescent="0.2">
      <c r="A28" s="9">
        <v>12</v>
      </c>
      <c r="B28" s="7"/>
      <c r="C28" s="18" t="s">
        <v>36</v>
      </c>
      <c r="D28" s="66">
        <f>F28+H28+J28+L28+N28+R28+T28+X28+Z28+AH28+P28+V28+AB28+AD28</f>
        <v>0</v>
      </c>
      <c r="E28" s="66">
        <f>G28+I28+K28+M28+O28+S28+U28+Y28+AA28+AI28+Q28+W28+AC28+AE28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</row>
    <row r="29" spans="1:35" x14ac:dyDescent="0.2">
      <c r="A29" s="9"/>
      <c r="B29" s="7" t="s">
        <v>37</v>
      </c>
      <c r="C29" s="6"/>
      <c r="D29" s="61">
        <f t="shared" ref="D29:M29" si="8">SUM(D27:D28)</f>
        <v>0</v>
      </c>
      <c r="E29" s="39">
        <f t="shared" si="8"/>
        <v>0</v>
      </c>
      <c r="F29" s="61">
        <f t="shared" si="8"/>
        <v>0</v>
      </c>
      <c r="G29" s="39">
        <f t="shared" si="8"/>
        <v>0</v>
      </c>
      <c r="H29" s="61">
        <f t="shared" si="8"/>
        <v>0</v>
      </c>
      <c r="I29" s="39">
        <f t="shared" si="8"/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  <c r="N29" s="61">
        <f t="shared" ref="N29:AI29" si="9">SUM(N27:N28)</f>
        <v>0</v>
      </c>
      <c r="O29" s="39">
        <f t="shared" si="9"/>
        <v>0</v>
      </c>
      <c r="P29" s="61">
        <f>SUM(P27:P28)</f>
        <v>0</v>
      </c>
      <c r="Q29" s="39">
        <f>SUM(Q27:Q28)</f>
        <v>0</v>
      </c>
      <c r="R29" s="61">
        <f t="shared" si="9"/>
        <v>0</v>
      </c>
      <c r="S29" s="39">
        <f t="shared" si="9"/>
        <v>0</v>
      </c>
      <c r="T29" s="61">
        <f t="shared" si="9"/>
        <v>0</v>
      </c>
      <c r="U29" s="39">
        <f t="shared" si="9"/>
        <v>0</v>
      </c>
      <c r="V29" s="61">
        <f>SUM(V27:V28)</f>
        <v>0</v>
      </c>
      <c r="W29" s="39">
        <f>SUM(W27:W28)</f>
        <v>0</v>
      </c>
      <c r="X29" s="61">
        <f t="shared" si="9"/>
        <v>0</v>
      </c>
      <c r="Y29" s="39">
        <f t="shared" si="9"/>
        <v>0</v>
      </c>
      <c r="Z29" s="61">
        <f t="shared" si="9"/>
        <v>0</v>
      </c>
      <c r="AA29" s="39">
        <f t="shared" si="9"/>
        <v>0</v>
      </c>
      <c r="AB29" s="61">
        <f t="shared" ref="AB29:AG29" si="10">SUM(AB27:AB28)</f>
        <v>0</v>
      </c>
      <c r="AC29" s="39">
        <f t="shared" si="10"/>
        <v>0</v>
      </c>
      <c r="AD29" s="61">
        <f t="shared" si="10"/>
        <v>0</v>
      </c>
      <c r="AE29" s="39">
        <f t="shared" si="10"/>
        <v>0</v>
      </c>
      <c r="AF29" s="61">
        <f t="shared" si="10"/>
        <v>0</v>
      </c>
      <c r="AG29" s="39">
        <f t="shared" si="10"/>
        <v>0</v>
      </c>
      <c r="AH29" s="61">
        <f t="shared" si="9"/>
        <v>0</v>
      </c>
      <c r="AI29" s="39">
        <f t="shared" si="9"/>
        <v>0</v>
      </c>
    </row>
    <row r="30" spans="1:35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</row>
    <row r="31" spans="1:35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</row>
    <row r="32" spans="1:35" x14ac:dyDescent="0.2">
      <c r="A32" s="9">
        <v>13</v>
      </c>
      <c r="B32" s="7"/>
      <c r="C32" s="18" t="s">
        <v>39</v>
      </c>
      <c r="D32" s="66">
        <f t="shared" ref="D32:E35" si="11">F32+H32+J32+L32+N32+R32+T32+X32+Z32+AH32+P32+V32+AB32+AD32</f>
        <v>0</v>
      </c>
      <c r="E32" s="66">
        <f t="shared" si="11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</row>
    <row r="33" spans="1:35" x14ac:dyDescent="0.2">
      <c r="A33" s="9">
        <v>14</v>
      </c>
      <c r="B33" s="7"/>
      <c r="C33" s="18" t="s">
        <v>40</v>
      </c>
      <c r="D33" s="66">
        <f t="shared" si="11"/>
        <v>0</v>
      </c>
      <c r="E33" s="66">
        <f t="shared" si="11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</row>
    <row r="34" spans="1:35" x14ac:dyDescent="0.2">
      <c r="A34" s="9">
        <v>15</v>
      </c>
      <c r="B34" s="7"/>
      <c r="C34" s="18" t="s">
        <v>41</v>
      </c>
      <c r="D34" s="66">
        <f t="shared" si="11"/>
        <v>0</v>
      </c>
      <c r="E34" s="66">
        <f t="shared" si="11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</row>
    <row r="35" spans="1:35" x14ac:dyDescent="0.2">
      <c r="A35" s="9">
        <v>16</v>
      </c>
      <c r="B35" s="7"/>
      <c r="C35" s="18" t="s">
        <v>42</v>
      </c>
      <c r="D35" s="66">
        <f t="shared" si="11"/>
        <v>0</v>
      </c>
      <c r="E35" s="66">
        <f t="shared" si="11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</row>
    <row r="36" spans="1:35" x14ac:dyDescent="0.2">
      <c r="A36" s="9"/>
      <c r="B36" s="7" t="s">
        <v>43</v>
      </c>
      <c r="C36" s="6"/>
      <c r="D36" s="61">
        <f>SUM(D32:D35)</f>
        <v>0</v>
      </c>
      <c r="E36" s="39">
        <f>SUM(E32:E35)</f>
        <v>0</v>
      </c>
      <c r="F36" s="61">
        <f t="shared" ref="F36:Q36" si="12">SUM(F32:F34)</f>
        <v>0</v>
      </c>
      <c r="G36" s="39">
        <f t="shared" si="12"/>
        <v>0</v>
      </c>
      <c r="H36" s="61">
        <f t="shared" si="12"/>
        <v>0</v>
      </c>
      <c r="I36" s="39">
        <f t="shared" si="12"/>
        <v>0</v>
      </c>
      <c r="J36" s="61">
        <f t="shared" si="12"/>
        <v>0</v>
      </c>
      <c r="K36" s="39">
        <f t="shared" si="12"/>
        <v>0</v>
      </c>
      <c r="L36" s="61">
        <f t="shared" si="12"/>
        <v>0</v>
      </c>
      <c r="M36" s="39">
        <f t="shared" si="12"/>
        <v>0</v>
      </c>
      <c r="N36" s="61">
        <f t="shared" si="12"/>
        <v>0</v>
      </c>
      <c r="O36" s="39">
        <f t="shared" si="12"/>
        <v>0</v>
      </c>
      <c r="P36" s="61">
        <f t="shared" si="12"/>
        <v>0</v>
      </c>
      <c r="Q36" s="39">
        <f t="shared" si="12"/>
        <v>0</v>
      </c>
      <c r="R36" s="61">
        <f t="shared" ref="R36:AI36" si="13">SUM(R32:R34)</f>
        <v>0</v>
      </c>
      <c r="S36" s="39">
        <f t="shared" si="13"/>
        <v>0</v>
      </c>
      <c r="T36" s="61">
        <f t="shared" si="13"/>
        <v>0</v>
      </c>
      <c r="U36" s="39">
        <f t="shared" si="13"/>
        <v>0</v>
      </c>
      <c r="V36" s="61">
        <f>SUM(V32:V34)</f>
        <v>0</v>
      </c>
      <c r="W36" s="39">
        <f>SUM(W32:W34)</f>
        <v>0</v>
      </c>
      <c r="X36" s="61">
        <f t="shared" si="13"/>
        <v>0</v>
      </c>
      <c r="Y36" s="39">
        <f t="shared" si="13"/>
        <v>0</v>
      </c>
      <c r="Z36" s="61">
        <f t="shared" si="13"/>
        <v>0</v>
      </c>
      <c r="AA36" s="39">
        <f t="shared" si="13"/>
        <v>0</v>
      </c>
      <c r="AB36" s="61">
        <f t="shared" ref="AB36:AG36" si="14">SUM(AB32:AB34)</f>
        <v>0</v>
      </c>
      <c r="AC36" s="39">
        <f t="shared" si="14"/>
        <v>0</v>
      </c>
      <c r="AD36" s="61">
        <f t="shared" si="14"/>
        <v>0</v>
      </c>
      <c r="AE36" s="39">
        <f t="shared" si="14"/>
        <v>0</v>
      </c>
      <c r="AF36" s="61">
        <f t="shared" si="14"/>
        <v>0</v>
      </c>
      <c r="AG36" s="39">
        <f t="shared" si="14"/>
        <v>0</v>
      </c>
      <c r="AH36" s="61">
        <f t="shared" si="13"/>
        <v>0</v>
      </c>
      <c r="AI36" s="39">
        <f t="shared" si="13"/>
        <v>0</v>
      </c>
    </row>
    <row r="37" spans="1:35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</row>
    <row r="38" spans="1:35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</row>
    <row r="39" spans="1:35" x14ac:dyDescent="0.2">
      <c r="A39" s="9">
        <v>17</v>
      </c>
      <c r="B39" s="7"/>
      <c r="C39" s="18" t="s">
        <v>45</v>
      </c>
      <c r="D39" s="66">
        <f t="shared" ref="D39:E41" si="15">F39+H39+J39+L39+N39+R39+T39+X39+Z39+AH39+P39+V39+AB39+AD39</f>
        <v>0</v>
      </c>
      <c r="E39" s="66">
        <f t="shared" si="15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</row>
    <row r="40" spans="1:35" ht="22.5" customHeight="1" x14ac:dyDescent="0.2">
      <c r="A40" s="9">
        <v>18</v>
      </c>
      <c r="B40" s="7"/>
      <c r="C40" s="18" t="s">
        <v>46</v>
      </c>
      <c r="D40" s="66">
        <f t="shared" si="15"/>
        <v>0</v>
      </c>
      <c r="E40" s="66">
        <f t="shared" si="15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</row>
    <row r="41" spans="1:35" x14ac:dyDescent="0.2">
      <c r="A41" s="9">
        <v>19</v>
      </c>
      <c r="B41" s="7"/>
      <c r="C41" s="18" t="s">
        <v>47</v>
      </c>
      <c r="D41" s="66">
        <f t="shared" si="15"/>
        <v>0</v>
      </c>
      <c r="E41" s="66">
        <f t="shared" si="15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v>0</v>
      </c>
      <c r="X41" s="60"/>
      <c r="Y41" s="38">
        <v>0</v>
      </c>
      <c r="Z41" s="60"/>
      <c r="AA41" s="38"/>
      <c r="AB41" s="60"/>
      <c r="AC41" s="38"/>
      <c r="AD41" s="60"/>
      <c r="AE41" s="38"/>
      <c r="AF41" s="60"/>
      <c r="AG41" s="38"/>
      <c r="AH41" s="60"/>
      <c r="AI41" s="38"/>
    </row>
    <row r="42" spans="1:35" x14ac:dyDescent="0.2">
      <c r="A42" s="9"/>
      <c r="B42" s="7"/>
      <c r="C42" s="53" t="s">
        <v>48</v>
      </c>
      <c r="D42" s="61">
        <f t="shared" ref="D42:M42" si="16">SUM(D40:D41)</f>
        <v>0</v>
      </c>
      <c r="E42" s="39">
        <f t="shared" si="16"/>
        <v>0</v>
      </c>
      <c r="F42" s="61">
        <f t="shared" si="16"/>
        <v>0</v>
      </c>
      <c r="G42" s="39">
        <f t="shared" si="16"/>
        <v>0</v>
      </c>
      <c r="H42" s="61">
        <f t="shared" si="16"/>
        <v>0</v>
      </c>
      <c r="I42" s="39">
        <f t="shared" si="16"/>
        <v>0</v>
      </c>
      <c r="J42" s="61">
        <f t="shared" si="16"/>
        <v>0</v>
      </c>
      <c r="K42" s="39">
        <f t="shared" si="16"/>
        <v>0</v>
      </c>
      <c r="L42" s="61">
        <f t="shared" si="16"/>
        <v>0</v>
      </c>
      <c r="M42" s="39">
        <f t="shared" si="16"/>
        <v>0</v>
      </c>
      <c r="N42" s="61">
        <f t="shared" ref="N42:AI42" si="17">SUM(N40:N41)</f>
        <v>0</v>
      </c>
      <c r="O42" s="39">
        <f t="shared" si="17"/>
        <v>0</v>
      </c>
      <c r="P42" s="61">
        <f>SUM(P40:P41)</f>
        <v>0</v>
      </c>
      <c r="Q42" s="39">
        <f>SUM(Q40:Q41)</f>
        <v>0</v>
      </c>
      <c r="R42" s="61">
        <f t="shared" si="17"/>
        <v>0</v>
      </c>
      <c r="S42" s="39">
        <f t="shared" si="17"/>
        <v>0</v>
      </c>
      <c r="T42" s="61">
        <f t="shared" si="17"/>
        <v>0</v>
      </c>
      <c r="U42" s="39">
        <f t="shared" si="17"/>
        <v>0</v>
      </c>
      <c r="V42" s="61">
        <f>SUM(V40:V41)</f>
        <v>0</v>
      </c>
      <c r="W42" s="39">
        <f>SUM(W40:W41)</f>
        <v>0</v>
      </c>
      <c r="X42" s="61">
        <f t="shared" si="17"/>
        <v>0</v>
      </c>
      <c r="Y42" s="39">
        <f t="shared" si="17"/>
        <v>0</v>
      </c>
      <c r="Z42" s="61">
        <f t="shared" si="17"/>
        <v>0</v>
      </c>
      <c r="AA42" s="39">
        <f t="shared" si="17"/>
        <v>0</v>
      </c>
      <c r="AB42" s="61">
        <f t="shared" ref="AB42:AG42" si="18">SUM(AB40:AB41)</f>
        <v>0</v>
      </c>
      <c r="AC42" s="39">
        <f t="shared" si="18"/>
        <v>0</v>
      </c>
      <c r="AD42" s="61">
        <f t="shared" si="18"/>
        <v>0</v>
      </c>
      <c r="AE42" s="39">
        <f t="shared" si="18"/>
        <v>0</v>
      </c>
      <c r="AF42" s="61">
        <f t="shared" si="18"/>
        <v>0</v>
      </c>
      <c r="AG42" s="39">
        <f t="shared" si="18"/>
        <v>0</v>
      </c>
      <c r="AH42" s="61">
        <f t="shared" si="17"/>
        <v>0</v>
      </c>
      <c r="AI42" s="39">
        <f t="shared" si="17"/>
        <v>0</v>
      </c>
    </row>
    <row r="43" spans="1:35" ht="21" customHeight="1" x14ac:dyDescent="0.2">
      <c r="A43" s="9"/>
      <c r="B43" s="7" t="s">
        <v>49</v>
      </c>
      <c r="C43" s="6"/>
      <c r="D43" s="61">
        <f t="shared" ref="D43:M43" si="19">D42+D39</f>
        <v>0</v>
      </c>
      <c r="E43" s="39">
        <f t="shared" si="19"/>
        <v>0</v>
      </c>
      <c r="F43" s="61">
        <f t="shared" si="19"/>
        <v>0</v>
      </c>
      <c r="G43" s="39">
        <f t="shared" si="19"/>
        <v>0</v>
      </c>
      <c r="H43" s="61">
        <f t="shared" si="19"/>
        <v>0</v>
      </c>
      <c r="I43" s="39">
        <f t="shared" si="19"/>
        <v>0</v>
      </c>
      <c r="J43" s="61">
        <f t="shared" si="19"/>
        <v>0</v>
      </c>
      <c r="K43" s="39">
        <f t="shared" si="19"/>
        <v>0</v>
      </c>
      <c r="L43" s="61">
        <f t="shared" si="19"/>
        <v>0</v>
      </c>
      <c r="M43" s="39">
        <f t="shared" si="19"/>
        <v>0</v>
      </c>
      <c r="N43" s="61">
        <f t="shared" ref="N43:AI43" si="20">N42+N39</f>
        <v>0</v>
      </c>
      <c r="O43" s="39">
        <f t="shared" si="20"/>
        <v>0</v>
      </c>
      <c r="P43" s="61">
        <f>P42+P39</f>
        <v>0</v>
      </c>
      <c r="Q43" s="39">
        <f>Q42+Q39</f>
        <v>0</v>
      </c>
      <c r="R43" s="61">
        <f t="shared" si="20"/>
        <v>0</v>
      </c>
      <c r="S43" s="39">
        <f t="shared" si="20"/>
        <v>0</v>
      </c>
      <c r="T43" s="61">
        <f t="shared" si="20"/>
        <v>0</v>
      </c>
      <c r="U43" s="39">
        <f t="shared" si="20"/>
        <v>0</v>
      </c>
      <c r="V43" s="61">
        <f>V42+V39</f>
        <v>0</v>
      </c>
      <c r="W43" s="39">
        <f>W42+W39</f>
        <v>0</v>
      </c>
      <c r="X43" s="61">
        <f t="shared" si="20"/>
        <v>0</v>
      </c>
      <c r="Y43" s="39">
        <f t="shared" si="20"/>
        <v>0</v>
      </c>
      <c r="Z43" s="61">
        <f t="shared" si="20"/>
        <v>0</v>
      </c>
      <c r="AA43" s="39">
        <f t="shared" si="20"/>
        <v>0</v>
      </c>
      <c r="AB43" s="61">
        <f t="shared" ref="AB43:AG43" si="21">AB42+AB39</f>
        <v>0</v>
      </c>
      <c r="AC43" s="39">
        <f t="shared" si="21"/>
        <v>0</v>
      </c>
      <c r="AD43" s="61">
        <f t="shared" si="21"/>
        <v>0</v>
      </c>
      <c r="AE43" s="39">
        <f t="shared" si="21"/>
        <v>0</v>
      </c>
      <c r="AF43" s="61">
        <f t="shared" si="21"/>
        <v>0</v>
      </c>
      <c r="AG43" s="39">
        <f t="shared" si="21"/>
        <v>0</v>
      </c>
      <c r="AH43" s="61">
        <f t="shared" si="20"/>
        <v>0</v>
      </c>
      <c r="AI43" s="39">
        <f t="shared" si="20"/>
        <v>0</v>
      </c>
    </row>
    <row r="44" spans="1:35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</row>
    <row r="45" spans="1:35" x14ac:dyDescent="0.2">
      <c r="A45" s="9">
        <v>20</v>
      </c>
      <c r="B45" s="11" t="s">
        <v>50</v>
      </c>
      <c r="C45" s="6"/>
      <c r="D45" s="66">
        <f>F45+H45+J45+L45+N45+R45+T45+X45+Z45+AH45+P45+V45+AB45+AD45</f>
        <v>0</v>
      </c>
      <c r="E45" s="66">
        <f>G45+I45+K45+M45+O45+S45+U45+Y45+AA45+AI45+Q45+W45+AC45+AE45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</row>
    <row r="46" spans="1:35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</row>
    <row r="47" spans="1:35" x14ac:dyDescent="0.2">
      <c r="A47" s="9">
        <v>21</v>
      </c>
      <c r="B47" s="11" t="s">
        <v>51</v>
      </c>
      <c r="C47" s="6"/>
      <c r="D47" s="66">
        <f>F47+H47+J47+L47+N47+R47+T47+X47+Z47+AH47+P47+V47+AB47+AD47</f>
        <v>0</v>
      </c>
      <c r="E47" s="66">
        <f>G47+I47+K47+M47+O47+S47+U47+Y47+AA47+AI47+Q47+W47+AC47+AE47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</row>
    <row r="48" spans="1:35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</row>
    <row r="49" spans="1:35" x14ac:dyDescent="0.2">
      <c r="A49" s="9">
        <v>22</v>
      </c>
      <c r="B49" s="11" t="s">
        <v>52</v>
      </c>
      <c r="C49" s="6"/>
      <c r="D49" s="66">
        <f>F49+H49+J49+L49+N49+R49+T49+X49+Z49+AH49+P49+V49+AB49+AD49</f>
        <v>0</v>
      </c>
      <c r="E49" s="66">
        <f>G49+I49+K49+M49+O49+S49+U49+Y49+AA49+AI49+Q49+W49+AC49+AE49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</row>
    <row r="50" spans="1:3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</row>
    <row r="51" spans="1:35" x14ac:dyDescent="0.2">
      <c r="A51" s="9">
        <v>23</v>
      </c>
      <c r="B51" s="11" t="s">
        <v>53</v>
      </c>
      <c r="C51" s="6"/>
      <c r="D51" s="66">
        <f>F51+H51+J51+L51+N51+R51+T51+X51+Z51+AH51+P51+V51+AB51+AD51</f>
        <v>0</v>
      </c>
      <c r="E51" s="66">
        <f>G51+I51+K51+M51+O51+S51+U51+Y51+AA51+AI51+Q51+W51+AC51+AE51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</row>
    <row r="52" spans="1:3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</row>
    <row r="53" spans="1:3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</row>
    <row r="54" spans="1:35" x14ac:dyDescent="0.2">
      <c r="A54" s="9">
        <v>24</v>
      </c>
      <c r="B54" s="7"/>
      <c r="C54" s="18" t="s">
        <v>55</v>
      </c>
      <c r="D54" s="66">
        <f>F54+H54+J54+L54+N54+R54+T54+X54+Z54+AH54+P54+V54+AB54+AD54</f>
        <v>0</v>
      </c>
      <c r="E54" s="66">
        <f>G54+I54+K54+M54+O54+S54+U54+Y54+AA54+AI54+Q54+W54+AC54+AE54</f>
        <v>0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</row>
    <row r="55" spans="1:35" x14ac:dyDescent="0.2">
      <c r="A55" s="9">
        <v>25</v>
      </c>
      <c r="B55" s="7"/>
      <c r="C55" s="18" t="s">
        <v>56</v>
      </c>
      <c r="D55" s="66">
        <f>F55+H55+J55+L55+N55+R55+T55+X55+Z55+AH55+P55+V55+AB55+AD55</f>
        <v>0</v>
      </c>
      <c r="E55" s="66">
        <f>G55+I55+K55+M55+O55+S55+U55+Y55+AA55+AI55+Q55+W55+AC55+AE55</f>
        <v>0</v>
      </c>
      <c r="F55" s="60"/>
      <c r="G55" s="38">
        <v>0</v>
      </c>
      <c r="H55" s="60"/>
      <c r="I55" s="38">
        <v>0</v>
      </c>
      <c r="J55" s="60"/>
      <c r="K55" s="38"/>
      <c r="L55" s="60"/>
      <c r="M55" s="38"/>
      <c r="N55" s="60"/>
      <c r="O55" s="38">
        <v>0</v>
      </c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/>
      <c r="AH55" s="60"/>
      <c r="AI55" s="38"/>
    </row>
    <row r="56" spans="1:35" x14ac:dyDescent="0.2">
      <c r="A56" s="9"/>
      <c r="B56" s="7" t="s">
        <v>57</v>
      </c>
      <c r="C56" s="6"/>
      <c r="D56" s="61">
        <f t="shared" ref="D56:M56" si="22">SUM(D54:D55)</f>
        <v>0</v>
      </c>
      <c r="E56" s="39">
        <f t="shared" si="22"/>
        <v>0</v>
      </c>
      <c r="F56" s="61">
        <f t="shared" si="22"/>
        <v>0</v>
      </c>
      <c r="G56" s="39">
        <f t="shared" si="22"/>
        <v>0</v>
      </c>
      <c r="H56" s="61">
        <f t="shared" si="22"/>
        <v>0</v>
      </c>
      <c r="I56" s="39">
        <f t="shared" si="22"/>
        <v>0</v>
      </c>
      <c r="J56" s="61">
        <f t="shared" si="22"/>
        <v>0</v>
      </c>
      <c r="K56" s="39">
        <f t="shared" si="22"/>
        <v>0</v>
      </c>
      <c r="L56" s="61">
        <f t="shared" si="22"/>
        <v>0</v>
      </c>
      <c r="M56" s="39">
        <f t="shared" si="22"/>
        <v>0</v>
      </c>
      <c r="N56" s="61">
        <f t="shared" ref="N56:AI56" si="23">SUM(N54:N55)</f>
        <v>0</v>
      </c>
      <c r="O56" s="39">
        <f t="shared" si="23"/>
        <v>0</v>
      </c>
      <c r="P56" s="61">
        <f>SUM(P54:P55)</f>
        <v>0</v>
      </c>
      <c r="Q56" s="39">
        <f>SUM(Q54:Q55)</f>
        <v>0</v>
      </c>
      <c r="R56" s="61">
        <f t="shared" si="23"/>
        <v>0</v>
      </c>
      <c r="S56" s="39">
        <f t="shared" si="23"/>
        <v>0</v>
      </c>
      <c r="T56" s="61">
        <f t="shared" si="23"/>
        <v>0</v>
      </c>
      <c r="U56" s="39">
        <f t="shared" si="23"/>
        <v>0</v>
      </c>
      <c r="V56" s="61">
        <f>SUM(V54:V55)</f>
        <v>0</v>
      </c>
      <c r="W56" s="39">
        <f>SUM(W54:W55)</f>
        <v>0</v>
      </c>
      <c r="X56" s="61">
        <f t="shared" si="23"/>
        <v>0</v>
      </c>
      <c r="Y56" s="39">
        <f t="shared" si="23"/>
        <v>0</v>
      </c>
      <c r="Z56" s="61">
        <f t="shared" si="23"/>
        <v>0</v>
      </c>
      <c r="AA56" s="39">
        <f t="shared" si="23"/>
        <v>0</v>
      </c>
      <c r="AB56" s="61">
        <f t="shared" ref="AB56:AG56" si="24">SUM(AB54:AB55)</f>
        <v>0</v>
      </c>
      <c r="AC56" s="39">
        <f t="shared" si="24"/>
        <v>0</v>
      </c>
      <c r="AD56" s="61">
        <f t="shared" si="24"/>
        <v>0</v>
      </c>
      <c r="AE56" s="39">
        <f t="shared" si="24"/>
        <v>0</v>
      </c>
      <c r="AF56" s="61">
        <f t="shared" si="24"/>
        <v>0</v>
      </c>
      <c r="AG56" s="39">
        <f t="shared" si="24"/>
        <v>0</v>
      </c>
      <c r="AH56" s="61">
        <f t="shared" si="23"/>
        <v>0</v>
      </c>
      <c r="AI56" s="39">
        <f t="shared" si="23"/>
        <v>0</v>
      </c>
    </row>
    <row r="57" spans="1:3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</row>
    <row r="58" spans="1:3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</row>
    <row r="59" spans="1:35" x14ac:dyDescent="0.2">
      <c r="A59" s="9">
        <v>26</v>
      </c>
      <c r="B59" s="11"/>
      <c r="C59" s="18" t="s">
        <v>59</v>
      </c>
      <c r="D59" s="66">
        <f>F59+H59+J59+L59+N59+R59+T59+X59+Z59+AH59+P59+V59+AB59+AD59</f>
        <v>0</v>
      </c>
      <c r="E59" s="66">
        <f>G59+I59+K59+M59+O59+S59+U59+Y59+AA59+AI59+Q59+W59+AC59+AE59</f>
        <v>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</row>
    <row r="60" spans="1:35" x14ac:dyDescent="0.2">
      <c r="A60" s="9">
        <v>27</v>
      </c>
      <c r="B60" s="11"/>
      <c r="C60" s="18" t="s">
        <v>60</v>
      </c>
      <c r="D60" s="66">
        <f>F60+H60+J60+L60+N60+R60+T60+X60+Z60+AH60+P60+V60+AB60+AD60</f>
        <v>0</v>
      </c>
      <c r="E60" s="66">
        <f>G60+I60+K60+M60+O60+S60+U60+Y60+AA60+AI60+Q60+W60+AC60+AE60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</row>
    <row r="61" spans="1:35" x14ac:dyDescent="0.2">
      <c r="A61" s="9"/>
      <c r="B61" s="62" t="s">
        <v>61</v>
      </c>
      <c r="C61" s="6"/>
      <c r="D61" s="61">
        <f t="shared" ref="D61:M61" si="25">SUM(D59:D60)</f>
        <v>0</v>
      </c>
      <c r="E61" s="39">
        <f t="shared" si="25"/>
        <v>0</v>
      </c>
      <c r="F61" s="61">
        <f t="shared" si="25"/>
        <v>0</v>
      </c>
      <c r="G61" s="39">
        <f t="shared" si="25"/>
        <v>0</v>
      </c>
      <c r="H61" s="61">
        <f t="shared" si="25"/>
        <v>0</v>
      </c>
      <c r="I61" s="39">
        <f t="shared" si="25"/>
        <v>0</v>
      </c>
      <c r="J61" s="61">
        <f t="shared" si="25"/>
        <v>0</v>
      </c>
      <c r="K61" s="39">
        <f t="shared" si="25"/>
        <v>0</v>
      </c>
      <c r="L61" s="61">
        <f t="shared" si="25"/>
        <v>0</v>
      </c>
      <c r="M61" s="39">
        <f t="shared" si="25"/>
        <v>0</v>
      </c>
      <c r="N61" s="61">
        <f t="shared" ref="N61:AI61" si="26">SUM(N59:N60)</f>
        <v>0</v>
      </c>
      <c r="O61" s="39">
        <f t="shared" si="26"/>
        <v>0</v>
      </c>
      <c r="P61" s="61">
        <f>SUM(P59:P60)</f>
        <v>0</v>
      </c>
      <c r="Q61" s="39">
        <f>SUM(Q59:Q60)</f>
        <v>0</v>
      </c>
      <c r="R61" s="61">
        <f t="shared" si="26"/>
        <v>0</v>
      </c>
      <c r="S61" s="39">
        <f t="shared" si="26"/>
        <v>0</v>
      </c>
      <c r="T61" s="61">
        <f t="shared" si="26"/>
        <v>0</v>
      </c>
      <c r="U61" s="39">
        <f t="shared" si="26"/>
        <v>0</v>
      </c>
      <c r="V61" s="61">
        <f>SUM(V59:V60)</f>
        <v>0</v>
      </c>
      <c r="W61" s="39">
        <f>SUM(W59:W60)</f>
        <v>0</v>
      </c>
      <c r="X61" s="61">
        <f t="shared" si="26"/>
        <v>0</v>
      </c>
      <c r="Y61" s="39">
        <f t="shared" si="26"/>
        <v>0</v>
      </c>
      <c r="Z61" s="61">
        <f t="shared" si="26"/>
        <v>0</v>
      </c>
      <c r="AA61" s="39">
        <f t="shared" si="26"/>
        <v>0</v>
      </c>
      <c r="AB61" s="61">
        <f t="shared" ref="AB61:AG61" si="27">SUM(AB59:AB60)</f>
        <v>0</v>
      </c>
      <c r="AC61" s="39">
        <f t="shared" si="27"/>
        <v>0</v>
      </c>
      <c r="AD61" s="61">
        <f t="shared" si="27"/>
        <v>0</v>
      </c>
      <c r="AE61" s="39">
        <f t="shared" si="27"/>
        <v>0</v>
      </c>
      <c r="AF61" s="61">
        <f t="shared" si="27"/>
        <v>0</v>
      </c>
      <c r="AG61" s="39">
        <f t="shared" si="27"/>
        <v>0</v>
      </c>
      <c r="AH61" s="61">
        <f t="shared" si="26"/>
        <v>0</v>
      </c>
      <c r="AI61" s="39">
        <f t="shared" si="26"/>
        <v>0</v>
      </c>
    </row>
    <row r="62" spans="1:35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</row>
    <row r="63" spans="1:3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</row>
    <row r="64" spans="1:35" x14ac:dyDescent="0.2">
      <c r="A64" s="9">
        <v>28</v>
      </c>
      <c r="B64" s="7"/>
      <c r="C64" s="18" t="s">
        <v>62</v>
      </c>
      <c r="D64" s="66">
        <f>F64+H64+J64+L64+N64+R64+T64+X64+Z64+AH64+P64+V64+AB64+AD64</f>
        <v>0</v>
      </c>
      <c r="E64" s="66">
        <f>G64+I64+K64+M64+O64+S64+U64+Y64+AA64+AI64+Q64+W64+AC64+AE64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</row>
    <row r="65" spans="1:35" x14ac:dyDescent="0.2">
      <c r="A65" s="9">
        <v>29</v>
      </c>
      <c r="B65" s="11"/>
      <c r="C65" s="18" t="s">
        <v>63</v>
      </c>
      <c r="D65" s="66">
        <f>F65+H65+J65+L65+N65+R65+T65+X65+Z65+AH65+P65+V65+AB65+AD65</f>
        <v>0</v>
      </c>
      <c r="E65" s="66">
        <f>G65+I65+K65+M65+O65+S65+U65+Y65+AA65+AI65+Q65+W65+AC65+AE65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</row>
    <row r="66" spans="1:35" x14ac:dyDescent="0.2">
      <c r="A66" s="9"/>
      <c r="B66" s="7" t="s">
        <v>64</v>
      </c>
      <c r="C66" s="6"/>
      <c r="D66" s="61">
        <f t="shared" ref="D66:M66" si="28">SUM(D64:D65)</f>
        <v>0</v>
      </c>
      <c r="E66" s="39">
        <f t="shared" si="28"/>
        <v>0</v>
      </c>
      <c r="F66" s="61">
        <f t="shared" si="28"/>
        <v>0</v>
      </c>
      <c r="G66" s="39">
        <f t="shared" si="28"/>
        <v>0</v>
      </c>
      <c r="H66" s="61">
        <f t="shared" si="28"/>
        <v>0</v>
      </c>
      <c r="I66" s="39">
        <f t="shared" si="28"/>
        <v>0</v>
      </c>
      <c r="J66" s="61">
        <f t="shared" si="28"/>
        <v>0</v>
      </c>
      <c r="K66" s="39">
        <f t="shared" si="28"/>
        <v>0</v>
      </c>
      <c r="L66" s="61">
        <f t="shared" si="28"/>
        <v>0</v>
      </c>
      <c r="M66" s="39">
        <f t="shared" si="28"/>
        <v>0</v>
      </c>
      <c r="N66" s="61">
        <f t="shared" ref="N66:AI66" si="29">SUM(N64:N65)</f>
        <v>0</v>
      </c>
      <c r="O66" s="39">
        <f t="shared" si="29"/>
        <v>0</v>
      </c>
      <c r="P66" s="61">
        <f>SUM(P64:P65)</f>
        <v>0</v>
      </c>
      <c r="Q66" s="39">
        <f>SUM(Q64:Q65)</f>
        <v>0</v>
      </c>
      <c r="R66" s="61">
        <f t="shared" si="29"/>
        <v>0</v>
      </c>
      <c r="S66" s="39">
        <f t="shared" si="29"/>
        <v>0</v>
      </c>
      <c r="T66" s="61">
        <f t="shared" si="29"/>
        <v>0</v>
      </c>
      <c r="U66" s="39">
        <f t="shared" si="29"/>
        <v>0</v>
      </c>
      <c r="V66" s="61">
        <f>SUM(V64:V65)</f>
        <v>0</v>
      </c>
      <c r="W66" s="39">
        <f>SUM(W64:W65)</f>
        <v>0</v>
      </c>
      <c r="X66" s="61">
        <f t="shared" si="29"/>
        <v>0</v>
      </c>
      <c r="Y66" s="39">
        <f t="shared" si="29"/>
        <v>0</v>
      </c>
      <c r="Z66" s="61">
        <f t="shared" si="29"/>
        <v>0</v>
      </c>
      <c r="AA66" s="39">
        <f t="shared" si="29"/>
        <v>0</v>
      </c>
      <c r="AB66" s="61">
        <f t="shared" ref="AB66:AG66" si="30">SUM(AB64:AB65)</f>
        <v>0</v>
      </c>
      <c r="AC66" s="39">
        <f t="shared" si="30"/>
        <v>0</v>
      </c>
      <c r="AD66" s="61">
        <f t="shared" si="30"/>
        <v>0</v>
      </c>
      <c r="AE66" s="39">
        <f t="shared" si="30"/>
        <v>0</v>
      </c>
      <c r="AF66" s="61">
        <f t="shared" si="30"/>
        <v>0</v>
      </c>
      <c r="AG66" s="39">
        <f t="shared" si="30"/>
        <v>0</v>
      </c>
      <c r="AH66" s="61">
        <f t="shared" si="29"/>
        <v>0</v>
      </c>
      <c r="AI66" s="39">
        <f t="shared" si="29"/>
        <v>0</v>
      </c>
    </row>
    <row r="67" spans="1:35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</row>
    <row r="68" spans="1:35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</row>
    <row r="69" spans="1:35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</row>
    <row r="70" spans="1:35" x14ac:dyDescent="0.2">
      <c r="A70" s="9">
        <v>30</v>
      </c>
      <c r="B70" s="3"/>
      <c r="C70" s="10" t="s">
        <v>67</v>
      </c>
      <c r="D70" s="66">
        <f>F70+H70+J70+L70+N70+R70+T70+X70+Z70+AH70+P70+V70+AB70+AD70</f>
        <v>0</v>
      </c>
      <c r="E70" s="66">
        <f>G70+I70+K70+M70+O70+S70+U70+Y70+AA70+AI70+Q70+W70+AC70+AE70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  <c r="AH70" s="60"/>
      <c r="AI70" s="38"/>
    </row>
    <row r="71" spans="1:35" x14ac:dyDescent="0.2">
      <c r="A71" s="9">
        <v>31</v>
      </c>
      <c r="B71" s="3"/>
      <c r="C71" s="10" t="s">
        <v>68</v>
      </c>
      <c r="D71" s="66">
        <f>F71+H71+J71+L71+N71+R71+T71+X71+Z71+AH71+P71+V71+AB71+AD71</f>
        <v>0</v>
      </c>
      <c r="E71" s="66">
        <f>G71+I71+K71+M71+O71+S71+U71+Y71+AA71+AI71+Q71+W71+AC71+AE71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</row>
    <row r="72" spans="1:35" x14ac:dyDescent="0.2">
      <c r="A72" s="9"/>
      <c r="B72" s="3"/>
      <c r="C72" s="55" t="s">
        <v>69</v>
      </c>
      <c r="D72" s="61">
        <f t="shared" ref="D72:M72" si="31">SUM(D70:D71)</f>
        <v>0</v>
      </c>
      <c r="E72" s="39">
        <f t="shared" si="31"/>
        <v>0</v>
      </c>
      <c r="F72" s="61">
        <f t="shared" si="31"/>
        <v>0</v>
      </c>
      <c r="G72" s="39">
        <f t="shared" si="31"/>
        <v>0</v>
      </c>
      <c r="H72" s="61">
        <f t="shared" si="31"/>
        <v>0</v>
      </c>
      <c r="I72" s="39">
        <f t="shared" si="31"/>
        <v>0</v>
      </c>
      <c r="J72" s="61">
        <f t="shared" si="31"/>
        <v>0</v>
      </c>
      <c r="K72" s="39">
        <f t="shared" si="31"/>
        <v>0</v>
      </c>
      <c r="L72" s="61">
        <f t="shared" si="31"/>
        <v>0</v>
      </c>
      <c r="M72" s="39">
        <f t="shared" si="31"/>
        <v>0</v>
      </c>
      <c r="N72" s="61">
        <f t="shared" ref="N72:AI72" si="32">SUM(N70:N71)</f>
        <v>0</v>
      </c>
      <c r="O72" s="39">
        <f t="shared" si="32"/>
        <v>0</v>
      </c>
      <c r="P72" s="61">
        <f>SUM(P70:P71)</f>
        <v>0</v>
      </c>
      <c r="Q72" s="39">
        <f>SUM(Q70:Q71)</f>
        <v>0</v>
      </c>
      <c r="R72" s="61">
        <f t="shared" si="32"/>
        <v>0</v>
      </c>
      <c r="S72" s="39">
        <f t="shared" si="32"/>
        <v>0</v>
      </c>
      <c r="T72" s="61">
        <f t="shared" si="32"/>
        <v>0</v>
      </c>
      <c r="U72" s="39">
        <f t="shared" si="32"/>
        <v>0</v>
      </c>
      <c r="V72" s="61">
        <f>SUM(V70:V71)</f>
        <v>0</v>
      </c>
      <c r="W72" s="39">
        <f>SUM(W70:W71)</f>
        <v>0</v>
      </c>
      <c r="X72" s="61">
        <f t="shared" si="32"/>
        <v>0</v>
      </c>
      <c r="Y72" s="39">
        <f t="shared" si="32"/>
        <v>0</v>
      </c>
      <c r="Z72" s="61">
        <f t="shared" si="32"/>
        <v>0</v>
      </c>
      <c r="AA72" s="39">
        <f t="shared" si="32"/>
        <v>0</v>
      </c>
      <c r="AB72" s="61">
        <f t="shared" ref="AB72:AG72" si="33">SUM(AB70:AB71)</f>
        <v>0</v>
      </c>
      <c r="AC72" s="39">
        <f t="shared" si="33"/>
        <v>0</v>
      </c>
      <c r="AD72" s="61">
        <f t="shared" si="33"/>
        <v>0</v>
      </c>
      <c r="AE72" s="39">
        <f t="shared" si="33"/>
        <v>0</v>
      </c>
      <c r="AF72" s="61">
        <f t="shared" si="33"/>
        <v>0</v>
      </c>
      <c r="AG72" s="39">
        <f t="shared" si="33"/>
        <v>0</v>
      </c>
      <c r="AH72" s="61">
        <f t="shared" si="32"/>
        <v>0</v>
      </c>
      <c r="AI72" s="39">
        <f t="shared" si="32"/>
        <v>0</v>
      </c>
    </row>
    <row r="73" spans="1:35" x14ac:dyDescent="0.2">
      <c r="A73" s="9">
        <v>32</v>
      </c>
      <c r="B73" s="3"/>
      <c r="C73" s="10" t="s">
        <v>70</v>
      </c>
      <c r="D73" s="66">
        <f t="shared" ref="D73:D81" si="34">F73+H73+J73+L73+N73+R73+T73+X73+Z73+AH73+P73+V73+AB73+AD73</f>
        <v>0</v>
      </c>
      <c r="E73" s="66">
        <f t="shared" ref="E73:E81" si="35">G73+I73+K73+M73+O73+S73+U73+Y73+AA73+AI73+Q73+W73+AC73+AE73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</row>
    <row r="74" spans="1:35" x14ac:dyDescent="0.2">
      <c r="A74" s="9">
        <v>33</v>
      </c>
      <c r="B74" s="3"/>
      <c r="C74" s="10" t="s">
        <v>71</v>
      </c>
      <c r="D74" s="66">
        <f t="shared" si="34"/>
        <v>0</v>
      </c>
      <c r="E74" s="66">
        <f t="shared" si="35"/>
        <v>0</v>
      </c>
      <c r="F74" s="60"/>
      <c r="G74" s="38"/>
      <c r="H74" s="60"/>
      <c r="I74" s="38"/>
      <c r="J74" s="60"/>
      <c r="K74" s="38"/>
      <c r="L74" s="60"/>
      <c r="M74" s="38"/>
      <c r="N74" s="60"/>
      <c r="O74" s="38"/>
      <c r="P74" s="60"/>
      <c r="Q74" s="38"/>
      <c r="R74" s="60"/>
      <c r="S74" s="38"/>
      <c r="T74" s="60"/>
      <c r="U74" s="38">
        <v>0</v>
      </c>
      <c r="V74" s="60"/>
      <c r="W74" s="38"/>
      <c r="X74" s="60"/>
      <c r="Y74" s="38"/>
      <c r="Z74" s="60"/>
      <c r="AA74" s="38">
        <v>0</v>
      </c>
      <c r="AB74" s="60"/>
      <c r="AC74" s="38">
        <v>0</v>
      </c>
      <c r="AD74" s="60"/>
      <c r="AE74" s="38">
        <v>0</v>
      </c>
      <c r="AF74" s="60"/>
      <c r="AG74" s="38">
        <v>0</v>
      </c>
      <c r="AH74" s="60"/>
      <c r="AI74" s="38">
        <v>0</v>
      </c>
    </row>
    <row r="75" spans="1:35" x14ac:dyDescent="0.2">
      <c r="A75" s="9">
        <v>34</v>
      </c>
      <c r="B75" s="3"/>
      <c r="C75" s="10" t="s">
        <v>72</v>
      </c>
      <c r="D75" s="66">
        <f t="shared" si="34"/>
        <v>0</v>
      </c>
      <c r="E75" s="66">
        <f t="shared" si="35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</row>
    <row r="76" spans="1:35" x14ac:dyDescent="0.2">
      <c r="A76" s="9">
        <v>35</v>
      </c>
      <c r="B76" s="3"/>
      <c r="C76" s="10" t="s">
        <v>73</v>
      </c>
      <c r="D76" s="66">
        <f t="shared" si="34"/>
        <v>0</v>
      </c>
      <c r="E76" s="66">
        <f t="shared" si="35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</row>
    <row r="77" spans="1:35" x14ac:dyDescent="0.2">
      <c r="A77" s="9">
        <v>36</v>
      </c>
      <c r="B77" s="3"/>
      <c r="C77" s="10" t="s">
        <v>74</v>
      </c>
      <c r="D77" s="66">
        <f t="shared" si="34"/>
        <v>0</v>
      </c>
      <c r="E77" s="66">
        <f t="shared" si="35"/>
        <v>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  <c r="AH77" s="60"/>
      <c r="AI77" s="38"/>
    </row>
    <row r="78" spans="1:35" x14ac:dyDescent="0.2">
      <c r="A78" s="9">
        <v>37</v>
      </c>
      <c r="B78" s="3"/>
      <c r="C78" s="10" t="s">
        <v>75</v>
      </c>
      <c r="D78" s="66">
        <f t="shared" si="34"/>
        <v>0</v>
      </c>
      <c r="E78" s="66">
        <f t="shared" si="3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</row>
    <row r="79" spans="1:35" x14ac:dyDescent="0.2">
      <c r="A79" s="9">
        <v>38</v>
      </c>
      <c r="B79" s="3"/>
      <c r="C79" s="10" t="s">
        <v>76</v>
      </c>
      <c r="D79" s="66">
        <f t="shared" si="34"/>
        <v>0</v>
      </c>
      <c r="E79" s="66">
        <f t="shared" si="3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</row>
    <row r="80" spans="1:35" x14ac:dyDescent="0.2">
      <c r="A80" s="9">
        <v>39</v>
      </c>
      <c r="B80" s="3"/>
      <c r="C80" s="10" t="s">
        <v>77</v>
      </c>
      <c r="D80" s="66">
        <f t="shared" si="34"/>
        <v>0</v>
      </c>
      <c r="E80" s="66">
        <f t="shared" si="3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</row>
    <row r="81" spans="1:36" x14ac:dyDescent="0.2">
      <c r="A81" s="9">
        <v>40</v>
      </c>
      <c r="B81" s="3"/>
      <c r="C81" s="10" t="s">
        <v>78</v>
      </c>
      <c r="D81" s="66">
        <f t="shared" si="34"/>
        <v>0</v>
      </c>
      <c r="E81" s="66">
        <f t="shared" si="35"/>
        <v>0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  <c r="AH81" s="60"/>
      <c r="AI81" s="38"/>
    </row>
    <row r="82" spans="1:36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6"/>
    </row>
    <row r="83" spans="1:36" ht="13.5" thickTop="1" x14ac:dyDescent="0.2">
      <c r="A83" s="4" t="s">
        <v>2</v>
      </c>
      <c r="B83" s="3"/>
    </row>
    <row r="84" spans="1:36" x14ac:dyDescent="0.2">
      <c r="A84" s="4"/>
      <c r="B84" s="3"/>
      <c r="M84" s="45"/>
    </row>
    <row r="85" spans="1:36" x14ac:dyDescent="0.2">
      <c r="A85" s="4"/>
      <c r="B85" s="3"/>
      <c r="U85" s="45"/>
      <c r="W85" s="45"/>
    </row>
    <row r="86" spans="1:36" x14ac:dyDescent="0.2">
      <c r="A86" s="4"/>
      <c r="B86" s="3"/>
    </row>
    <row r="87" spans="1:36" x14ac:dyDescent="0.2">
      <c r="A87" s="4"/>
      <c r="B87" s="3"/>
    </row>
    <row r="88" spans="1:36" x14ac:dyDescent="0.2">
      <c r="A88" s="4"/>
      <c r="B88" s="3"/>
    </row>
    <row r="89" spans="1:36" x14ac:dyDescent="0.2">
      <c r="A89" s="4"/>
      <c r="B89" s="3"/>
    </row>
    <row r="90" spans="1:36" x14ac:dyDescent="0.2">
      <c r="A90" s="4"/>
      <c r="B90" s="3"/>
    </row>
    <row r="91" spans="1:36" x14ac:dyDescent="0.2">
      <c r="A91" s="4"/>
      <c r="B91" s="3"/>
    </row>
    <row r="92" spans="1:36" x14ac:dyDescent="0.2">
      <c r="A92" s="4"/>
      <c r="B92" s="3"/>
    </row>
    <row r="93" spans="1:36" x14ac:dyDescent="0.2">
      <c r="A93" s="4"/>
      <c r="B93" s="3"/>
    </row>
    <row r="94" spans="1:36" x14ac:dyDescent="0.2">
      <c r="A94" s="4"/>
      <c r="B94" s="3"/>
    </row>
    <row r="95" spans="1:36" x14ac:dyDescent="0.2">
      <c r="A95" s="4"/>
      <c r="B95" s="3"/>
    </row>
    <row r="96" spans="1:36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J187"/>
  <sheetViews>
    <sheetView zoomScale="75" workbookViewId="0">
      <pane xSplit="3" ySplit="9" topLeftCell="O69" activePane="bottomRight" state="frozen"/>
      <selection pane="topRight"/>
      <selection pane="bottomLeft"/>
      <selection pane="bottomRight" activeCell="Z75" sqref="Z75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4" width="15" style="31" customWidth="1"/>
    <col min="5" max="5" width="16.140625" style="171" bestFit="1" customWidth="1"/>
    <col min="6" max="10" width="15" customWidth="1"/>
    <col min="11" max="11" width="16.140625" bestFit="1" customWidth="1"/>
    <col min="12" max="35" width="15" customWidth="1"/>
  </cols>
  <sheetData>
    <row r="1" spans="1:35" x14ac:dyDescent="0.2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</row>
    <row r="2" spans="1:35" x14ac:dyDescent="0.2">
      <c r="A2" s="47" t="s">
        <v>83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</row>
    <row r="3" spans="1:35" x14ac:dyDescent="0.2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</row>
    <row r="4" spans="1:35" x14ac:dyDescent="0.2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</row>
    <row r="5" spans="1:35" x14ac:dyDescent="0.2">
      <c r="A5" s="48" t="str">
        <f>Check!A5</f>
        <v>PRODUCTION MONTH: 0006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</row>
    <row r="6" spans="1:35" x14ac:dyDescent="0.2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5" x14ac:dyDescent="0.2">
      <c r="A7" s="4"/>
      <c r="B7" s="19"/>
      <c r="C7" s="19"/>
    </row>
    <row r="8" spans="1:35" x14ac:dyDescent="0.2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185</v>
      </c>
      <c r="I8" s="27"/>
      <c r="J8" s="26" t="s">
        <v>14</v>
      </c>
      <c r="K8" s="27"/>
      <c r="L8" s="26" t="s">
        <v>15</v>
      </c>
      <c r="M8" s="27"/>
      <c r="N8" s="26" t="s">
        <v>213</v>
      </c>
      <c r="O8" s="27"/>
      <c r="P8" s="26" t="s">
        <v>17</v>
      </c>
      <c r="Q8" s="27"/>
      <c r="R8" s="26" t="s">
        <v>195</v>
      </c>
      <c r="S8" s="27"/>
      <c r="T8" s="26" t="s">
        <v>178</v>
      </c>
      <c r="U8" s="27"/>
      <c r="V8" s="26" t="s">
        <v>16</v>
      </c>
      <c r="W8" s="27"/>
      <c r="X8" s="26" t="s">
        <v>179</v>
      </c>
      <c r="Y8" s="27"/>
      <c r="Z8" s="26" t="s">
        <v>18</v>
      </c>
      <c r="AA8" s="27"/>
      <c r="AB8" s="26" t="s">
        <v>154</v>
      </c>
      <c r="AC8" s="27"/>
      <c r="AD8" s="26" t="s">
        <v>191</v>
      </c>
      <c r="AE8" s="27"/>
      <c r="AF8" s="26" t="s">
        <v>223</v>
      </c>
      <c r="AG8" s="27"/>
      <c r="AH8" s="26" t="s">
        <v>111</v>
      </c>
      <c r="AI8" s="27"/>
    </row>
    <row r="9" spans="1:35" s="80" customFormat="1" x14ac:dyDescent="0.2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  <c r="AH9" s="77" t="s">
        <v>22</v>
      </c>
      <c r="AI9" s="76" t="s">
        <v>23</v>
      </c>
    </row>
    <row r="10" spans="1:35" x14ac:dyDescent="0.2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</row>
    <row r="11" spans="1:35" x14ac:dyDescent="0.2">
      <c r="A11" s="9">
        <v>1</v>
      </c>
      <c r="B11" s="7"/>
      <c r="C11" s="18" t="s">
        <v>25</v>
      </c>
      <c r="D11" s="60">
        <f t="shared" ref="D11:E15" si="0">F11+J11+L11+N11+P11+T11+V11+Z11+AB11+AH11+X11+H11+AD11+R11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</row>
    <row r="12" spans="1:35" x14ac:dyDescent="0.2">
      <c r="A12" s="9">
        <v>2</v>
      </c>
      <c r="B12" s="7"/>
      <c r="C12" s="18" t="s">
        <v>26</v>
      </c>
      <c r="D12" s="60">
        <f t="shared" si="0"/>
        <v>0</v>
      </c>
      <c r="E12" s="123">
        <f t="shared" si="0"/>
        <v>91037893.50999999</v>
      </c>
      <c r="F12" s="65"/>
      <c r="G12" s="38">
        <v>18211927.449999999</v>
      </c>
      <c r="H12" s="65"/>
      <c r="I12" s="38">
        <v>187937.25</v>
      </c>
      <c r="J12" s="65">
        <v>0</v>
      </c>
      <c r="K12" s="38">
        <v>20325826.789999999</v>
      </c>
      <c r="L12" s="65"/>
      <c r="M12" s="38">
        <v>-33856.559999999998</v>
      </c>
      <c r="N12" s="65"/>
      <c r="O12" s="38">
        <v>6357504.1299999999</v>
      </c>
      <c r="P12" s="65"/>
      <c r="Q12" s="38">
        <v>12008786.130000001</v>
      </c>
      <c r="R12" s="65"/>
      <c r="S12" s="38">
        <v>-29120.93</v>
      </c>
      <c r="T12" s="65"/>
      <c r="U12" s="38">
        <v>-1728</v>
      </c>
      <c r="V12" s="65"/>
      <c r="W12" s="38">
        <v>3737063.63</v>
      </c>
      <c r="X12" s="65">
        <v>0</v>
      </c>
      <c r="Y12" s="38">
        <v>2725515.13</v>
      </c>
      <c r="Z12" s="65"/>
      <c r="AA12" s="38">
        <v>0</v>
      </c>
      <c r="AB12" s="65">
        <v>0</v>
      </c>
      <c r="AC12" s="38">
        <v>28127838.59</v>
      </c>
      <c r="AD12" s="65"/>
      <c r="AE12" s="38">
        <v>-579800.1</v>
      </c>
      <c r="AF12" s="65"/>
      <c r="AG12" s="38">
        <v>0</v>
      </c>
      <c r="AH12" s="65"/>
      <c r="AI12" s="38">
        <v>0</v>
      </c>
    </row>
    <row r="13" spans="1:35" x14ac:dyDescent="0.2">
      <c r="A13" s="9">
        <v>3</v>
      </c>
      <c r="B13" s="7"/>
      <c r="C13" s="18" t="s">
        <v>214</v>
      </c>
      <c r="D13" s="60">
        <f t="shared" si="0"/>
        <v>0</v>
      </c>
      <c r="E13" s="123">
        <f t="shared" si="0"/>
        <v>1051530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>
        <f>114390314-113338784</f>
        <v>1051530</v>
      </c>
      <c r="AB13" s="60"/>
      <c r="AC13" s="38"/>
      <c r="AD13" s="60"/>
      <c r="AE13" s="38"/>
      <c r="AF13" s="60"/>
      <c r="AG13" s="38"/>
      <c r="AH13" s="60"/>
      <c r="AI13" s="38"/>
    </row>
    <row r="14" spans="1:35" x14ac:dyDescent="0.2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</row>
    <row r="15" spans="1:35" x14ac:dyDescent="0.2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</row>
    <row r="16" spans="1:35" x14ac:dyDescent="0.2">
      <c r="A16" s="9"/>
      <c r="B16" s="7" t="s">
        <v>30</v>
      </c>
      <c r="C16" s="6"/>
      <c r="D16" s="61">
        <f t="shared" ref="D16:AI16" si="1">SUM(D11:D15)</f>
        <v>0</v>
      </c>
      <c r="E16" s="175">
        <f t="shared" si="1"/>
        <v>92089423.50999999</v>
      </c>
      <c r="F16" s="61">
        <f t="shared" si="1"/>
        <v>0</v>
      </c>
      <c r="G16" s="39">
        <f t="shared" si="1"/>
        <v>18211927.449999999</v>
      </c>
      <c r="H16" s="61">
        <f>SUM(H11:H15)</f>
        <v>0</v>
      </c>
      <c r="I16" s="39">
        <f>SUM(I11:I15)</f>
        <v>187937.25</v>
      </c>
      <c r="J16" s="61">
        <f t="shared" si="1"/>
        <v>0</v>
      </c>
      <c r="K16" s="39">
        <f t="shared" si="1"/>
        <v>20325826.789999999</v>
      </c>
      <c r="L16" s="61">
        <f t="shared" si="1"/>
        <v>0</v>
      </c>
      <c r="M16" s="39">
        <f t="shared" si="1"/>
        <v>-33856.559999999998</v>
      </c>
      <c r="N16" s="61">
        <f t="shared" si="1"/>
        <v>0</v>
      </c>
      <c r="O16" s="39">
        <f t="shared" si="1"/>
        <v>6357504.1299999999</v>
      </c>
      <c r="P16" s="61">
        <f t="shared" si="1"/>
        <v>0</v>
      </c>
      <c r="Q16" s="39">
        <f t="shared" si="1"/>
        <v>12008786.130000001</v>
      </c>
      <c r="R16" s="61">
        <f>SUM(R11:R15)</f>
        <v>0</v>
      </c>
      <c r="S16" s="39">
        <f>SUM(S11:S15)</f>
        <v>-29120.93</v>
      </c>
      <c r="T16" s="61">
        <f t="shared" si="1"/>
        <v>0</v>
      </c>
      <c r="U16" s="39">
        <f t="shared" si="1"/>
        <v>-1728</v>
      </c>
      <c r="V16" s="61">
        <f t="shared" si="1"/>
        <v>0</v>
      </c>
      <c r="W16" s="39">
        <f t="shared" si="1"/>
        <v>3737063.63</v>
      </c>
      <c r="X16" s="61">
        <f>SUM(X11:X15)</f>
        <v>0</v>
      </c>
      <c r="Y16" s="39">
        <f>SUM(Y11:Y15)</f>
        <v>2725515.13</v>
      </c>
      <c r="Z16" s="61">
        <f t="shared" si="1"/>
        <v>0</v>
      </c>
      <c r="AA16" s="39">
        <f t="shared" si="1"/>
        <v>1051530</v>
      </c>
      <c r="AB16" s="61">
        <f t="shared" si="1"/>
        <v>0</v>
      </c>
      <c r="AC16" s="39">
        <f t="shared" si="1"/>
        <v>28127838.59</v>
      </c>
      <c r="AD16" s="61">
        <f>SUM(AD11:AD15)</f>
        <v>0</v>
      </c>
      <c r="AE16" s="39">
        <f>SUM(AE11:AE15)</f>
        <v>-579800.1</v>
      </c>
      <c r="AF16" s="61">
        <f>SUM(AF11:AF15)</f>
        <v>0</v>
      </c>
      <c r="AG16" s="39">
        <f>SUM(AG11:AG15)</f>
        <v>0</v>
      </c>
      <c r="AH16" s="61">
        <f t="shared" si="1"/>
        <v>0</v>
      </c>
      <c r="AI16" s="39">
        <f t="shared" si="1"/>
        <v>0</v>
      </c>
    </row>
    <row r="17" spans="1:35" x14ac:dyDescent="0.2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</row>
    <row r="18" spans="1:35" x14ac:dyDescent="0.2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</row>
    <row r="19" spans="1:35" x14ac:dyDescent="0.2">
      <c r="A19" s="9">
        <v>6</v>
      </c>
      <c r="B19" s="7"/>
      <c r="C19" s="18" t="s">
        <v>25</v>
      </c>
      <c r="D19" s="60">
        <f t="shared" ref="D19:E23" si="2">F19+J19+L19+N19+P19+T19+V19+Z19+AB19+AH19+X19+H19+AD19+R19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</row>
    <row r="20" spans="1:35" x14ac:dyDescent="0.2">
      <c r="A20" s="9">
        <v>7</v>
      </c>
      <c r="B20" s="7"/>
      <c r="C20" s="18" t="s">
        <v>26</v>
      </c>
      <c r="D20" s="60">
        <f t="shared" si="2"/>
        <v>0</v>
      </c>
      <c r="E20" s="123">
        <f t="shared" si="2"/>
        <v>-112723628.88000001</v>
      </c>
      <c r="F20" s="65"/>
      <c r="G20" s="38">
        <v>-22685097.91</v>
      </c>
      <c r="H20" s="65"/>
      <c r="I20" s="38">
        <v>147145.57999999999</v>
      </c>
      <c r="J20" s="65"/>
      <c r="K20" s="38">
        <v>-31658710.870000001</v>
      </c>
      <c r="L20" s="65"/>
      <c r="M20" s="38">
        <v>0</v>
      </c>
      <c r="N20" s="65"/>
      <c r="O20" s="38">
        <v>-4717257.74</v>
      </c>
      <c r="P20" s="65"/>
      <c r="Q20" s="38">
        <v>-16419350.630000001</v>
      </c>
      <c r="R20" s="65"/>
      <c r="S20" s="38">
        <v>282068.21999999997</v>
      </c>
      <c r="T20" s="65"/>
      <c r="U20" s="38">
        <v>0</v>
      </c>
      <c r="V20" s="65">
        <v>0</v>
      </c>
      <c r="W20" s="38">
        <v>120337.63</v>
      </c>
      <c r="X20" s="65"/>
      <c r="Y20" s="38">
        <v>-9988575.4499999993</v>
      </c>
      <c r="Z20" s="65"/>
      <c r="AA20" s="38">
        <v>0</v>
      </c>
      <c r="AB20" s="65">
        <v>0</v>
      </c>
      <c r="AC20" s="38">
        <v>-27465157.539999999</v>
      </c>
      <c r="AD20" s="65"/>
      <c r="AE20" s="38">
        <v>-339030.17</v>
      </c>
      <c r="AF20" s="65"/>
      <c r="AG20" s="38">
        <v>0</v>
      </c>
      <c r="AH20" s="65"/>
      <c r="AI20" s="38">
        <v>0</v>
      </c>
    </row>
    <row r="21" spans="1:35" x14ac:dyDescent="0.2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</row>
    <row r="22" spans="1:35" x14ac:dyDescent="0.2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</row>
    <row r="23" spans="1:35" x14ac:dyDescent="0.2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</row>
    <row r="24" spans="1:35" x14ac:dyDescent="0.2">
      <c r="A24" s="9"/>
      <c r="B24" s="7" t="s">
        <v>33</v>
      </c>
      <c r="C24" s="6"/>
      <c r="D24" s="61">
        <f t="shared" ref="D24:AI24" si="3">SUM(D19:D23)</f>
        <v>0</v>
      </c>
      <c r="E24" s="175">
        <f t="shared" si="3"/>
        <v>-112723628.88000001</v>
      </c>
      <c r="F24" s="61">
        <f t="shared" si="3"/>
        <v>0</v>
      </c>
      <c r="G24" s="39">
        <f t="shared" si="3"/>
        <v>-22685097.91</v>
      </c>
      <c r="H24" s="61">
        <f>SUM(H19:H23)</f>
        <v>0</v>
      </c>
      <c r="I24" s="39">
        <f>SUM(I19:I23)</f>
        <v>147145.57999999999</v>
      </c>
      <c r="J24" s="61">
        <f t="shared" si="3"/>
        <v>0</v>
      </c>
      <c r="K24" s="39">
        <f t="shared" si="3"/>
        <v>-31658710.870000001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-4717257.74</v>
      </c>
      <c r="P24" s="61">
        <f t="shared" si="3"/>
        <v>0</v>
      </c>
      <c r="Q24" s="39">
        <f t="shared" si="3"/>
        <v>-16419350.630000001</v>
      </c>
      <c r="R24" s="61">
        <f>SUM(R19:R23)</f>
        <v>0</v>
      </c>
      <c r="S24" s="39">
        <f>SUM(S19:S23)</f>
        <v>282068.21999999997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120337.63</v>
      </c>
      <c r="X24" s="61">
        <f>SUM(X19:X23)</f>
        <v>0</v>
      </c>
      <c r="Y24" s="39">
        <f>SUM(Y19:Y23)</f>
        <v>-9988575.4499999993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-27465157.539999999</v>
      </c>
      <c r="AD24" s="61">
        <f>SUM(AD19:AD23)</f>
        <v>0</v>
      </c>
      <c r="AE24" s="39">
        <f>SUM(AE19:AE23)</f>
        <v>-339030.17</v>
      </c>
      <c r="AF24" s="61">
        <f>SUM(AF19:AF23)</f>
        <v>0</v>
      </c>
      <c r="AG24" s="39">
        <f>SUM(AG19:AG23)</f>
        <v>0</v>
      </c>
      <c r="AH24" s="61">
        <f t="shared" si="3"/>
        <v>0</v>
      </c>
      <c r="AI24" s="39">
        <f t="shared" si="3"/>
        <v>0</v>
      </c>
    </row>
    <row r="25" spans="1:35" x14ac:dyDescent="0.2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</row>
    <row r="26" spans="1:35" x14ac:dyDescent="0.2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</row>
    <row r="27" spans="1:35" x14ac:dyDescent="0.2">
      <c r="A27" s="9">
        <v>11</v>
      </c>
      <c r="B27" s="7"/>
      <c r="C27" s="18" t="s">
        <v>35</v>
      </c>
      <c r="D27" s="60">
        <f>F27+J27+L27+N27+P27+T27+V27+Z27+AB27+AH27+X27+H27+AD27+R27</f>
        <v>0</v>
      </c>
      <c r="E27" s="123">
        <f>G27+K27+M27+O27+Q27+U27+W27+AA27+AC27+AI27+Y27+I27+AE27+S27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</row>
    <row r="28" spans="1:35" x14ac:dyDescent="0.2">
      <c r="A28" s="9">
        <v>12</v>
      </c>
      <c r="B28" s="7"/>
      <c r="C28" s="18" t="s">
        <v>36</v>
      </c>
      <c r="D28" s="60">
        <f>F28+J28+L28+N28+P28+T28+V28+Z28+AB28+AH28+X28+H28+AD28+R28</f>
        <v>0</v>
      </c>
      <c r="E28" s="123">
        <f>G28+K28+M28+O28+Q28+U28+W28+AA28+AC28+AI28+Y28+I28+AE28+S28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</row>
    <row r="29" spans="1:35" x14ac:dyDescent="0.2">
      <c r="A29" s="9"/>
      <c r="B29" s="7" t="s">
        <v>37</v>
      </c>
      <c r="C29" s="6"/>
      <c r="D29" s="61">
        <f t="shared" ref="D29:AI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>SUM(AF27:AF28)</f>
        <v>0</v>
      </c>
      <c r="AG29" s="39">
        <f>SUM(AG27:AG28)</f>
        <v>0</v>
      </c>
      <c r="AH29" s="61">
        <f t="shared" si="4"/>
        <v>0</v>
      </c>
      <c r="AI29" s="39">
        <f t="shared" si="4"/>
        <v>0</v>
      </c>
    </row>
    <row r="30" spans="1:35" x14ac:dyDescent="0.2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</row>
    <row r="31" spans="1:35" x14ac:dyDescent="0.2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</row>
    <row r="32" spans="1:35" x14ac:dyDescent="0.2">
      <c r="A32" s="9">
        <v>13</v>
      </c>
      <c r="B32" s="7"/>
      <c r="C32" s="18" t="s">
        <v>39</v>
      </c>
      <c r="D32" s="60">
        <f t="shared" ref="D32:E35" si="5">F32+J32+L32+N32+P32+T32+V32+Z32+AB32+AH32+X32+H32+AD32+R32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</row>
    <row r="33" spans="1:35" x14ac:dyDescent="0.2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</row>
    <row r="34" spans="1:35" x14ac:dyDescent="0.2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</row>
    <row r="35" spans="1:35" x14ac:dyDescent="0.2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</row>
    <row r="36" spans="1:35" x14ac:dyDescent="0.2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I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>SUM(AF32:AF34)</f>
        <v>0</v>
      </c>
      <c r="AG36" s="39">
        <f>SUM(AG32:AG34)</f>
        <v>0</v>
      </c>
      <c r="AH36" s="61">
        <f t="shared" si="6"/>
        <v>0</v>
      </c>
      <c r="AI36" s="39">
        <f t="shared" si="6"/>
        <v>0</v>
      </c>
    </row>
    <row r="37" spans="1:35" x14ac:dyDescent="0.2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</row>
    <row r="38" spans="1:35" x14ac:dyDescent="0.2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</row>
    <row r="39" spans="1:35" x14ac:dyDescent="0.2">
      <c r="A39" s="9">
        <v>17</v>
      </c>
      <c r="B39" s="7"/>
      <c r="C39" s="18" t="s">
        <v>45</v>
      </c>
      <c r="D39" s="60">
        <f t="shared" ref="D39:E41" si="7">F39+J39+L39+N39+P39+T39+V39+Z39+AB39+AH39+X39+H39+AD39+R39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</row>
    <row r="40" spans="1:35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</row>
    <row r="41" spans="1:35" x14ac:dyDescent="0.2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  <c r="AH41" s="60"/>
      <c r="AI41" s="38">
        <v>0</v>
      </c>
    </row>
    <row r="42" spans="1:35" x14ac:dyDescent="0.2">
      <c r="A42" s="9"/>
      <c r="B42" s="7"/>
      <c r="C42" s="53" t="s">
        <v>48</v>
      </c>
      <c r="D42" s="61">
        <f t="shared" ref="D42:AI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>SUM(AF40:AF41)</f>
        <v>0</v>
      </c>
      <c r="AG42" s="39">
        <f>SUM(AG40:AG41)</f>
        <v>0</v>
      </c>
      <c r="AH42" s="61">
        <f t="shared" si="8"/>
        <v>0</v>
      </c>
      <c r="AI42" s="39">
        <f t="shared" si="8"/>
        <v>0</v>
      </c>
    </row>
    <row r="43" spans="1:35" ht="21" customHeight="1" x14ac:dyDescent="0.2">
      <c r="A43" s="9"/>
      <c r="B43" s="7" t="s">
        <v>49</v>
      </c>
      <c r="C43" s="6"/>
      <c r="D43" s="61">
        <f t="shared" ref="D43:AI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>AF42+AF39</f>
        <v>0</v>
      </c>
      <c r="AG43" s="39">
        <f>AG42+AG39</f>
        <v>0</v>
      </c>
      <c r="AH43" s="61">
        <f t="shared" si="9"/>
        <v>0</v>
      </c>
      <c r="AI43" s="39">
        <f t="shared" si="9"/>
        <v>0</v>
      </c>
    </row>
    <row r="44" spans="1:35" x14ac:dyDescent="0.2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</row>
    <row r="45" spans="1:35" x14ac:dyDescent="0.2">
      <c r="A45" s="9">
        <v>20</v>
      </c>
      <c r="B45" s="11" t="s">
        <v>50</v>
      </c>
      <c r="C45" s="6"/>
      <c r="D45" s="60">
        <f>F45+J45+L45+N45+P45+T45+V45+Z45+AB45+AH45+X45+H45+AD45+R45</f>
        <v>0</v>
      </c>
      <c r="E45" s="123">
        <f>G45+K45+M45+O45+Q45+U45+W45+AA45+AC45+AI45+Y45+I45+AE45+S45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</row>
    <row r="46" spans="1:35" x14ac:dyDescent="0.2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</row>
    <row r="47" spans="1:35" x14ac:dyDescent="0.2">
      <c r="A47" s="9">
        <v>21</v>
      </c>
      <c r="B47" s="11" t="s">
        <v>51</v>
      </c>
      <c r="C47" s="6"/>
      <c r="D47" s="60">
        <f>F47+J47+L47+N47+P47+T47+V47+Z47+AB47+AH47+X47+H47+AD47+R47</f>
        <v>0</v>
      </c>
      <c r="E47" s="123">
        <f>G47+K47+M47+O47+Q47+U47+W47+AA47+AC47+AI47+Y47+I47+AE47+S47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</row>
    <row r="48" spans="1:35" x14ac:dyDescent="0.2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</row>
    <row r="49" spans="1:35" x14ac:dyDescent="0.2">
      <c r="A49" s="9">
        <v>22</v>
      </c>
      <c r="B49" s="11" t="s">
        <v>52</v>
      </c>
      <c r="C49" s="6"/>
      <c r="D49" s="60">
        <f>F49+J49+L49+N49+P49+T49+V49+Z49+AB49+AH49+X49+H49+AD49+R49</f>
        <v>0</v>
      </c>
      <c r="E49" s="123">
        <f>G49+K49+M49+O49+Q49+U49+W49+AA49+AC49+AI49+Y49+I49+AE49+S49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</row>
    <row r="50" spans="1:35" x14ac:dyDescent="0.2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</row>
    <row r="51" spans="1:35" x14ac:dyDescent="0.2">
      <c r="A51" s="9">
        <v>23</v>
      </c>
      <c r="B51" s="11" t="s">
        <v>53</v>
      </c>
      <c r="C51" s="6"/>
      <c r="D51" s="60">
        <f>F51+J51+L51+N51+P51+T51+V51+Z51+AB51+AH51+X51+H51+AD51+R51</f>
        <v>0</v>
      </c>
      <c r="E51" s="123">
        <f>G51+K51+M51+O51+Q51+U51+W51+AA51+AC51+AI51+Y51+I51+AE51+S51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  <c r="AH51" s="60"/>
      <c r="AI51" s="38"/>
    </row>
    <row r="52" spans="1:35" x14ac:dyDescent="0.2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</row>
    <row r="53" spans="1:35" x14ac:dyDescent="0.2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</row>
    <row r="54" spans="1:35" x14ac:dyDescent="0.2">
      <c r="A54" s="9">
        <v>24</v>
      </c>
      <c r="B54" s="7"/>
      <c r="C54" s="18" t="s">
        <v>55</v>
      </c>
      <c r="D54" s="60">
        <f>F54+J54+L54+N54+P54+T54+V54+Z54+AB54+AH54+X54+H54+AD54+R54</f>
        <v>0</v>
      </c>
      <c r="E54" s="123">
        <f>G54+K54+M54+O54+Q54+U54+W54+AA54+AC54+AI54+Y54+I54+AE54+S54</f>
        <v>-1526566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-1526566</v>
      </c>
      <c r="Z54" s="60"/>
      <c r="AA54" s="38"/>
      <c r="AB54" s="60"/>
      <c r="AC54" s="38"/>
      <c r="AD54" s="60"/>
      <c r="AE54" s="38"/>
      <c r="AF54" s="60"/>
      <c r="AG54" s="38"/>
      <c r="AH54" s="60"/>
      <c r="AI54" s="38"/>
    </row>
    <row r="55" spans="1:35" x14ac:dyDescent="0.2">
      <c r="A55" s="9">
        <v>25</v>
      </c>
      <c r="B55" s="7"/>
      <c r="C55" s="18" t="s">
        <v>56</v>
      </c>
      <c r="D55" s="60">
        <f>F55+J55+L55+N55+P55+T55+V55+Z55+AB55+AH55+X55+H55+AD55+R55</f>
        <v>0</v>
      </c>
      <c r="E55" s="123">
        <f>G55+K55+M55+O55+Q55+U55+W55+AA55+AC55+AI55+Y55+I55+AE55+S55</f>
        <v>-321410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-321410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  <c r="AH55" s="60"/>
      <c r="AI55" s="66">
        <v>0</v>
      </c>
    </row>
    <row r="56" spans="1:35" x14ac:dyDescent="0.2">
      <c r="A56" s="9"/>
      <c r="B56" s="7" t="s">
        <v>57</v>
      </c>
      <c r="C56" s="6"/>
      <c r="D56" s="61">
        <f t="shared" ref="D56:AI56" si="10">SUM(D54:D55)</f>
        <v>0</v>
      </c>
      <c r="E56" s="175">
        <f t="shared" si="10"/>
        <v>-1847976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-321410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-1526566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>SUM(AF54:AF55)</f>
        <v>0</v>
      </c>
      <c r="AG56" s="39">
        <f>SUM(AG54:AG55)</f>
        <v>0</v>
      </c>
      <c r="AH56" s="61">
        <f t="shared" si="10"/>
        <v>0</v>
      </c>
      <c r="AI56" s="39">
        <f t="shared" si="10"/>
        <v>0</v>
      </c>
    </row>
    <row r="57" spans="1:35" x14ac:dyDescent="0.2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</row>
    <row r="58" spans="1:35" x14ac:dyDescent="0.2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</row>
    <row r="59" spans="1:35" x14ac:dyDescent="0.2">
      <c r="A59" s="9">
        <v>26</v>
      </c>
      <c r="B59" s="11"/>
      <c r="C59" s="18" t="s">
        <v>59</v>
      </c>
      <c r="D59" s="60">
        <f>F59+J59+L59+N59+P59+T59+V59+Z59+AB59+AH59+X59+H59+AD59+R59</f>
        <v>0</v>
      </c>
      <c r="E59" s="123">
        <f>G59+K59+M59+O59+Q59+U59+W59+AA59+AC59+AI59+Y59+I59+AE59+S59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  <c r="AH59" s="60"/>
      <c r="AI59" s="38">
        <v>0</v>
      </c>
    </row>
    <row r="60" spans="1:35" x14ac:dyDescent="0.2">
      <c r="A60" s="9">
        <v>27</v>
      </c>
      <c r="B60" s="11"/>
      <c r="C60" s="18" t="s">
        <v>60</v>
      </c>
      <c r="D60" s="60">
        <f>F60+J60+L60+N60+P60+T60+V60+Z60+AB60+AH60+X60+H60+AD60+R60</f>
        <v>0</v>
      </c>
      <c r="E60" s="123">
        <f>G60+K60+M60+O60+Q60+U60+W60+AA60+AC60+AI60+Y60+I60+AE60+S60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  <c r="AH60" s="60"/>
      <c r="AI60" s="38"/>
    </row>
    <row r="61" spans="1:35" x14ac:dyDescent="0.2">
      <c r="A61" s="9"/>
      <c r="B61" s="62" t="s">
        <v>61</v>
      </c>
      <c r="C61" s="6"/>
      <c r="D61" s="61">
        <f t="shared" ref="D61:AI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>SUM(AF59:AF60)</f>
        <v>0</v>
      </c>
      <c r="AG61" s="39">
        <f>SUM(AG59:AG60)</f>
        <v>0</v>
      </c>
      <c r="AH61" s="61">
        <f t="shared" si="11"/>
        <v>0</v>
      </c>
      <c r="AI61" s="39">
        <f t="shared" si="11"/>
        <v>0</v>
      </c>
    </row>
    <row r="62" spans="1:35" x14ac:dyDescent="0.2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</row>
    <row r="63" spans="1:35" x14ac:dyDescent="0.2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</row>
    <row r="64" spans="1:35" x14ac:dyDescent="0.2">
      <c r="A64" s="9">
        <v>28</v>
      </c>
      <c r="B64" s="7"/>
      <c r="C64" s="18" t="s">
        <v>62</v>
      </c>
      <c r="D64" s="60">
        <f>F64+J64+L64+N64+P64+T64+V64+Z64+AB64+AH64+X64+H64+AD64+R64</f>
        <v>0</v>
      </c>
      <c r="E64" s="123">
        <f>G64+K64+M64+O64+Q64+U64+W64+AA64+AC64+AI64+Y64+I64+AE64+S64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</row>
    <row r="65" spans="1:35" x14ac:dyDescent="0.2">
      <c r="A65" s="9">
        <v>29</v>
      </c>
      <c r="B65" s="11"/>
      <c r="C65" s="18" t="s">
        <v>63</v>
      </c>
      <c r="D65" s="60">
        <f>F65+J65+L65+N65+P65+T65+V65+Z65+AB65+AH65+X65+H65+AD65+R65</f>
        <v>0</v>
      </c>
      <c r="E65" s="123">
        <f>G65+K65+M65+O65+Q65+U65+W65+AA65+AC65+AI65+Y65+I65+AE65+S65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  <c r="AH65" s="60"/>
      <c r="AI65" s="38"/>
    </row>
    <row r="66" spans="1:35" x14ac:dyDescent="0.2">
      <c r="A66" s="9"/>
      <c r="B66" s="7" t="s">
        <v>64</v>
      </c>
      <c r="C66" s="6"/>
      <c r="D66" s="61">
        <f t="shared" ref="D66:AI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>SUM(AF64:AF65)</f>
        <v>0</v>
      </c>
      <c r="AG66" s="39">
        <f>SUM(AG64:AG65)</f>
        <v>0</v>
      </c>
      <c r="AH66" s="61">
        <f t="shared" si="12"/>
        <v>0</v>
      </c>
      <c r="AI66" s="39">
        <f t="shared" si="12"/>
        <v>0</v>
      </c>
    </row>
    <row r="67" spans="1:35" x14ac:dyDescent="0.2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</row>
    <row r="68" spans="1:35" x14ac:dyDescent="0.2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</row>
    <row r="69" spans="1:35" x14ac:dyDescent="0.2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</row>
    <row r="70" spans="1:35" x14ac:dyDescent="0.2">
      <c r="A70" s="9">
        <v>30</v>
      </c>
      <c r="B70" s="3"/>
      <c r="C70" s="10" t="s">
        <v>67</v>
      </c>
      <c r="D70" s="60">
        <f>F70+J70+L70+N70+P70+T70+V70+Z70+AB70+AH70+X70+H70+AD70+R70</f>
        <v>0</v>
      </c>
      <c r="E70" s="123">
        <f>G70+K70+M70+O70+Q70+U70+W70+AA70+AC70+AI70+Y70+I70+AE70+S70</f>
        <v>190341568.61000001</v>
      </c>
      <c r="F70" s="60"/>
      <c r="G70" s="38">
        <v>11822013.16</v>
      </c>
      <c r="H70" s="60"/>
      <c r="I70" s="38">
        <f>10336992.18-217362</f>
        <v>10119630.18</v>
      </c>
      <c r="J70" s="60"/>
      <c r="K70" s="38">
        <v>-5134326.63</v>
      </c>
      <c r="L70" s="60"/>
      <c r="M70" s="38">
        <v>0</v>
      </c>
      <c r="N70" s="60"/>
      <c r="O70" s="38">
        <v>1198403.77</v>
      </c>
      <c r="P70" s="60">
        <v>0</v>
      </c>
      <c r="Q70" s="38">
        <v>22698435.850000001</v>
      </c>
      <c r="R70" s="60"/>
      <c r="S70" s="38">
        <v>999999.96</v>
      </c>
      <c r="T70" s="60"/>
      <c r="U70" s="38">
        <v>0</v>
      </c>
      <c r="V70" s="60">
        <v>0</v>
      </c>
      <c r="W70" s="38">
        <v>519130.8</v>
      </c>
      <c r="X70" s="60">
        <v>0</v>
      </c>
      <c r="Y70" s="38">
        <v>0</v>
      </c>
      <c r="Z70" s="60">
        <v>0</v>
      </c>
      <c r="AA70" s="38">
        <v>137450609</v>
      </c>
      <c r="AB70" s="60"/>
      <c r="AC70" s="38">
        <v>8346121.5199999996</v>
      </c>
      <c r="AD70" s="60"/>
      <c r="AE70" s="38">
        <v>2321551</v>
      </c>
      <c r="AF70" s="60"/>
      <c r="AG70" s="38">
        <v>0</v>
      </c>
      <c r="AH70" s="60"/>
      <c r="AI70" s="38">
        <v>0</v>
      </c>
    </row>
    <row r="71" spans="1:35" x14ac:dyDescent="0.2">
      <c r="A71" s="9">
        <v>31</v>
      </c>
      <c r="B71" s="3"/>
      <c r="C71" s="10" t="s">
        <v>68</v>
      </c>
      <c r="D71" s="60">
        <f>F71+J71+L71+N71+P71+T71+V71+Z71+AB71+AH71+X71+H71+AD71+R71</f>
        <v>0</v>
      </c>
      <c r="E71" s="123">
        <f>G71+K71+M71+O71+Q71+U71+W71+AA71+AC71+AI71+Y71+I71+AE71+S71</f>
        <v>-247428593</v>
      </c>
      <c r="F71" s="60"/>
      <c r="G71" s="38">
        <v>-15976611</v>
      </c>
      <c r="H71" s="60"/>
      <c r="I71" s="38">
        <v>-8648310</v>
      </c>
      <c r="J71" s="60"/>
      <c r="K71" s="38">
        <v>-14964909</v>
      </c>
      <c r="L71" s="60"/>
      <c r="M71" s="38">
        <v>0</v>
      </c>
      <c r="N71" s="60"/>
      <c r="O71" s="38">
        <v>-6919990</v>
      </c>
      <c r="P71" s="60"/>
      <c r="Q71" s="38">
        <v>-35422068</v>
      </c>
      <c r="R71" s="60"/>
      <c r="S71" s="38">
        <v>-1096737</v>
      </c>
      <c r="T71" s="60"/>
      <c r="U71" s="38">
        <v>0</v>
      </c>
      <c r="V71" s="60"/>
      <c r="W71" s="38">
        <v>-6550905</v>
      </c>
      <c r="X71" s="60"/>
      <c r="Y71" s="38">
        <v>0</v>
      </c>
      <c r="Z71" s="60"/>
      <c r="AA71" s="38">
        <v>-146729180</v>
      </c>
      <c r="AB71" s="60"/>
      <c r="AC71" s="38">
        <v>-9378953</v>
      </c>
      <c r="AD71" s="60"/>
      <c r="AE71" s="38">
        <v>-1740930</v>
      </c>
      <c r="AF71" s="60"/>
      <c r="AG71" s="38">
        <v>0</v>
      </c>
      <c r="AH71" s="60"/>
      <c r="AI71" s="38">
        <v>0</v>
      </c>
    </row>
    <row r="72" spans="1:35" x14ac:dyDescent="0.2">
      <c r="A72" s="9"/>
      <c r="B72" s="3"/>
      <c r="C72" s="55" t="s">
        <v>69</v>
      </c>
      <c r="D72" s="61">
        <f t="shared" ref="D72:AI72" si="13">SUM(D70:D71)</f>
        <v>0</v>
      </c>
      <c r="E72" s="229">
        <f t="shared" si="13"/>
        <v>-57087024.389999986</v>
      </c>
      <c r="F72" s="61">
        <f t="shared" si="13"/>
        <v>0</v>
      </c>
      <c r="G72" s="183">
        <f t="shared" si="13"/>
        <v>-4154597.84</v>
      </c>
      <c r="H72" s="61">
        <f>SUM(H70:H71)</f>
        <v>0</v>
      </c>
      <c r="I72" s="183">
        <f>SUM(I70:I71)</f>
        <v>1471320.1799999997</v>
      </c>
      <c r="J72" s="61">
        <f t="shared" si="13"/>
        <v>0</v>
      </c>
      <c r="K72" s="183">
        <f t="shared" si="13"/>
        <v>-20099235.629999999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-5721586.2300000004</v>
      </c>
      <c r="P72" s="61">
        <f t="shared" si="13"/>
        <v>0</v>
      </c>
      <c r="Q72" s="39">
        <f t="shared" si="13"/>
        <v>-12723632.149999999</v>
      </c>
      <c r="R72" s="61">
        <f>SUM(R70:R71)</f>
        <v>0</v>
      </c>
      <c r="S72" s="39">
        <f>SUM(S70:S71)</f>
        <v>-96737.040000000037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-6031774.2000000002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-9278571</v>
      </c>
      <c r="AB72" s="61">
        <f t="shared" si="13"/>
        <v>0</v>
      </c>
      <c r="AC72" s="39">
        <f t="shared" si="13"/>
        <v>-1032831.4800000004</v>
      </c>
      <c r="AD72" s="61">
        <f>SUM(AD70:AD71)</f>
        <v>0</v>
      </c>
      <c r="AE72" s="183">
        <f>SUM(AE70:AE71)</f>
        <v>580621</v>
      </c>
      <c r="AF72" s="61">
        <f>SUM(AF70:AF71)</f>
        <v>0</v>
      </c>
      <c r="AG72" s="183">
        <f>SUM(AG70:AG71)</f>
        <v>0</v>
      </c>
      <c r="AH72" s="61">
        <f t="shared" si="13"/>
        <v>0</v>
      </c>
      <c r="AI72" s="183">
        <f t="shared" si="13"/>
        <v>0</v>
      </c>
    </row>
    <row r="73" spans="1:35" x14ac:dyDescent="0.2">
      <c r="A73" s="9">
        <v>32</v>
      </c>
      <c r="B73" s="3"/>
      <c r="C73" s="10" t="s">
        <v>70</v>
      </c>
      <c r="D73" s="60">
        <f t="shared" ref="D73:D81" si="14">F73+J73+L73+N73+P73+T73+V73+Z73+AB73+AH73+X73+H73+AD73+R73</f>
        <v>0</v>
      </c>
      <c r="E73" s="123">
        <f t="shared" ref="E73:E81" si="15">G73+K73+M73+O73+Q73+U73+W73+AA73+AC73+AI73+Y73+I73+AE73+S73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>
        <v>0</v>
      </c>
      <c r="AB73" s="60"/>
      <c r="AC73" s="38"/>
      <c r="AD73" s="60"/>
      <c r="AE73" s="38"/>
      <c r="AF73" s="60"/>
      <c r="AG73" s="38"/>
      <c r="AH73" s="60"/>
      <c r="AI73" s="38"/>
    </row>
    <row r="74" spans="1:35" x14ac:dyDescent="0.2">
      <c r="A74" s="9">
        <v>33</v>
      </c>
      <c r="B74" s="3"/>
      <c r="C74" s="10" t="s">
        <v>71</v>
      </c>
      <c r="D74" s="60">
        <f t="shared" si="14"/>
        <v>0</v>
      </c>
      <c r="E74" s="123">
        <f t="shared" si="15"/>
        <v>54809371.489999995</v>
      </c>
      <c r="F74" s="65"/>
      <c r="G74" s="66">
        <v>545813.82999999996</v>
      </c>
      <c r="H74" s="65"/>
      <c r="I74" s="66">
        <v>-1560477.85</v>
      </c>
      <c r="J74" s="65"/>
      <c r="K74" s="66">
        <f>14592884.18+1438890.24</f>
        <v>16031774.42</v>
      </c>
      <c r="L74" s="65"/>
      <c r="M74" s="66">
        <v>0</v>
      </c>
      <c r="N74" s="65"/>
      <c r="O74" s="66">
        <v>8945116.2100000009</v>
      </c>
      <c r="P74" s="65"/>
      <c r="Q74" s="66">
        <v>19510989.699999999</v>
      </c>
      <c r="R74" s="65"/>
      <c r="S74" s="66">
        <v>-232872.15</v>
      </c>
      <c r="T74" s="65"/>
      <c r="U74" s="66">
        <v>0</v>
      </c>
      <c r="V74" s="65"/>
      <c r="W74" s="66">
        <v>-70463.97</v>
      </c>
      <c r="X74" s="65"/>
      <c r="Y74" s="66">
        <v>3407406.01</v>
      </c>
      <c r="Z74" s="65"/>
      <c r="AA74" s="180">
        <v>3012381.87</v>
      </c>
      <c r="AB74" s="65"/>
      <c r="AC74" s="180">
        <v>5155016.66</v>
      </c>
      <c r="AD74" s="65"/>
      <c r="AE74" s="66">
        <v>3450</v>
      </c>
      <c r="AF74" s="65"/>
      <c r="AG74" s="180">
        <v>0</v>
      </c>
      <c r="AH74" s="65"/>
      <c r="AI74" s="180">
        <v>61236.76</v>
      </c>
    </row>
    <row r="75" spans="1:35" x14ac:dyDescent="0.2">
      <c r="A75" s="9">
        <v>34</v>
      </c>
      <c r="B75" s="3"/>
      <c r="C75" s="10" t="s">
        <v>72</v>
      </c>
      <c r="D75" s="60">
        <f t="shared" si="14"/>
        <v>0</v>
      </c>
      <c r="E75" s="182">
        <f t="shared" si="15"/>
        <v>-1375726</v>
      </c>
      <c r="F75" s="65"/>
      <c r="G75" s="38">
        <v>172538</v>
      </c>
      <c r="H75" s="65"/>
      <c r="I75" s="38">
        <v>0</v>
      </c>
      <c r="J75" s="65"/>
      <c r="K75" s="38">
        <v>228732</v>
      </c>
      <c r="L75" s="65"/>
      <c r="M75" s="38">
        <v>0</v>
      </c>
      <c r="N75" s="65"/>
      <c r="O75" s="38">
        <v>0</v>
      </c>
      <c r="P75" s="65"/>
      <c r="Q75" s="38">
        <v>0</v>
      </c>
      <c r="R75" s="65"/>
      <c r="S75" s="38"/>
      <c r="T75" s="65"/>
      <c r="U75" s="38"/>
      <c r="V75" s="65"/>
      <c r="W75" s="38">
        <v>308</v>
      </c>
      <c r="X75" s="65"/>
      <c r="Y75" s="38">
        <v>0</v>
      </c>
      <c r="Z75" s="65"/>
      <c r="AA75" s="38">
        <v>-1777304</v>
      </c>
      <c r="AB75" s="65"/>
      <c r="AC75" s="38">
        <v>0</v>
      </c>
      <c r="AD75" s="65"/>
      <c r="AE75" s="38">
        <v>0</v>
      </c>
      <c r="AF75" s="65"/>
      <c r="AG75" s="38">
        <v>0</v>
      </c>
      <c r="AH75" s="65"/>
      <c r="AI75" s="38">
        <v>0</v>
      </c>
    </row>
    <row r="76" spans="1:35" x14ac:dyDescent="0.2">
      <c r="A76" s="9">
        <v>35</v>
      </c>
      <c r="B76" s="3"/>
      <c r="C76" s="10" t="s">
        <v>73</v>
      </c>
      <c r="D76" s="60">
        <f t="shared" si="14"/>
        <v>0</v>
      </c>
      <c r="E76" s="182">
        <f t="shared" si="15"/>
        <v>-18621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>
        <v>0</v>
      </c>
      <c r="R76" s="60"/>
      <c r="S76" s="38">
        <v>-534</v>
      </c>
      <c r="T76" s="60"/>
      <c r="U76" s="38"/>
      <c r="V76" s="60"/>
      <c r="W76" s="38"/>
      <c r="X76" s="60"/>
      <c r="Y76" s="38">
        <v>-39</v>
      </c>
      <c r="Z76" s="60"/>
      <c r="AA76" s="38">
        <v>-5196</v>
      </c>
      <c r="AB76" s="60"/>
      <c r="AC76" s="38">
        <v>-12852</v>
      </c>
      <c r="AD76" s="60"/>
      <c r="AE76" s="38"/>
      <c r="AF76" s="60"/>
      <c r="AG76" s="38"/>
      <c r="AH76" s="60"/>
      <c r="AI76" s="38"/>
    </row>
    <row r="77" spans="1:35" x14ac:dyDescent="0.2">
      <c r="A77" s="9">
        <v>36</v>
      </c>
      <c r="B77" s="3"/>
      <c r="C77" s="10" t="s">
        <v>74</v>
      </c>
      <c r="D77" s="60">
        <f t="shared" si="14"/>
        <v>0</v>
      </c>
      <c r="E77" s="123">
        <f t="shared" si="15"/>
        <v>0</v>
      </c>
      <c r="F77" s="65"/>
      <c r="G77" s="38"/>
      <c r="H77" s="65"/>
      <c r="I77" s="38"/>
      <c r="J77" s="65"/>
      <c r="K77" s="38">
        <v>0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  <c r="AH77" s="65"/>
      <c r="AI77" s="38"/>
    </row>
    <row r="78" spans="1:35" x14ac:dyDescent="0.2">
      <c r="A78" s="9">
        <v>37</v>
      </c>
      <c r="B78" s="3"/>
      <c r="C78" s="10" t="s">
        <v>75</v>
      </c>
      <c r="D78" s="60">
        <f t="shared" si="14"/>
        <v>0</v>
      </c>
      <c r="E78" s="123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</row>
    <row r="79" spans="1:35" x14ac:dyDescent="0.2">
      <c r="A79" s="9">
        <v>38</v>
      </c>
      <c r="B79" s="3"/>
      <c r="C79" s="10" t="s">
        <v>76</v>
      </c>
      <c r="D79" s="60">
        <f t="shared" si="14"/>
        <v>0</v>
      </c>
      <c r="E79" s="123">
        <f t="shared" si="15"/>
        <v>0</v>
      </c>
      <c r="F79" s="60"/>
      <c r="G79" s="38"/>
      <c r="H79" s="60"/>
      <c r="I79" s="38">
        <v>0</v>
      </c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</row>
    <row r="80" spans="1:35" x14ac:dyDescent="0.2">
      <c r="A80" s="9">
        <v>39</v>
      </c>
      <c r="B80" s="3"/>
      <c r="C80" s="10" t="s">
        <v>77</v>
      </c>
      <c r="D80" s="60">
        <f t="shared" si="14"/>
        <v>0</v>
      </c>
      <c r="E80" s="123">
        <f t="shared" si="1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>
        <v>0</v>
      </c>
      <c r="Z80" s="60"/>
      <c r="AA80" s="38"/>
      <c r="AB80" s="60"/>
      <c r="AC80" s="38"/>
      <c r="AD80" s="60"/>
      <c r="AE80" s="38"/>
      <c r="AF80" s="60"/>
      <c r="AG80" s="38"/>
      <c r="AH80" s="60"/>
      <c r="AI80" s="38"/>
    </row>
    <row r="81" spans="1:36" x14ac:dyDescent="0.2">
      <c r="A81" s="9">
        <v>40</v>
      </c>
      <c r="B81" s="3"/>
      <c r="C81" s="10" t="s">
        <v>78</v>
      </c>
      <c r="D81" s="60">
        <f t="shared" si="14"/>
        <v>0</v>
      </c>
      <c r="E81" s="182">
        <f t="shared" si="15"/>
        <v>-90000</v>
      </c>
      <c r="F81" s="60"/>
      <c r="G81" s="38">
        <v>-22500</v>
      </c>
      <c r="H81" s="60"/>
      <c r="I81" s="38"/>
      <c r="J81" s="60"/>
      <c r="K81" s="38">
        <v>-67500</v>
      </c>
      <c r="L81" s="60"/>
      <c r="M81" s="38"/>
      <c r="N81" s="60"/>
      <c r="O81" s="38"/>
      <c r="P81" s="60"/>
      <c r="Q81" s="38"/>
      <c r="R81" s="60"/>
      <c r="S81" s="38">
        <v>0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  <c r="AH81" s="60"/>
      <c r="AI81" s="38"/>
    </row>
    <row r="82" spans="1:36" s="49" customFormat="1" ht="20.25" customHeight="1" thickBot="1" x14ac:dyDescent="0.25">
      <c r="A82" s="88"/>
      <c r="B82" s="89"/>
      <c r="C82" s="90" t="s">
        <v>164</v>
      </c>
      <c r="D82" s="91">
        <f>D16+D24+D29+D36+D43+D45+D47+D49</f>
        <v>0</v>
      </c>
      <c r="E82" s="177">
        <f>SUM(E72:E81)+E16+E24+E29+E36+E43+E45+E47+E49+E51+E56+E61+E66</f>
        <v>-26244181.270000011</v>
      </c>
      <c r="F82" s="91">
        <f>F16+F24+F29+F36+F43+F45+F47+F49</f>
        <v>0</v>
      </c>
      <c r="G82" s="92">
        <f>SUM(G72:G81)+G16+G24+G29+G36+G43+G45+G47+G49+G51+G56+G61+G66</f>
        <v>-7931916.4700000007</v>
      </c>
      <c r="H82" s="91">
        <f>H16+H24+H29+H36+H43+H45+H47+H49</f>
        <v>0</v>
      </c>
      <c r="I82" s="92">
        <f>SUM(I72:I81)+I16+I24+I29+I36+I43+I45+I47+I49+I51+I56+I61+I66</f>
        <v>245925.1599999996</v>
      </c>
      <c r="J82" s="91">
        <f>J16+J24+J29+J36+J43+J45+J47+J49</f>
        <v>0</v>
      </c>
      <c r="K82" s="92">
        <f>SUM(K72:K81)+K16+K24+K29+K36+K43+K45+K47+K49+K51+K56+K61+K66</f>
        <v>-15239113.290000001</v>
      </c>
      <c r="L82" s="91">
        <f>L16+L24+L29+L36+L43+L45+L47+L49</f>
        <v>0</v>
      </c>
      <c r="M82" s="92">
        <f>SUM(M72:M81)+M16+M24+M29+M36+M43+M45+M47+M49+M51+M56+M61+M66</f>
        <v>-33856.559999999998</v>
      </c>
      <c r="N82" s="91">
        <f>N16+N24+N29+N36+N43+N45+N47+N49</f>
        <v>0</v>
      </c>
      <c r="O82" s="92">
        <f>SUM(O72:O81)+O16+O24+O29+O36+O43+O45+O47+O49+O51+O56+O61+O66</f>
        <v>4863776.3699999992</v>
      </c>
      <c r="P82" s="91">
        <f>P16+P24+P29+P36+P43+P45+P47+P49</f>
        <v>0</v>
      </c>
      <c r="Q82" s="92">
        <f>SUM(Q72:Q81)+Q16+Q24+Q29+Q36+Q43+Q45+Q47+Q49+Q51+Q56+Q61+Q66</f>
        <v>2376793.0499999989</v>
      </c>
      <c r="R82" s="91">
        <f>R16+R24+R29+R36+R43+R45+R47+R49</f>
        <v>0</v>
      </c>
      <c r="S82" s="92">
        <f>SUM(S72:S81)+S16+S24+S29+S36+S43+S45+S47+S49+S51+S56+S61+S66</f>
        <v>-398605.90000000008</v>
      </c>
      <c r="T82" s="91">
        <f>T16+T24+T29+T36+T43+T45+T47+T49</f>
        <v>0</v>
      </c>
      <c r="U82" s="92">
        <f>SUM(U72:U81)+U16+U24+U29+U36+U43+U45+U47+U49+U51+U56+U61+U66</f>
        <v>-1728</v>
      </c>
      <c r="V82" s="91">
        <f>V16+V24+V29+V36+V43+V45+V47+V49</f>
        <v>0</v>
      </c>
      <c r="W82" s="92">
        <f>SUM(W72:W81)+W16+W24+W29+W36+W43+W45+W47+W49+W51+W56+W61+W66</f>
        <v>-2244528.91</v>
      </c>
      <c r="X82" s="91">
        <f>X16+X24+X29+X36+X43+X45+X47+X49</f>
        <v>0</v>
      </c>
      <c r="Y82" s="92">
        <f>SUM(Y72:Y81)+Y16+Y24+Y29+Y36+Y43+Y45+Y47+Y49+Y51+Y56+Y61+Y66</f>
        <v>-5382259.3099999996</v>
      </c>
      <c r="Z82" s="91">
        <f>Z16+Z24+Z29+Z36+Z43+Z45+Z47+Z49</f>
        <v>0</v>
      </c>
      <c r="AA82" s="92">
        <f>SUM(AA72:AA81)+AA16+AA24+AA29+AA36+AA43+AA45+AA47+AA49+AA51+AA56+AA61+AA66</f>
        <v>-6997159.1299999999</v>
      </c>
      <c r="AB82" s="91">
        <f>AB16+AB24+AB29+AB36+AB43+AB45+AB47+AB49</f>
        <v>0</v>
      </c>
      <c r="AC82" s="92">
        <f>SUM(AC72:AC81)+AC16+AC24+AC29+AC36+AC43+AC45+AC47+AC49+AC51+AC56+AC61+AC66</f>
        <v>4772014.2300000004</v>
      </c>
      <c r="AD82" s="91">
        <f>AD16+AD24+AD29+AD36+AD43+AD45+AD47+AD49</f>
        <v>0</v>
      </c>
      <c r="AE82" s="92">
        <f>SUM(AE72:AE81)+AE16+AE24+AE29+AE36+AE43+AE45+AE47+AE49+AE51+AE56+AE61+AE66</f>
        <v>-334759.26999999996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61236.76</v>
      </c>
      <c r="AJ82" s="93"/>
    </row>
    <row r="83" spans="1:36" ht="13.5" thickTop="1" x14ac:dyDescent="0.2">
      <c r="A83" s="4" t="s">
        <v>2</v>
      </c>
      <c r="B83" s="3"/>
    </row>
    <row r="84" spans="1:36" x14ac:dyDescent="0.2">
      <c r="A84" s="4"/>
      <c r="B84" s="3"/>
      <c r="C84">
        <v>103489836</v>
      </c>
      <c r="O84" s="45"/>
    </row>
    <row r="85" spans="1:36" x14ac:dyDescent="0.2">
      <c r="A85" s="4" t="s">
        <v>180</v>
      </c>
      <c r="B85" s="3"/>
      <c r="F85" s="31"/>
      <c r="G85" s="31"/>
      <c r="H85" s="31"/>
      <c r="I85" s="31"/>
      <c r="J85" s="31"/>
      <c r="K85" s="31"/>
      <c r="N85" s="45"/>
    </row>
    <row r="86" spans="1:36" s="3" customFormat="1" x14ac:dyDescent="0.2">
      <c r="A86" s="144"/>
      <c r="C86" s="10" t="s">
        <v>162</v>
      </c>
      <c r="D86" s="60">
        <f t="shared" ref="D86:E88" si="16">F86+J86+L86+N86+P86+T86+V86+Z86+AB86+AH86+X86+H86+AD86+R86</f>
        <v>0</v>
      </c>
      <c r="E86" s="182">
        <f t="shared" si="16"/>
        <v>1222437</v>
      </c>
      <c r="F86" s="145"/>
      <c r="G86" s="145">
        <v>0</v>
      </c>
      <c r="H86" s="145"/>
      <c r="I86" s="145">
        <v>0</v>
      </c>
      <c r="J86" s="145"/>
      <c r="K86" s="184">
        <v>-42632</v>
      </c>
      <c r="L86" s="145"/>
      <c r="M86" s="145"/>
      <c r="N86" s="145"/>
      <c r="O86" s="145"/>
      <c r="P86" s="145"/>
      <c r="Q86" s="145"/>
      <c r="R86" s="145"/>
      <c r="S86" s="145">
        <v>55426</v>
      </c>
      <c r="T86" s="145"/>
      <c r="U86" s="145"/>
      <c r="V86" s="145"/>
      <c r="W86" s="145">
        <v>0</v>
      </c>
      <c r="X86" s="145"/>
      <c r="Y86" s="145">
        <v>1522312</v>
      </c>
      <c r="Z86" s="145"/>
      <c r="AA86" s="145"/>
      <c r="AB86" s="145"/>
      <c r="AC86" s="145">
        <f>-432669+120000</f>
        <v>-312669</v>
      </c>
      <c r="AD86" s="145"/>
      <c r="AE86" s="145"/>
      <c r="AF86" s="145"/>
      <c r="AG86" s="145"/>
      <c r="AH86" s="145"/>
      <c r="AI86" s="145"/>
    </row>
    <row r="87" spans="1:36" s="3" customFormat="1" x14ac:dyDescent="0.2">
      <c r="A87" s="144"/>
      <c r="C87" s="10" t="s">
        <v>71</v>
      </c>
      <c r="D87" s="60">
        <f t="shared" si="16"/>
        <v>0</v>
      </c>
      <c r="E87" s="182">
        <f t="shared" si="16"/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f>AB87+AH87+AJ87+AL87+AN87+AP87+AR87+AT87+AV87+AX87</f>
        <v>0</v>
      </c>
      <c r="AA87" s="146"/>
      <c r="AB87" s="146"/>
      <c r="AC87" s="146">
        <v>0</v>
      </c>
      <c r="AD87" s="146"/>
      <c r="AE87" s="146"/>
      <c r="AF87" s="146"/>
      <c r="AG87" s="146"/>
      <c r="AH87" s="146"/>
      <c r="AI87" s="146"/>
    </row>
    <row r="88" spans="1:36" s="3" customFormat="1" x14ac:dyDescent="0.2">
      <c r="A88" s="144"/>
      <c r="C88" s="10" t="s">
        <v>72</v>
      </c>
      <c r="D88" s="60">
        <f t="shared" si="16"/>
        <v>0</v>
      </c>
      <c r="E88" s="182">
        <f t="shared" si="16"/>
        <v>-646169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-646169</v>
      </c>
      <c r="Z88" s="147">
        <f>AB88+AH88+AJ88+AL88+AN88+AP88+AR88+AT88+AV88+AX88</f>
        <v>0</v>
      </c>
      <c r="AA88" s="147"/>
      <c r="AB88" s="147"/>
      <c r="AC88" s="147">
        <v>0</v>
      </c>
      <c r="AD88" s="147"/>
      <c r="AE88" s="147"/>
      <c r="AF88" s="147"/>
      <c r="AG88" s="147"/>
      <c r="AH88" s="147"/>
      <c r="AI88" s="147"/>
    </row>
    <row r="89" spans="1:36" s="127" customFormat="1" ht="20.25" customHeight="1" x14ac:dyDescent="0.2">
      <c r="A89" s="158"/>
      <c r="B89" s="159"/>
      <c r="C89" s="161" t="s">
        <v>170</v>
      </c>
      <c r="D89" s="160">
        <f>SUM(D86:D88)</f>
        <v>0</v>
      </c>
      <c r="E89" s="178">
        <f t="shared" ref="E89:O89" si="17">SUM(E86:E88)</f>
        <v>576268</v>
      </c>
      <c r="F89" s="160">
        <f t="shared" si="17"/>
        <v>0</v>
      </c>
      <c r="G89" s="160">
        <f t="shared" si="17"/>
        <v>0</v>
      </c>
      <c r="H89" s="160">
        <f>SUM(H86:H88)</f>
        <v>0</v>
      </c>
      <c r="I89" s="160">
        <f>SUM(I86:I88)</f>
        <v>0</v>
      </c>
      <c r="J89" s="160">
        <f t="shared" si="17"/>
        <v>0</v>
      </c>
      <c r="K89" s="160">
        <f t="shared" si="17"/>
        <v>-42632</v>
      </c>
      <c r="L89" s="160">
        <f t="shared" si="17"/>
        <v>0</v>
      </c>
      <c r="M89" s="160">
        <f t="shared" si="17"/>
        <v>0</v>
      </c>
      <c r="N89" s="160">
        <f t="shared" si="17"/>
        <v>0</v>
      </c>
      <c r="O89" s="160">
        <f t="shared" si="17"/>
        <v>0</v>
      </c>
      <c r="P89" s="160">
        <f t="shared" ref="P89:AI89" si="18">SUM(P86:P88)</f>
        <v>0</v>
      </c>
      <c r="Q89" s="160">
        <f t="shared" si="18"/>
        <v>0</v>
      </c>
      <c r="R89" s="160">
        <f>SUM(R86:R88)</f>
        <v>0</v>
      </c>
      <c r="S89" s="160">
        <f>SUM(S86:S88)</f>
        <v>55426</v>
      </c>
      <c r="T89" s="160">
        <f t="shared" si="18"/>
        <v>0</v>
      </c>
      <c r="U89" s="160">
        <f t="shared" si="18"/>
        <v>0</v>
      </c>
      <c r="V89" s="160">
        <f t="shared" si="18"/>
        <v>0</v>
      </c>
      <c r="W89" s="160">
        <f t="shared" si="18"/>
        <v>0</v>
      </c>
      <c r="X89" s="160">
        <f>SUM(X86:X88)</f>
        <v>0</v>
      </c>
      <c r="Y89" s="160">
        <f>SUM(Y86:Y88)</f>
        <v>876143</v>
      </c>
      <c r="Z89" s="160">
        <f t="shared" si="18"/>
        <v>0</v>
      </c>
      <c r="AA89" s="160">
        <f t="shared" si="18"/>
        <v>0</v>
      </c>
      <c r="AB89" s="160">
        <f t="shared" si="18"/>
        <v>0</v>
      </c>
      <c r="AC89" s="160">
        <f t="shared" si="18"/>
        <v>-312669</v>
      </c>
      <c r="AD89" s="160">
        <f>SUM(AD86:AD88)</f>
        <v>0</v>
      </c>
      <c r="AE89" s="160">
        <f>SUM(AE86:AE88)</f>
        <v>0</v>
      </c>
      <c r="AF89" s="160">
        <f>SUM(AF86:AF88)</f>
        <v>0</v>
      </c>
      <c r="AG89" s="160">
        <f>SUM(AG86:AG88)</f>
        <v>0</v>
      </c>
      <c r="AH89" s="160">
        <f t="shared" si="18"/>
        <v>0</v>
      </c>
      <c r="AI89" s="160">
        <f t="shared" si="18"/>
        <v>0</v>
      </c>
    </row>
    <row r="90" spans="1:36" x14ac:dyDescent="0.2">
      <c r="A90" s="4"/>
      <c r="B90" s="3"/>
      <c r="F90" s="31"/>
      <c r="G90" s="31"/>
      <c r="H90" s="31"/>
      <c r="I90" s="31"/>
      <c r="J90" s="31"/>
      <c r="K90" s="31"/>
    </row>
    <row r="91" spans="1:36" s="127" customFormat="1" ht="20.25" customHeight="1" x14ac:dyDescent="0.2">
      <c r="A91" s="158"/>
      <c r="B91" s="159"/>
      <c r="C91" s="157" t="s">
        <v>171</v>
      </c>
      <c r="D91" s="160">
        <f>+D82+D89</f>
        <v>0</v>
      </c>
      <c r="E91" s="178">
        <f t="shared" ref="E91:O91" si="19">+E82+E89</f>
        <v>-25667913.270000011</v>
      </c>
      <c r="F91" s="160">
        <f t="shared" si="19"/>
        <v>0</v>
      </c>
      <c r="G91" s="160">
        <f t="shared" si="19"/>
        <v>-7931916.4700000007</v>
      </c>
      <c r="H91" s="160">
        <f>+H82+H89</f>
        <v>0</v>
      </c>
      <c r="I91" s="160">
        <f>+I82+I89</f>
        <v>245925.1599999996</v>
      </c>
      <c r="J91" s="160">
        <f t="shared" si="19"/>
        <v>0</v>
      </c>
      <c r="K91" s="160">
        <f t="shared" si="19"/>
        <v>-15281745.290000001</v>
      </c>
      <c r="L91" s="160">
        <f t="shared" si="19"/>
        <v>0</v>
      </c>
      <c r="M91" s="160">
        <f t="shared" si="19"/>
        <v>-33856.559999999998</v>
      </c>
      <c r="N91" s="160">
        <f t="shared" si="19"/>
        <v>0</v>
      </c>
      <c r="O91" s="160">
        <f t="shared" si="19"/>
        <v>4863776.3699999992</v>
      </c>
      <c r="P91" s="160">
        <f t="shared" ref="P91:AI91" si="20">+P82+P89</f>
        <v>0</v>
      </c>
      <c r="Q91" s="160">
        <f t="shared" si="20"/>
        <v>2376793.0499999989</v>
      </c>
      <c r="R91" s="160">
        <f>+R82+R89</f>
        <v>0</v>
      </c>
      <c r="S91" s="160">
        <f>+S82+S89</f>
        <v>-343179.90000000008</v>
      </c>
      <c r="T91" s="160">
        <f t="shared" si="20"/>
        <v>0</v>
      </c>
      <c r="U91" s="160">
        <f t="shared" si="20"/>
        <v>-1728</v>
      </c>
      <c r="V91" s="160">
        <f t="shared" si="20"/>
        <v>0</v>
      </c>
      <c r="W91" s="160">
        <f t="shared" si="20"/>
        <v>-2244528.91</v>
      </c>
      <c r="X91" s="160">
        <f>+X82+X89</f>
        <v>0</v>
      </c>
      <c r="Y91" s="160">
        <f>+Y82+Y89</f>
        <v>-4506116.3099999996</v>
      </c>
      <c r="Z91" s="160">
        <f t="shared" si="20"/>
        <v>0</v>
      </c>
      <c r="AA91" s="160">
        <f t="shared" si="20"/>
        <v>-6997159.1299999999</v>
      </c>
      <c r="AB91" s="160">
        <f t="shared" si="20"/>
        <v>0</v>
      </c>
      <c r="AC91" s="160">
        <f t="shared" si="20"/>
        <v>4459345.2300000004</v>
      </c>
      <c r="AD91" s="160">
        <f>+AD82+AD89</f>
        <v>0</v>
      </c>
      <c r="AE91" s="160">
        <f>+AE82+AE89</f>
        <v>-334759.26999999996</v>
      </c>
      <c r="AF91" s="160">
        <f>+AF82+AF89</f>
        <v>0</v>
      </c>
      <c r="AG91" s="160">
        <f>+AG82+AG89</f>
        <v>0</v>
      </c>
      <c r="AH91" s="160">
        <f t="shared" si="20"/>
        <v>0</v>
      </c>
      <c r="AI91" s="160">
        <f t="shared" si="20"/>
        <v>61236.76</v>
      </c>
    </row>
    <row r="92" spans="1:36" x14ac:dyDescent="0.2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  <c r="AH92">
        <v>0</v>
      </c>
      <c r="AI92">
        <v>17891407.899999999</v>
      </c>
    </row>
    <row r="93" spans="1:36" x14ac:dyDescent="0.2">
      <c r="A93" s="4"/>
      <c r="B93" s="3"/>
    </row>
    <row r="94" spans="1:36" x14ac:dyDescent="0.2">
      <c r="A94" s="4"/>
      <c r="B94" s="3"/>
      <c r="E94" s="171">
        <f>+E74+E12+E20</f>
        <v>33123636.11999999</v>
      </c>
      <c r="G94" s="163">
        <f>+G12+G20+G74</f>
        <v>-3927356.6300000008</v>
      </c>
      <c r="I94" s="163">
        <f>+I12+I20+I74</f>
        <v>-1225395.02</v>
      </c>
      <c r="K94" s="163">
        <f>+K12+K20+K74</f>
        <v>4698890.339999998</v>
      </c>
      <c r="M94" s="163">
        <f>+M12+M20+M74</f>
        <v>-33856.559999999998</v>
      </c>
      <c r="O94" s="163">
        <f>+O12+O20+O74</f>
        <v>10585362.600000001</v>
      </c>
      <c r="Q94" s="163">
        <f>+Q12+Q20+Q74</f>
        <v>15100425.199999999</v>
      </c>
      <c r="S94" s="163">
        <f>+S12+S20+S74</f>
        <v>20075.139999999985</v>
      </c>
      <c r="U94" s="163">
        <f>+U12+U20+U74</f>
        <v>-1728</v>
      </c>
      <c r="W94" s="163">
        <f>+W12+W20+W74</f>
        <v>3786937.2899999996</v>
      </c>
      <c r="Y94" s="163">
        <f>+Y12+Y20+Y74</f>
        <v>-3855654.3099999996</v>
      </c>
      <c r="AA94" s="163">
        <f>+AA12+AA20+AA74</f>
        <v>3012381.87</v>
      </c>
      <c r="AC94" s="163">
        <f>+AC12+AC20+AC74</f>
        <v>5817697.7100000009</v>
      </c>
      <c r="AE94" s="163">
        <f>+AE12+AE20+AE74</f>
        <v>-915380.27</v>
      </c>
      <c r="AG94" s="163">
        <f>+AG12+AG20+AG74</f>
        <v>0</v>
      </c>
      <c r="AI94" s="163">
        <f>+AI12+AI20+AI74</f>
        <v>61236.76</v>
      </c>
    </row>
    <row r="95" spans="1:36" x14ac:dyDescent="0.2">
      <c r="A95" s="4"/>
      <c r="B95" s="3"/>
      <c r="E95" s="171">
        <v>33123636</v>
      </c>
      <c r="K95">
        <v>739321</v>
      </c>
    </row>
    <row r="96" spans="1:36" x14ac:dyDescent="0.2">
      <c r="A96" s="4"/>
      <c r="B96" s="3"/>
      <c r="E96" s="171">
        <f>+E94-E95</f>
        <v>0.11999998986721039</v>
      </c>
      <c r="K96" s="45">
        <f>+K94-K95</f>
        <v>3959569.339999998</v>
      </c>
    </row>
    <row r="97" spans="1:6" x14ac:dyDescent="0.2">
      <c r="A97" s="4"/>
      <c r="B97" s="3"/>
      <c r="E97" s="171">
        <v>0</v>
      </c>
      <c r="F97" t="s">
        <v>231</v>
      </c>
    </row>
    <row r="98" spans="1:6" x14ac:dyDescent="0.2">
      <c r="A98" s="4"/>
      <c r="B98" s="3"/>
      <c r="E98" s="171">
        <f>+E97-E96</f>
        <v>-0.11999998986721039</v>
      </c>
    </row>
    <row r="99" spans="1:6" x14ac:dyDescent="0.2">
      <c r="A99" s="4"/>
      <c r="B99" s="3"/>
      <c r="E99" s="171">
        <v>0</v>
      </c>
    </row>
    <row r="100" spans="1:6" x14ac:dyDescent="0.2">
      <c r="A100" s="4"/>
      <c r="B100" s="3"/>
      <c r="E100" s="171">
        <f>+E98+E99</f>
        <v>-0.11999998986721039</v>
      </c>
    </row>
    <row r="101" spans="1:6" x14ac:dyDescent="0.2">
      <c r="A101" s="4"/>
      <c r="B101" s="3"/>
    </row>
    <row r="102" spans="1:6" x14ac:dyDescent="0.2">
      <c r="A102" s="4"/>
      <c r="B102" s="3"/>
    </row>
    <row r="103" spans="1:6" x14ac:dyDescent="0.2">
      <c r="A103" s="4"/>
      <c r="B103" s="3"/>
    </row>
    <row r="104" spans="1:6" x14ac:dyDescent="0.2">
      <c r="A104" s="4"/>
      <c r="B104" s="3"/>
    </row>
    <row r="105" spans="1:6" x14ac:dyDescent="0.2">
      <c r="A105" s="4"/>
      <c r="B105" s="3"/>
    </row>
    <row r="106" spans="1:6" x14ac:dyDescent="0.2">
      <c r="A106" s="4"/>
      <c r="B106" s="3"/>
    </row>
    <row r="107" spans="1:6" x14ac:dyDescent="0.2">
      <c r="A107" s="4"/>
      <c r="B107" s="3"/>
    </row>
    <row r="108" spans="1:6" x14ac:dyDescent="0.2">
      <c r="A108" s="4"/>
      <c r="B108" s="3"/>
    </row>
    <row r="109" spans="1:6" x14ac:dyDescent="0.2">
      <c r="A109" s="4"/>
      <c r="B109" s="3"/>
    </row>
    <row r="110" spans="1:6" x14ac:dyDescent="0.2">
      <c r="A110" s="4"/>
      <c r="B110" s="3"/>
    </row>
    <row r="111" spans="1:6" x14ac:dyDescent="0.2">
      <c r="A111" s="4"/>
      <c r="B111" s="3"/>
    </row>
    <row r="112" spans="1:6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D20" sqref="D2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118310530</v>
      </c>
      <c r="E11" s="146">
        <v>506294564</v>
      </c>
      <c r="F11" s="60">
        <f>H11-D11</f>
        <v>0</v>
      </c>
      <c r="G11" s="37">
        <f>I11-E11</f>
        <v>0</v>
      </c>
      <c r="H11" s="65">
        <f t="shared" ref="H11:I15" si="0">D11</f>
        <v>118310530</v>
      </c>
      <c r="I11" s="66">
        <f t="shared" si="0"/>
        <v>506294564</v>
      </c>
      <c r="J11" s="37"/>
      <c r="K11" s="38"/>
      <c r="L11" s="60">
        <f t="shared" ref="L11:M15" si="1">H11+J11</f>
        <v>118310530</v>
      </c>
      <c r="M11" s="38">
        <f t="shared" si="1"/>
        <v>506294564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50611404</v>
      </c>
      <c r="E13" s="146">
        <v>217669162</v>
      </c>
      <c r="F13" s="60">
        <f t="shared" si="2"/>
        <v>0</v>
      </c>
      <c r="G13" s="37">
        <f t="shared" si="2"/>
        <v>0</v>
      </c>
      <c r="H13" s="65">
        <f t="shared" si="0"/>
        <v>50611404</v>
      </c>
      <c r="I13" s="66">
        <f t="shared" si="0"/>
        <v>217669162</v>
      </c>
      <c r="J13" s="37"/>
      <c r="K13" s="38"/>
      <c r="L13" s="60">
        <f t="shared" si="1"/>
        <v>50611404</v>
      </c>
      <c r="M13" s="38">
        <f t="shared" si="1"/>
        <v>217669162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168921934</v>
      </c>
      <c r="E16" s="166">
        <v>723963726</v>
      </c>
      <c r="F16" s="61">
        <f t="shared" ref="F16:M16" si="3">SUM(F11:F15)</f>
        <v>0</v>
      </c>
      <c r="G16" s="39">
        <f t="shared" si="3"/>
        <v>0</v>
      </c>
      <c r="H16" s="61">
        <f>SUM(H11:H15)</f>
        <v>168921934</v>
      </c>
      <c r="I16" s="39">
        <f>SUM(I11:I15)</f>
        <v>723963726</v>
      </c>
      <c r="J16" s="133">
        <f t="shared" si="3"/>
        <v>0</v>
      </c>
      <c r="K16" s="39">
        <f t="shared" si="3"/>
        <v>0</v>
      </c>
      <c r="L16" s="61">
        <f t="shared" si="3"/>
        <v>168921934</v>
      </c>
      <c r="M16" s="39">
        <f t="shared" si="3"/>
        <v>723963726</v>
      </c>
    </row>
    <row r="17" spans="1:13" x14ac:dyDescent="0.2">
      <c r="A17" s="9"/>
      <c r="B17" s="7"/>
      <c r="C17" s="6"/>
      <c r="D17" s="149"/>
      <c r="E17" s="149"/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/>
      <c r="E18" s="149"/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-125740421</v>
      </c>
      <c r="E19" s="146">
        <v>-536704709</v>
      </c>
      <c r="F19" s="60">
        <f>H19-D19</f>
        <v>0</v>
      </c>
      <c r="G19" s="37">
        <f>I19-E19</f>
        <v>0</v>
      </c>
      <c r="H19" s="65">
        <f t="shared" si="4"/>
        <v>-125740421</v>
      </c>
      <c r="I19" s="66">
        <f t="shared" si="4"/>
        <v>-536704709</v>
      </c>
      <c r="J19" s="37">
        <v>0</v>
      </c>
      <c r="K19" s="38">
        <v>0</v>
      </c>
      <c r="L19" s="60">
        <f t="shared" ref="L19:M23" si="5">H19+J19</f>
        <v>-125740421</v>
      </c>
      <c r="M19" s="38">
        <f t="shared" si="5"/>
        <v>-536704709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-43573513</v>
      </c>
      <c r="E21" s="146">
        <v>-186858667</v>
      </c>
      <c r="F21" s="60">
        <f t="shared" si="6"/>
        <v>0</v>
      </c>
      <c r="G21" s="37">
        <f t="shared" si="6"/>
        <v>0</v>
      </c>
      <c r="H21" s="65">
        <f t="shared" si="4"/>
        <v>-43573513</v>
      </c>
      <c r="I21" s="66">
        <f t="shared" si="4"/>
        <v>-186858667</v>
      </c>
      <c r="J21" s="37"/>
      <c r="K21" s="38"/>
      <c r="L21" s="60">
        <f t="shared" si="5"/>
        <v>-43573513</v>
      </c>
      <c r="M21" s="38">
        <f t="shared" si="5"/>
        <v>-186858667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178409</v>
      </c>
      <c r="E23" s="146">
        <v>718499</v>
      </c>
      <c r="F23" s="60">
        <f t="shared" si="6"/>
        <v>0</v>
      </c>
      <c r="G23" s="37">
        <f t="shared" si="6"/>
        <v>0</v>
      </c>
      <c r="H23" s="65">
        <f t="shared" si="4"/>
        <v>178409</v>
      </c>
      <c r="I23" s="66">
        <f t="shared" si="4"/>
        <v>718499</v>
      </c>
      <c r="J23" s="37"/>
      <c r="K23" s="38"/>
      <c r="L23" s="60">
        <f t="shared" si="5"/>
        <v>178409</v>
      </c>
      <c r="M23" s="38">
        <f t="shared" si="5"/>
        <v>718499</v>
      </c>
    </row>
    <row r="24" spans="1:13" x14ac:dyDescent="0.2">
      <c r="A24" s="9"/>
      <c r="B24" s="7" t="s">
        <v>33</v>
      </c>
      <c r="C24" s="6"/>
      <c r="D24" s="166">
        <v>-169135525</v>
      </c>
      <c r="E24" s="166">
        <v>-722844877</v>
      </c>
      <c r="F24" s="61">
        <f t="shared" ref="F24:M24" si="7">SUM(F19:F23)</f>
        <v>0</v>
      </c>
      <c r="G24" s="39">
        <f t="shared" si="7"/>
        <v>0</v>
      </c>
      <c r="H24" s="61">
        <f>SUM(H19:H23)</f>
        <v>-169135525</v>
      </c>
      <c r="I24" s="39">
        <f>SUM(I19:I23)</f>
        <v>-722844877</v>
      </c>
      <c r="J24" s="133">
        <f t="shared" si="7"/>
        <v>0</v>
      </c>
      <c r="K24" s="39">
        <f t="shared" si="7"/>
        <v>0</v>
      </c>
      <c r="L24" s="61">
        <f t="shared" si="7"/>
        <v>-169135525</v>
      </c>
      <c r="M24" s="39">
        <f t="shared" si="7"/>
        <v>-722844877</v>
      </c>
    </row>
    <row r="25" spans="1:13" x14ac:dyDescent="0.2">
      <c r="A25" s="9"/>
      <c r="B25" s="7"/>
      <c r="C25" s="6"/>
      <c r="D25" s="149"/>
      <c r="E25" s="149"/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/>
      <c r="E26" s="149"/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/>
      <c r="E27" s="146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/>
      <c r="E28" s="146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/>
      <c r="E30" s="149"/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/>
      <c r="E31" s="149"/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92584</v>
      </c>
      <c r="E32" s="146">
        <v>401217</v>
      </c>
      <c r="F32" s="60">
        <f>H32-D32</f>
        <v>0</v>
      </c>
      <c r="G32" s="37">
        <f>I32-E32</f>
        <v>0</v>
      </c>
      <c r="H32" s="65">
        <f t="shared" ref="H32:I35" si="9">D32</f>
        <v>92584</v>
      </c>
      <c r="I32" s="66">
        <f t="shared" si="9"/>
        <v>401217</v>
      </c>
      <c r="J32" s="37"/>
      <c r="K32" s="38"/>
      <c r="L32" s="60">
        <f t="shared" ref="L32:M35" si="10">H32+J32</f>
        <v>92584</v>
      </c>
      <c r="M32" s="38">
        <f t="shared" si="10"/>
        <v>401217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-35514</v>
      </c>
      <c r="E35" s="146">
        <v>-119517</v>
      </c>
      <c r="F35" s="60">
        <f t="shared" si="11"/>
        <v>0</v>
      </c>
      <c r="G35" s="37">
        <f t="shared" si="11"/>
        <v>0</v>
      </c>
      <c r="H35" s="65">
        <f t="shared" si="9"/>
        <v>-35514</v>
      </c>
      <c r="I35" s="66">
        <f t="shared" si="9"/>
        <v>-119517</v>
      </c>
      <c r="J35" s="37">
        <v>0</v>
      </c>
      <c r="K35" s="38">
        <v>0</v>
      </c>
      <c r="L35" s="60">
        <f t="shared" si="10"/>
        <v>-35514</v>
      </c>
      <c r="M35" s="38">
        <f t="shared" si="10"/>
        <v>-119517</v>
      </c>
    </row>
    <row r="36" spans="1:13" x14ac:dyDescent="0.2">
      <c r="A36" s="9"/>
      <c r="B36" s="7" t="s">
        <v>43</v>
      </c>
      <c r="C36" s="6"/>
      <c r="D36" s="166">
        <v>57070</v>
      </c>
      <c r="E36" s="166">
        <v>281700</v>
      </c>
      <c r="F36" s="61">
        <f>SUM(F32:F35)</f>
        <v>0</v>
      </c>
      <c r="G36" s="39">
        <f>SUM(G32:G35)</f>
        <v>0</v>
      </c>
      <c r="H36" s="61">
        <f>SUM(H32:H35)</f>
        <v>57070</v>
      </c>
      <c r="I36" s="39">
        <f>SUM(I32:I35)</f>
        <v>281700</v>
      </c>
      <c r="J36" s="133">
        <f>SUM(J32:J34)</f>
        <v>0</v>
      </c>
      <c r="K36" s="39">
        <f>SUM(K32:K34)</f>
        <v>0</v>
      </c>
      <c r="L36" s="61">
        <f>SUM(L32:L35)</f>
        <v>57070</v>
      </c>
      <c r="M36" s="39">
        <f>SUM(M32:M35)</f>
        <v>281700</v>
      </c>
    </row>
    <row r="37" spans="1:13" x14ac:dyDescent="0.2">
      <c r="A37" s="9"/>
      <c r="B37" s="7"/>
      <c r="C37" s="6"/>
      <c r="D37" s="149"/>
      <c r="E37" s="149"/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/>
      <c r="E38" s="149"/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/>
      <c r="E44" s="149"/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/>
      <c r="E45" s="146"/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/>
      <c r="E46" s="149"/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/>
      <c r="E47" s="146"/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/>
      <c r="E48" s="149"/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156521</v>
      </c>
      <c r="E49" s="146">
        <v>-663649.04</v>
      </c>
      <c r="F49" s="60">
        <f>H49-D49</f>
        <v>0</v>
      </c>
      <c r="G49" s="37">
        <f>I49-E49</f>
        <v>0</v>
      </c>
      <c r="H49" s="65">
        <f>D49</f>
        <v>156521</v>
      </c>
      <c r="I49" s="66">
        <f>E49</f>
        <v>-663649.04</v>
      </c>
      <c r="J49" s="37"/>
      <c r="K49" s="38"/>
      <c r="L49" s="60">
        <f>H49+J49</f>
        <v>156521</v>
      </c>
      <c r="M49" s="38">
        <f>I49+K49</f>
        <v>-663649.04</v>
      </c>
    </row>
    <row r="50" spans="1:15" x14ac:dyDescent="0.2">
      <c r="A50" s="9"/>
      <c r="B50" s="7"/>
      <c r="C50" s="6"/>
      <c r="D50" s="149"/>
      <c r="E50" s="149"/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-178409</v>
      </c>
      <c r="E51" s="146">
        <v>-718499</v>
      </c>
      <c r="F51" s="60">
        <f>H51-D51</f>
        <v>0</v>
      </c>
      <c r="G51" s="37">
        <f>I51-E51</f>
        <v>0</v>
      </c>
      <c r="H51" s="65">
        <f>D51</f>
        <v>-178409</v>
      </c>
      <c r="I51" s="66">
        <f>E51</f>
        <v>-718499</v>
      </c>
      <c r="J51" s="37"/>
      <c r="K51" s="38"/>
      <c r="L51" s="60">
        <f>H51+J51</f>
        <v>-178409</v>
      </c>
      <c r="M51" s="38">
        <f>I51+K51</f>
        <v>-718499</v>
      </c>
    </row>
    <row r="52" spans="1:15" x14ac:dyDescent="0.2">
      <c r="A52" s="9"/>
      <c r="B52" s="7"/>
      <c r="C52" s="6"/>
      <c r="D52" s="149"/>
      <c r="E52" s="149"/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/>
      <c r="E53" s="149"/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/>
      <c r="E54" s="146">
        <v>-212416.14660000009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-212416.14660000009</v>
      </c>
      <c r="J54" s="37"/>
      <c r="K54" s="38"/>
      <c r="L54" s="60">
        <f>H54+J54</f>
        <v>0</v>
      </c>
      <c r="M54" s="38">
        <f>I54+K54</f>
        <v>-212416.14660000009</v>
      </c>
    </row>
    <row r="55" spans="1:15" x14ac:dyDescent="0.2">
      <c r="A55" s="9">
        <v>25</v>
      </c>
      <c r="B55" s="7"/>
      <c r="C55" s="18" t="s">
        <v>56</v>
      </c>
      <c r="D55" s="146"/>
      <c r="E55" s="146">
        <v>-1777260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-1777260</v>
      </c>
      <c r="J55" s="37"/>
      <c r="K55" s="38"/>
      <c r="L55" s="60">
        <f>H55+J55</f>
        <v>0</v>
      </c>
      <c r="M55" s="38">
        <f>I55+K55</f>
        <v>-1777260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-1989676.1466000001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-1989676.1466000001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-1989676.1466000001</v>
      </c>
    </row>
    <row r="57" spans="1:15" x14ac:dyDescent="0.2">
      <c r="A57" s="9"/>
      <c r="B57" s="7"/>
      <c r="C57" s="6"/>
      <c r="D57" s="149"/>
      <c r="E57" s="149"/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/>
      <c r="E58" s="149"/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/>
      <c r="E59" s="146"/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/>
      <c r="E60" s="146"/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/>
      <c r="E62" s="149"/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/>
      <c r="E63" s="149"/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/>
      <c r="E64" s="146"/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/>
      <c r="E65" s="146"/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/>
      <c r="E67" s="149"/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/>
      <c r="E68" s="149"/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/>
      <c r="E69" s="149"/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/>
      <c r="E70" s="146">
        <v>11822013.162300002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11822013.162300002</v>
      </c>
      <c r="J70" s="37"/>
      <c r="K70" s="38"/>
      <c r="L70" s="60">
        <f t="shared" si="20"/>
        <v>0</v>
      </c>
      <c r="M70" s="38">
        <f t="shared" si="20"/>
        <v>11822013.162300002</v>
      </c>
    </row>
    <row r="71" spans="1:13" x14ac:dyDescent="0.2">
      <c r="A71" s="9">
        <v>31</v>
      </c>
      <c r="B71" s="3"/>
      <c r="C71" s="10" t="s">
        <v>68</v>
      </c>
      <c r="D71" s="146"/>
      <c r="E71" s="146">
        <v>-15976612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-15976612</v>
      </c>
      <c r="J71" s="37"/>
      <c r="K71" s="38"/>
      <c r="L71" s="60">
        <f t="shared" si="20"/>
        <v>0</v>
      </c>
      <c r="M71" s="38">
        <f t="shared" si="20"/>
        <v>-15976612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-4154598.8376999982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-4154598.8376999982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-4154598.8376999982</v>
      </c>
    </row>
    <row r="73" spans="1:13" x14ac:dyDescent="0.2">
      <c r="A73" s="9">
        <v>32</v>
      </c>
      <c r="B73" s="3"/>
      <c r="C73" s="10" t="s">
        <v>70</v>
      </c>
      <c r="D73" s="146"/>
      <c r="E73" s="146"/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">
      <c r="A74" s="9">
        <v>33</v>
      </c>
      <c r="B74" s="3"/>
      <c r="C74" s="10" t="s">
        <v>71</v>
      </c>
      <c r="D74" s="146"/>
      <c r="E74" s="146">
        <v>7700994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7700994</v>
      </c>
      <c r="J74" s="37"/>
      <c r="K74" s="38"/>
      <c r="L74" s="60">
        <f t="shared" si="24"/>
        <v>0</v>
      </c>
      <c r="M74" s="38">
        <f t="shared" si="24"/>
        <v>7700994</v>
      </c>
    </row>
    <row r="75" spans="1:13" x14ac:dyDescent="0.2">
      <c r="A75" s="9">
        <v>34</v>
      </c>
      <c r="B75" s="3"/>
      <c r="C75" s="10" t="s">
        <v>72</v>
      </c>
      <c r="D75" s="146"/>
      <c r="E75" s="146">
        <v>172538.1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172538.1</v>
      </c>
      <c r="J75" s="37"/>
      <c r="K75" s="38"/>
      <c r="L75" s="60">
        <f t="shared" si="24"/>
        <v>0</v>
      </c>
      <c r="M75" s="38">
        <f t="shared" si="24"/>
        <v>172538.1</v>
      </c>
    </row>
    <row r="76" spans="1:13" x14ac:dyDescent="0.2">
      <c r="A76" s="9">
        <v>35</v>
      </c>
      <c r="B76" s="3"/>
      <c r="C76" s="10" t="s">
        <v>73</v>
      </c>
      <c r="D76" s="146"/>
      <c r="E76" s="146">
        <v>0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0</v>
      </c>
      <c r="J76" s="37"/>
      <c r="K76" s="38"/>
      <c r="L76" s="60">
        <f t="shared" si="24"/>
        <v>0</v>
      </c>
      <c r="M76" s="38">
        <f t="shared" si="24"/>
        <v>0</v>
      </c>
    </row>
    <row r="77" spans="1:13" x14ac:dyDescent="0.2">
      <c r="A77" s="9">
        <v>36</v>
      </c>
      <c r="B77" s="3"/>
      <c r="C77" s="10" t="s">
        <v>74</v>
      </c>
      <c r="D77" s="146"/>
      <c r="E77" s="146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">
      <c r="A78" s="9">
        <v>37</v>
      </c>
      <c r="B78" s="3"/>
      <c r="C78" s="10" t="s">
        <v>75</v>
      </c>
      <c r="D78" s="146"/>
      <c r="E78" s="146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">
      <c r="A79" s="9">
        <v>38</v>
      </c>
      <c r="B79" s="3"/>
      <c r="C79" s="10" t="s">
        <v>76</v>
      </c>
      <c r="D79" s="146"/>
      <c r="E79" s="146">
        <v>1016486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1016486</v>
      </c>
      <c r="J79" s="37"/>
      <c r="K79" s="38"/>
      <c r="L79" s="60">
        <f t="shared" si="24"/>
        <v>0</v>
      </c>
      <c r="M79" s="38">
        <f t="shared" si="24"/>
        <v>1016486</v>
      </c>
    </row>
    <row r="80" spans="1:13" x14ac:dyDescent="0.2">
      <c r="A80" s="9">
        <v>39</v>
      </c>
      <c r="B80" s="3"/>
      <c r="C80" s="10" t="s">
        <v>77</v>
      </c>
      <c r="D80" s="146"/>
      <c r="E80" s="146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">
      <c r="A81" s="9">
        <v>40</v>
      </c>
      <c r="B81" s="3"/>
      <c r="C81" s="10" t="s">
        <v>78</v>
      </c>
      <c r="D81" s="146"/>
      <c r="E81" s="146">
        <v>333398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6">
        <f t="shared" si="23"/>
        <v>333398</v>
      </c>
      <c r="J81" s="37"/>
      <c r="K81" s="38"/>
      <c r="L81" s="60">
        <f t="shared" si="24"/>
        <v>0</v>
      </c>
      <c r="M81" s="38">
        <f t="shared" si="24"/>
        <v>333398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/>
      <c r="E82" s="141"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3097542.0757000144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3097542.0757000144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8" sqref="D1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4331184</v>
      </c>
      <c r="E11" s="146">
        <v>18664400</v>
      </c>
      <c r="F11" s="60">
        <f>H11-D11</f>
        <v>0</v>
      </c>
      <c r="G11" s="37">
        <f>I11-E11</f>
        <v>0</v>
      </c>
      <c r="H11" s="65">
        <f t="shared" ref="H11:I15" si="0">D11</f>
        <v>4331184</v>
      </c>
      <c r="I11" s="66">
        <f t="shared" si="0"/>
        <v>18664400</v>
      </c>
      <c r="J11" s="37"/>
      <c r="K11" s="38"/>
      <c r="L11" s="60">
        <f t="shared" ref="L11:M15" si="1">H11+J11</f>
        <v>4331184</v>
      </c>
      <c r="M11" s="38">
        <f t="shared" si="1"/>
        <v>18664400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6364383</v>
      </c>
      <c r="E13" s="146">
        <v>27355816</v>
      </c>
      <c r="F13" s="60">
        <f t="shared" si="2"/>
        <v>0</v>
      </c>
      <c r="G13" s="37">
        <f t="shared" si="2"/>
        <v>0</v>
      </c>
      <c r="H13" s="65">
        <f t="shared" si="0"/>
        <v>6364383</v>
      </c>
      <c r="I13" s="66">
        <f t="shared" si="0"/>
        <v>27355816</v>
      </c>
      <c r="J13" s="37"/>
      <c r="K13" s="38"/>
      <c r="L13" s="60">
        <f t="shared" si="1"/>
        <v>6364383</v>
      </c>
      <c r="M13" s="38">
        <f t="shared" si="1"/>
        <v>27355816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10695567</v>
      </c>
      <c r="E16" s="166">
        <v>46020216</v>
      </c>
      <c r="F16" s="61">
        <f t="shared" ref="F16:M16" si="3">SUM(F11:F15)</f>
        <v>0</v>
      </c>
      <c r="G16" s="39">
        <f t="shared" si="3"/>
        <v>0</v>
      </c>
      <c r="H16" s="61">
        <f>SUM(H11:H15)</f>
        <v>10695567</v>
      </c>
      <c r="I16" s="39">
        <f>SUM(I11:I15)</f>
        <v>46020216</v>
      </c>
      <c r="J16" s="133">
        <f t="shared" si="3"/>
        <v>0</v>
      </c>
      <c r="K16" s="39">
        <f t="shared" si="3"/>
        <v>0</v>
      </c>
      <c r="L16" s="61">
        <f t="shared" si="3"/>
        <v>10695567</v>
      </c>
      <c r="M16" s="39">
        <f t="shared" si="3"/>
        <v>46020216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0</v>
      </c>
      <c r="E19" s="146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37">
        <v>0</v>
      </c>
      <c r="K19" s="38">
        <v>0</v>
      </c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-10735001</v>
      </c>
      <c r="E21" s="146">
        <v>-46636512</v>
      </c>
      <c r="F21" s="60">
        <f t="shared" si="6"/>
        <v>0</v>
      </c>
      <c r="G21" s="37">
        <f t="shared" si="6"/>
        <v>0</v>
      </c>
      <c r="H21" s="65">
        <f t="shared" si="4"/>
        <v>-10735001</v>
      </c>
      <c r="I21" s="66">
        <f t="shared" si="4"/>
        <v>-46636512</v>
      </c>
      <c r="J21" s="37"/>
      <c r="K21" s="38"/>
      <c r="L21" s="60">
        <f t="shared" si="5"/>
        <v>-10735001</v>
      </c>
      <c r="M21" s="38">
        <f t="shared" si="5"/>
        <v>-46636512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3069</v>
      </c>
      <c r="E23" s="146">
        <v>12843</v>
      </c>
      <c r="F23" s="60">
        <f t="shared" si="6"/>
        <v>0</v>
      </c>
      <c r="G23" s="37">
        <f t="shared" si="6"/>
        <v>0</v>
      </c>
      <c r="H23" s="65">
        <f t="shared" si="4"/>
        <v>3069</v>
      </c>
      <c r="I23" s="66">
        <f t="shared" si="4"/>
        <v>12843</v>
      </c>
      <c r="J23" s="37"/>
      <c r="K23" s="38"/>
      <c r="L23" s="60">
        <f t="shared" si="5"/>
        <v>3069</v>
      </c>
      <c r="M23" s="38">
        <f t="shared" si="5"/>
        <v>12843</v>
      </c>
    </row>
    <row r="24" spans="1:13" x14ac:dyDescent="0.2">
      <c r="A24" s="9"/>
      <c r="B24" s="7" t="s">
        <v>33</v>
      </c>
      <c r="C24" s="6"/>
      <c r="D24" s="166">
        <v>-10731932</v>
      </c>
      <c r="E24" s="166">
        <v>-46623669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-10731932</v>
      </c>
      <c r="I24" s="39">
        <f>SUM(I19:I23)</f>
        <v>-46623669</v>
      </c>
      <c r="J24" s="133">
        <f t="shared" si="7"/>
        <v>0</v>
      </c>
      <c r="K24" s="39">
        <f t="shared" si="7"/>
        <v>0</v>
      </c>
      <c r="L24" s="61">
        <f t="shared" si="7"/>
        <v>-10731932</v>
      </c>
      <c r="M24" s="39">
        <f t="shared" si="7"/>
        <v>-46623669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51919</v>
      </c>
      <c r="E32" s="146">
        <v>539590</v>
      </c>
      <c r="F32" s="60">
        <f>H32-D32</f>
        <v>0</v>
      </c>
      <c r="G32" s="37">
        <f>I32-E32</f>
        <v>0</v>
      </c>
      <c r="H32" s="65">
        <f t="shared" ref="H32:I35" si="9">D32</f>
        <v>51919</v>
      </c>
      <c r="I32" s="66">
        <f t="shared" si="9"/>
        <v>539590</v>
      </c>
      <c r="J32" s="37"/>
      <c r="K32" s="38"/>
      <c r="L32" s="60">
        <f t="shared" ref="L32:M35" si="10">H32+J32</f>
        <v>51919</v>
      </c>
      <c r="M32" s="38">
        <f t="shared" si="10"/>
        <v>539590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51919</v>
      </c>
      <c r="E36" s="166">
        <v>539590</v>
      </c>
      <c r="F36" s="61">
        <f>SUM(F32:F35)</f>
        <v>0</v>
      </c>
      <c r="G36" s="39">
        <f>SUM(G32:G35)</f>
        <v>0</v>
      </c>
      <c r="H36" s="61">
        <f>SUM(H32:H35)</f>
        <v>51919</v>
      </c>
      <c r="I36" s="39">
        <f>SUM(I32:I35)</f>
        <v>539590</v>
      </c>
      <c r="J36" s="133">
        <f>SUM(J32:J34)</f>
        <v>0</v>
      </c>
      <c r="K36" s="39">
        <f>SUM(K32:K34)</f>
        <v>0</v>
      </c>
      <c r="L36" s="61">
        <f>SUM(L32:L35)</f>
        <v>51919</v>
      </c>
      <c r="M36" s="39">
        <f>SUM(M32:M35)</f>
        <v>539590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-15554</v>
      </c>
      <c r="E49" s="146">
        <v>-66882.2</v>
      </c>
      <c r="F49" s="60">
        <f>H49-D49</f>
        <v>0</v>
      </c>
      <c r="G49" s="37">
        <f>I49-E49</f>
        <v>0</v>
      </c>
      <c r="H49" s="65">
        <f>D49</f>
        <v>-15554</v>
      </c>
      <c r="I49" s="66">
        <f>E49</f>
        <v>-66882.2</v>
      </c>
      <c r="J49" s="37"/>
      <c r="K49" s="38"/>
      <c r="L49" s="60">
        <f>H49+J49</f>
        <v>-15554</v>
      </c>
      <c r="M49" s="38">
        <f>I49+K49</f>
        <v>-66882.2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-3069</v>
      </c>
      <c r="E51" s="146">
        <v>-12843</v>
      </c>
      <c r="F51" s="60">
        <f>H51-D51</f>
        <v>0</v>
      </c>
      <c r="G51" s="37">
        <f>I51-E51</f>
        <v>0</v>
      </c>
      <c r="H51" s="65">
        <f>D51</f>
        <v>-3069</v>
      </c>
      <c r="I51" s="66">
        <f>E51</f>
        <v>-12843</v>
      </c>
      <c r="J51" s="37"/>
      <c r="K51" s="38"/>
      <c r="L51" s="60">
        <f>H51+J51</f>
        <v>-3069</v>
      </c>
      <c r="M51" s="38">
        <f>I51+K51</f>
        <v>-12843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-2163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-2163</v>
      </c>
      <c r="J54" s="37"/>
      <c r="K54" s="38"/>
      <c r="L54" s="60">
        <f>H54+J54</f>
        <v>0</v>
      </c>
      <c r="M54" s="38">
        <f>I54+K54</f>
        <v>-2163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-7370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-7370</v>
      </c>
      <c r="J55" s="37"/>
      <c r="K55" s="38"/>
      <c r="L55" s="60">
        <f>H55+J55</f>
        <v>0</v>
      </c>
      <c r="M55" s="38">
        <f>I55+K55</f>
        <v>-7370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-9533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-9533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-9533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2321550.9972000001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2321550.9972000001</v>
      </c>
      <c r="J70" s="37"/>
      <c r="K70" s="38"/>
      <c r="L70" s="60">
        <f t="shared" si="20"/>
        <v>0</v>
      </c>
      <c r="M70" s="38">
        <f t="shared" si="20"/>
        <v>2321550.9972000001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-1741430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-1741430</v>
      </c>
      <c r="J71" s="37"/>
      <c r="K71" s="38"/>
      <c r="L71" s="60">
        <f t="shared" si="20"/>
        <v>0</v>
      </c>
      <c r="M71" s="38">
        <f t="shared" si="20"/>
        <v>-1741430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580120.9972000001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580120.9972000001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580120.9972000001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-527435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-527435</v>
      </c>
      <c r="J74" s="37"/>
      <c r="K74" s="38"/>
      <c r="L74" s="60">
        <f t="shared" si="23"/>
        <v>0</v>
      </c>
      <c r="M74" s="38">
        <f t="shared" si="23"/>
        <v>-527435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62347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62347</v>
      </c>
      <c r="J81" s="37"/>
      <c r="K81" s="38"/>
      <c r="L81" s="60">
        <f t="shared" si="23"/>
        <v>0</v>
      </c>
      <c r="M81" s="38">
        <f t="shared" si="23"/>
        <v>62347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-38088.202800002691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-38088.202800002691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-38088.202800002691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8" sqref="D1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9877555</v>
      </c>
      <c r="E11" s="146">
        <v>43767603</v>
      </c>
      <c r="F11" s="60">
        <f>H11-D11</f>
        <v>0</v>
      </c>
      <c r="G11" s="37">
        <f>I11-E11</f>
        <v>0</v>
      </c>
      <c r="H11" s="65">
        <f t="shared" ref="H11:I15" si="0">D11</f>
        <v>9877555</v>
      </c>
      <c r="I11" s="66">
        <f t="shared" si="0"/>
        <v>43767603</v>
      </c>
      <c r="J11" s="37"/>
      <c r="K11" s="38"/>
      <c r="L11" s="60">
        <f t="shared" ref="L11:M15" si="1">H11+J11</f>
        <v>9877555</v>
      </c>
      <c r="M11" s="38">
        <f t="shared" si="1"/>
        <v>43767603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23219168</v>
      </c>
      <c r="E13" s="146">
        <v>102136858</v>
      </c>
      <c r="F13" s="60">
        <f t="shared" si="2"/>
        <v>0</v>
      </c>
      <c r="G13" s="37">
        <f t="shared" si="2"/>
        <v>0</v>
      </c>
      <c r="H13" s="65">
        <f t="shared" si="0"/>
        <v>23219168</v>
      </c>
      <c r="I13" s="66">
        <f t="shared" si="0"/>
        <v>102136858</v>
      </c>
      <c r="J13" s="37"/>
      <c r="K13" s="38"/>
      <c r="L13" s="60">
        <f t="shared" si="1"/>
        <v>23219168</v>
      </c>
      <c r="M13" s="38">
        <f t="shared" si="1"/>
        <v>102136858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1502272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1502272</v>
      </c>
      <c r="J15" s="37"/>
      <c r="K15" s="38"/>
      <c r="L15" s="60">
        <f t="shared" si="1"/>
        <v>0</v>
      </c>
      <c r="M15" s="38">
        <f t="shared" si="1"/>
        <v>1502272</v>
      </c>
    </row>
    <row r="16" spans="1:26" x14ac:dyDescent="0.2">
      <c r="A16" s="9"/>
      <c r="B16" s="7" t="s">
        <v>30</v>
      </c>
      <c r="C16" s="6"/>
      <c r="D16" s="166">
        <v>33096723</v>
      </c>
      <c r="E16" s="166">
        <v>147406733</v>
      </c>
      <c r="F16" s="61">
        <f t="shared" ref="F16:M16" si="3">SUM(F11:F15)</f>
        <v>0</v>
      </c>
      <c r="G16" s="39">
        <f t="shared" si="3"/>
        <v>0</v>
      </c>
      <c r="H16" s="61">
        <f>SUM(H11:H15)</f>
        <v>33096723</v>
      </c>
      <c r="I16" s="39">
        <f>SUM(I11:I15)</f>
        <v>147406733</v>
      </c>
      <c r="J16" s="133">
        <f t="shared" si="3"/>
        <v>0</v>
      </c>
      <c r="K16" s="39">
        <f t="shared" si="3"/>
        <v>0</v>
      </c>
      <c r="L16" s="61">
        <f t="shared" si="3"/>
        <v>33096723</v>
      </c>
      <c r="M16" s="39">
        <f t="shared" si="3"/>
        <v>147406733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-3521108</v>
      </c>
      <c r="E19" s="146">
        <v>-14969052</v>
      </c>
      <c r="F19" s="60">
        <f>H19-D19</f>
        <v>0</v>
      </c>
      <c r="G19" s="37">
        <f>I19-E19</f>
        <v>0</v>
      </c>
      <c r="H19" s="65">
        <f t="shared" si="4"/>
        <v>-3521108</v>
      </c>
      <c r="I19" s="66">
        <f t="shared" si="4"/>
        <v>-14969052</v>
      </c>
      <c r="J19" s="37">
        <v>0</v>
      </c>
      <c r="K19" s="38">
        <v>0</v>
      </c>
      <c r="L19" s="60">
        <f t="shared" ref="L19:M23" si="5">H19+J19</f>
        <v>-3521108</v>
      </c>
      <c r="M19" s="38">
        <f t="shared" si="5"/>
        <v>-14969052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-29734470</v>
      </c>
      <c r="E21" s="146">
        <v>-129522006</v>
      </c>
      <c r="F21" s="60">
        <f t="shared" si="6"/>
        <v>0</v>
      </c>
      <c r="G21" s="37">
        <f t="shared" si="6"/>
        <v>0</v>
      </c>
      <c r="H21" s="65">
        <f t="shared" si="4"/>
        <v>-29734470</v>
      </c>
      <c r="I21" s="66">
        <f t="shared" si="4"/>
        <v>-129522006</v>
      </c>
      <c r="J21" s="37"/>
      <c r="K21" s="38"/>
      <c r="L21" s="60">
        <f t="shared" si="5"/>
        <v>-29734470</v>
      </c>
      <c r="M21" s="38">
        <f t="shared" si="5"/>
        <v>-129522006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151464</v>
      </c>
      <c r="E23" s="146">
        <v>634061</v>
      </c>
      <c r="F23" s="60">
        <f t="shared" si="6"/>
        <v>0</v>
      </c>
      <c r="G23" s="37">
        <f t="shared" si="6"/>
        <v>0</v>
      </c>
      <c r="H23" s="65">
        <f t="shared" si="4"/>
        <v>151464</v>
      </c>
      <c r="I23" s="66">
        <f t="shared" si="4"/>
        <v>634061</v>
      </c>
      <c r="J23" s="37"/>
      <c r="K23" s="38"/>
      <c r="L23" s="60">
        <f t="shared" si="5"/>
        <v>151464</v>
      </c>
      <c r="M23" s="38">
        <f t="shared" si="5"/>
        <v>634061</v>
      </c>
    </row>
    <row r="24" spans="1:13" x14ac:dyDescent="0.2">
      <c r="A24" s="9"/>
      <c r="B24" s="7" t="s">
        <v>33</v>
      </c>
      <c r="C24" s="6"/>
      <c r="D24" s="166">
        <v>-33104114</v>
      </c>
      <c r="E24" s="166">
        <v>-143856997</v>
      </c>
      <c r="F24" s="61">
        <f t="shared" ref="F24:M24" si="7">SUM(F19:F23)</f>
        <v>0</v>
      </c>
      <c r="G24" s="39">
        <f t="shared" si="7"/>
        <v>0</v>
      </c>
      <c r="H24" s="61">
        <f>SUM(H19:H23)</f>
        <v>-33104114</v>
      </c>
      <c r="I24" s="39">
        <f>SUM(I19:I23)</f>
        <v>-143856997</v>
      </c>
      <c r="J24" s="133">
        <f t="shared" si="7"/>
        <v>0</v>
      </c>
      <c r="K24" s="39">
        <f t="shared" si="7"/>
        <v>0</v>
      </c>
      <c r="L24" s="61">
        <f t="shared" si="7"/>
        <v>-33104114</v>
      </c>
      <c r="M24" s="39">
        <f t="shared" si="7"/>
        <v>-143856997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7391</v>
      </c>
      <c r="E49" s="146">
        <v>31411.75</v>
      </c>
      <c r="F49" s="60">
        <f>H49-D49</f>
        <v>0</v>
      </c>
      <c r="G49" s="37">
        <f>I49-E49</f>
        <v>0</v>
      </c>
      <c r="H49" s="65">
        <f>D49</f>
        <v>7391</v>
      </c>
      <c r="I49" s="66">
        <f>E49</f>
        <v>31411.75</v>
      </c>
      <c r="J49" s="37"/>
      <c r="K49" s="38"/>
      <c r="L49" s="60">
        <f>H49+J49</f>
        <v>7391</v>
      </c>
      <c r="M49" s="38">
        <f>I49+K49</f>
        <v>31411.75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-151464</v>
      </c>
      <c r="E51" s="146">
        <v>-634061</v>
      </c>
      <c r="F51" s="60">
        <f>H51-D51</f>
        <v>0</v>
      </c>
      <c r="G51" s="37">
        <f>I51-E51</f>
        <v>0</v>
      </c>
      <c r="H51" s="65">
        <f>D51</f>
        <v>-151464</v>
      </c>
      <c r="I51" s="66">
        <f>E51</f>
        <v>-634061</v>
      </c>
      <c r="J51" s="37"/>
      <c r="K51" s="38"/>
      <c r="L51" s="60">
        <f>H51+J51</f>
        <v>-151464</v>
      </c>
      <c r="M51" s="38">
        <f>I51+K51</f>
        <v>-634061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-43511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-43511</v>
      </c>
      <c r="J54" s="37"/>
      <c r="K54" s="38"/>
      <c r="L54" s="60">
        <f>H54+J54</f>
        <v>0</v>
      </c>
      <c r="M54" s="38">
        <f>I54+K54</f>
        <v>-43511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-1502272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-1502272</v>
      </c>
      <c r="J55" s="37"/>
      <c r="K55" s="38"/>
      <c r="L55" s="60">
        <f>H55+J55</f>
        <v>0</v>
      </c>
      <c r="M55" s="38">
        <f>I55+K55</f>
        <v>-1502272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-1545783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-1545783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-1545783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10336992.175900005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10336992.175900005</v>
      </c>
      <c r="J70" s="37"/>
      <c r="K70" s="38"/>
      <c r="L70" s="60">
        <f t="shared" si="20"/>
        <v>0</v>
      </c>
      <c r="M70" s="38">
        <f t="shared" si="20"/>
        <v>10336992.175900005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-8677221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-8677221</v>
      </c>
      <c r="J71" s="37"/>
      <c r="K71" s="38"/>
      <c r="L71" s="60">
        <f t="shared" si="20"/>
        <v>0</v>
      </c>
      <c r="M71" s="38">
        <f t="shared" si="20"/>
        <v>-8677221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1659771.1759000048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1659771.1759000048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1659771.1759000048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-467646.63550000021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-467646.63550000021</v>
      </c>
      <c r="J74" s="37"/>
      <c r="K74" s="38"/>
      <c r="L74" s="60">
        <f t="shared" si="23"/>
        <v>0</v>
      </c>
      <c r="M74" s="38">
        <f t="shared" si="23"/>
        <v>-467646.63550000021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-998728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-998728</v>
      </c>
      <c r="J81" s="37"/>
      <c r="K81" s="38"/>
      <c r="L81" s="60">
        <f t="shared" si="23"/>
        <v>0</v>
      </c>
      <c r="M81" s="38">
        <f t="shared" si="23"/>
        <v>-998728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1594700.2903999984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1594700.2903999984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1594700.2903999984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/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'MidMarket-VAR'!A4</f>
        <v>REGION: MidMarket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1377361</v>
      </c>
      <c r="E11" s="146">
        <v>5802033</v>
      </c>
      <c r="F11" s="60">
        <f>H11-D11</f>
        <v>0</v>
      </c>
      <c r="G11" s="37">
        <f>I11-E11</f>
        <v>0</v>
      </c>
      <c r="H11" s="65">
        <f t="shared" ref="H11:I15" si="0">D11</f>
        <v>1377361</v>
      </c>
      <c r="I11" s="66">
        <f t="shared" si="0"/>
        <v>5802033</v>
      </c>
      <c r="J11" s="37"/>
      <c r="K11" s="38"/>
      <c r="L11" s="60">
        <f t="shared" ref="L11:M15" si="1">H11+J11</f>
        <v>1377361</v>
      </c>
      <c r="M11" s="38">
        <f t="shared" si="1"/>
        <v>5802033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0</v>
      </c>
      <c r="E13" s="146">
        <v>0</v>
      </c>
      <c r="F13" s="60">
        <f t="shared" si="2"/>
        <v>0</v>
      </c>
      <c r="G13" s="37">
        <f t="shared" si="2"/>
        <v>0</v>
      </c>
      <c r="H13" s="65">
        <f t="shared" si="0"/>
        <v>0</v>
      </c>
      <c r="I13" s="66">
        <f t="shared" si="0"/>
        <v>0</v>
      </c>
      <c r="J13" s="37"/>
      <c r="K13" s="38"/>
      <c r="L13" s="60">
        <f t="shared" si="1"/>
        <v>0</v>
      </c>
      <c r="M13" s="38">
        <f t="shared" si="1"/>
        <v>0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1377361</v>
      </c>
      <c r="E16" s="166">
        <v>5802033</v>
      </c>
      <c r="F16" s="61">
        <f t="shared" ref="F16:M16" si="3">SUM(F11:F15)</f>
        <v>0</v>
      </c>
      <c r="G16" s="39">
        <f t="shared" si="3"/>
        <v>0</v>
      </c>
      <c r="H16" s="61">
        <f>SUM(H11:H15)</f>
        <v>1377361</v>
      </c>
      <c r="I16" s="39">
        <f>SUM(I11:I15)</f>
        <v>5802033</v>
      </c>
      <c r="J16" s="133">
        <f t="shared" si="3"/>
        <v>0</v>
      </c>
      <c r="K16" s="39">
        <f t="shared" si="3"/>
        <v>0</v>
      </c>
      <c r="L16" s="61">
        <f t="shared" si="3"/>
        <v>1377361</v>
      </c>
      <c r="M16" s="39">
        <f t="shared" si="3"/>
        <v>5802033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-1395244</v>
      </c>
      <c r="E19" s="146">
        <v>-5739334</v>
      </c>
      <c r="F19" s="60">
        <f>H19-D19</f>
        <v>0</v>
      </c>
      <c r="G19" s="37">
        <f>I19-E19</f>
        <v>0</v>
      </c>
      <c r="H19" s="65">
        <f t="shared" si="4"/>
        <v>-1395244</v>
      </c>
      <c r="I19" s="66">
        <f t="shared" si="4"/>
        <v>-5739334</v>
      </c>
      <c r="J19" s="37">
        <v>0</v>
      </c>
      <c r="K19" s="38">
        <v>0</v>
      </c>
      <c r="L19" s="60">
        <f t="shared" ref="L19:M23" si="5">H19+J19</f>
        <v>-1395244</v>
      </c>
      <c r="M19" s="38">
        <f t="shared" si="5"/>
        <v>-5739334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0</v>
      </c>
      <c r="E21" s="146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37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37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166">
        <v>-1395244</v>
      </c>
      <c r="E24" s="166">
        <v>-5739334</v>
      </c>
      <c r="F24" s="61">
        <f t="shared" ref="F24:M24" si="7">SUM(F19:F23)</f>
        <v>0</v>
      </c>
      <c r="G24" s="39">
        <f t="shared" si="7"/>
        <v>0</v>
      </c>
      <c r="H24" s="61">
        <f>SUM(H19:H23)</f>
        <v>-1395244</v>
      </c>
      <c r="I24" s="39">
        <f>SUM(I19:I23)</f>
        <v>-5739334</v>
      </c>
      <c r="J24" s="133">
        <f t="shared" si="7"/>
        <v>0</v>
      </c>
      <c r="K24" s="39">
        <f t="shared" si="7"/>
        <v>0</v>
      </c>
      <c r="L24" s="61">
        <f t="shared" si="7"/>
        <v>-1395244</v>
      </c>
      <c r="M24" s="39">
        <f t="shared" si="7"/>
        <v>-5739334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17883</v>
      </c>
      <c r="E49" s="146">
        <v>79130.603274660549</v>
      </c>
      <c r="F49" s="60">
        <f>H49-D49</f>
        <v>0</v>
      </c>
      <c r="G49" s="37">
        <f>I49-E49</f>
        <v>0</v>
      </c>
      <c r="H49" s="65">
        <f>D49</f>
        <v>17883</v>
      </c>
      <c r="I49" s="66">
        <f>E49</f>
        <v>79130.603274660549</v>
      </c>
      <c r="J49" s="37"/>
      <c r="K49" s="38"/>
      <c r="L49" s="60">
        <f>H49+J49</f>
        <v>17883</v>
      </c>
      <c r="M49" s="38">
        <f>I49+K49</f>
        <v>79130.603274660549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37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37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16443493.423999999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16443493.423999999</v>
      </c>
      <c r="J70" s="37"/>
      <c r="K70" s="38"/>
      <c r="L70" s="60">
        <f t="shared" si="20"/>
        <v>0</v>
      </c>
      <c r="M70" s="38">
        <f t="shared" si="20"/>
        <v>16443493.423999999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37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16443493.423999999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16443493.423999999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16443493.423999999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-6607767.8269999996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-6607767.8269999996</v>
      </c>
      <c r="J74" s="37"/>
      <c r="K74" s="38"/>
      <c r="L74" s="60">
        <f t="shared" si="23"/>
        <v>0</v>
      </c>
      <c r="M74" s="38">
        <f t="shared" si="23"/>
        <v>-6607767.8269999996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-9289031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-9289031</v>
      </c>
      <c r="J81" s="37"/>
      <c r="K81" s="38"/>
      <c r="L81" s="60">
        <f t="shared" si="23"/>
        <v>0</v>
      </c>
      <c r="M81" s="38">
        <f t="shared" si="23"/>
        <v>-9289031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688524.20027465967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688524.20027465967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688524.20027465967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25" right="0.25" top="0.5" bottom="0.5" header="0.5" footer="0.5"/>
  <pageSetup paperSize="5" scale="49" orientation="landscape" verticalDpi="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216">
        <v>153756420</v>
      </c>
      <c r="E11" s="216">
        <v>663373729</v>
      </c>
      <c r="F11" s="60">
        <f>H11-D11</f>
        <v>0</v>
      </c>
      <c r="G11" s="37">
        <f>I11-E11</f>
        <v>0</v>
      </c>
      <c r="H11" s="65">
        <f>D11</f>
        <v>153756420</v>
      </c>
      <c r="I11" s="66">
        <f>E11</f>
        <v>663373729</v>
      </c>
      <c r="J11" s="60"/>
      <c r="K11" s="38"/>
      <c r="L11" s="60">
        <f t="shared" ref="L11:M15" si="0">H11+J11</f>
        <v>153756420</v>
      </c>
      <c r="M11" s="38">
        <f t="shared" si="0"/>
        <v>663373729</v>
      </c>
    </row>
    <row r="12" spans="1:26" x14ac:dyDescent="0.2">
      <c r="A12" s="9">
        <v>2</v>
      </c>
      <c r="B12" s="7"/>
      <c r="C12" s="18" t="s">
        <v>26</v>
      </c>
      <c r="D12" s="216"/>
      <c r="E12" s="216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216">
        <v>98199788</v>
      </c>
      <c r="E13" s="216">
        <v>425874002</v>
      </c>
      <c r="F13" s="60">
        <f t="shared" si="1"/>
        <v>0</v>
      </c>
      <c r="G13" s="37">
        <f t="shared" si="1"/>
        <v>0</v>
      </c>
      <c r="H13" s="65">
        <f t="shared" si="2"/>
        <v>98199788</v>
      </c>
      <c r="I13" s="66">
        <f t="shared" si="2"/>
        <v>425874002</v>
      </c>
      <c r="J13" s="60"/>
      <c r="K13" s="38"/>
      <c r="L13" s="60">
        <f t="shared" si="0"/>
        <v>98199788</v>
      </c>
      <c r="M13" s="38">
        <f t="shared" si="0"/>
        <v>425874002</v>
      </c>
    </row>
    <row r="14" spans="1:26" x14ac:dyDescent="0.2">
      <c r="A14" s="9">
        <v>4</v>
      </c>
      <c r="B14" s="7"/>
      <c r="C14" s="18" t="s">
        <v>28</v>
      </c>
      <c r="D14" s="216">
        <v>0</v>
      </c>
      <c r="E14" s="216">
        <v>30520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30520</v>
      </c>
      <c r="J14" s="60"/>
      <c r="K14" s="38"/>
      <c r="L14" s="60">
        <f t="shared" si="0"/>
        <v>0</v>
      </c>
      <c r="M14" s="38">
        <f t="shared" si="0"/>
        <v>30520</v>
      </c>
    </row>
    <row r="15" spans="1:26" x14ac:dyDescent="0.2">
      <c r="A15" s="9">
        <v>5</v>
      </c>
      <c r="B15" s="7"/>
      <c r="C15" s="18" t="s">
        <v>29</v>
      </c>
      <c r="D15" s="216">
        <v>0</v>
      </c>
      <c r="E15" s="21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217">
        <v>251956208</v>
      </c>
      <c r="E16" s="217">
        <v>1089278251</v>
      </c>
      <c r="F16" s="61">
        <f t="shared" ref="F16:M16" si="3">SUM(F11:F15)</f>
        <v>0</v>
      </c>
      <c r="G16" s="39">
        <f t="shared" si="3"/>
        <v>0</v>
      </c>
      <c r="H16" s="61">
        <f>SUM(H11:H15)</f>
        <v>251956208</v>
      </c>
      <c r="I16" s="39">
        <f>SUM(I11:I15)</f>
        <v>1089278251</v>
      </c>
      <c r="J16" s="61">
        <f t="shared" si="3"/>
        <v>0</v>
      </c>
      <c r="K16" s="39">
        <f t="shared" si="3"/>
        <v>0</v>
      </c>
      <c r="L16" s="61">
        <f t="shared" si="3"/>
        <v>251956208</v>
      </c>
      <c r="M16" s="39">
        <f t="shared" si="3"/>
        <v>1089278251</v>
      </c>
    </row>
    <row r="17" spans="1:13" x14ac:dyDescent="0.2">
      <c r="A17" s="9"/>
      <c r="B17" s="7"/>
      <c r="C17" s="6"/>
      <c r="D17" s="218"/>
      <c r="E17" s="21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218"/>
      <c r="E18" s="21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216">
        <v>-160335517</v>
      </c>
      <c r="E19" s="216">
        <v>-690300032</v>
      </c>
      <c r="F19" s="60">
        <f>H19-D19</f>
        <v>0</v>
      </c>
      <c r="G19" s="37">
        <f>I19-E19</f>
        <v>0</v>
      </c>
      <c r="H19" s="65">
        <f t="shared" si="4"/>
        <v>-160335517</v>
      </c>
      <c r="I19" s="66">
        <f t="shared" si="4"/>
        <v>-690300032</v>
      </c>
      <c r="J19" s="60"/>
      <c r="K19" s="38"/>
      <c r="L19" s="60">
        <f t="shared" ref="L19:M23" si="5">H19+J19</f>
        <v>-160335517</v>
      </c>
      <c r="M19" s="38">
        <f t="shared" si="5"/>
        <v>-690300032</v>
      </c>
    </row>
    <row r="20" spans="1:13" x14ac:dyDescent="0.2">
      <c r="A20" s="9">
        <v>7</v>
      </c>
      <c r="B20" s="7"/>
      <c r="C20" s="18" t="s">
        <v>26</v>
      </c>
      <c r="D20" s="216"/>
      <c r="E20" s="216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216">
        <v>-92207938</v>
      </c>
      <c r="E21" s="216">
        <v>-398424782</v>
      </c>
      <c r="F21" s="60">
        <f t="shared" si="6"/>
        <v>0</v>
      </c>
      <c r="G21" s="37">
        <f t="shared" si="6"/>
        <v>0</v>
      </c>
      <c r="H21" s="65">
        <f t="shared" si="4"/>
        <v>-92207938</v>
      </c>
      <c r="I21" s="66">
        <f t="shared" si="4"/>
        <v>-398424782</v>
      </c>
      <c r="J21" s="60"/>
      <c r="K21" s="38"/>
      <c r="L21" s="60">
        <f t="shared" si="5"/>
        <v>-92207938</v>
      </c>
      <c r="M21" s="38">
        <f t="shared" si="5"/>
        <v>-398424782</v>
      </c>
    </row>
    <row r="22" spans="1:13" x14ac:dyDescent="0.2">
      <c r="A22" s="9">
        <v>9</v>
      </c>
      <c r="B22" s="7"/>
      <c r="C22" s="18" t="s">
        <v>28</v>
      </c>
      <c r="D22" s="216"/>
      <c r="E22" s="216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216">
        <v>574829</v>
      </c>
      <c r="E23" s="216">
        <v>2438737</v>
      </c>
      <c r="F23" s="60">
        <f t="shared" si="6"/>
        <v>0</v>
      </c>
      <c r="G23" s="37">
        <f t="shared" si="6"/>
        <v>0</v>
      </c>
      <c r="H23" s="65">
        <f t="shared" si="4"/>
        <v>574829</v>
      </c>
      <c r="I23" s="66">
        <f t="shared" si="4"/>
        <v>2438737</v>
      </c>
      <c r="J23" s="60"/>
      <c r="K23" s="38"/>
      <c r="L23" s="60">
        <f t="shared" si="5"/>
        <v>574829</v>
      </c>
      <c r="M23" s="38">
        <f t="shared" si="5"/>
        <v>2438737</v>
      </c>
    </row>
    <row r="24" spans="1:13" x14ac:dyDescent="0.2">
      <c r="A24" s="9"/>
      <c r="B24" s="7" t="s">
        <v>33</v>
      </c>
      <c r="C24" s="6"/>
      <c r="D24" s="217">
        <v>-251968626</v>
      </c>
      <c r="E24" s="217">
        <v>-1086286077</v>
      </c>
      <c r="F24" s="61">
        <f t="shared" ref="F24:M24" si="7">SUM(F19:F23)</f>
        <v>0</v>
      </c>
      <c r="G24" s="39">
        <f t="shared" si="7"/>
        <v>0</v>
      </c>
      <c r="H24" s="61">
        <f>SUM(H19:H23)</f>
        <v>-251968626</v>
      </c>
      <c r="I24" s="39">
        <f>SUM(I19:I23)</f>
        <v>-1086286077</v>
      </c>
      <c r="J24" s="61">
        <f t="shared" si="7"/>
        <v>0</v>
      </c>
      <c r="K24" s="39">
        <f t="shared" si="7"/>
        <v>0</v>
      </c>
      <c r="L24" s="61">
        <f t="shared" si="7"/>
        <v>-251968626</v>
      </c>
      <c r="M24" s="39">
        <f t="shared" si="7"/>
        <v>-1086286077</v>
      </c>
    </row>
    <row r="25" spans="1:13" x14ac:dyDescent="0.2">
      <c r="A25" s="9"/>
      <c r="B25" s="7"/>
      <c r="C25" s="6"/>
      <c r="D25" s="218"/>
      <c r="E25" s="21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218"/>
      <c r="E26" s="21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216"/>
      <c r="E27" s="216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216"/>
      <c r="E28" s="216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217">
        <v>0</v>
      </c>
      <c r="E29" s="217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218"/>
      <c r="E30" s="21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218"/>
      <c r="E31" s="21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216">
        <v>-15987</v>
      </c>
      <c r="E32" s="216">
        <v>-68946</v>
      </c>
      <c r="F32" s="60">
        <f>H32-D32</f>
        <v>0</v>
      </c>
      <c r="G32" s="37">
        <f>I32-E32</f>
        <v>0</v>
      </c>
      <c r="H32" s="65">
        <f t="shared" ref="H32:I35" si="9">D32</f>
        <v>-15987</v>
      </c>
      <c r="I32" s="66">
        <f t="shared" si="9"/>
        <v>-68946</v>
      </c>
      <c r="J32" s="60"/>
      <c r="K32" s="38"/>
      <c r="L32" s="60">
        <f t="shared" ref="L32:M35" si="10">H32+J32</f>
        <v>-15987</v>
      </c>
      <c r="M32" s="38">
        <f t="shared" si="10"/>
        <v>-68946</v>
      </c>
    </row>
    <row r="33" spans="1:13" x14ac:dyDescent="0.2">
      <c r="A33" s="9">
        <v>14</v>
      </c>
      <c r="B33" s="7"/>
      <c r="C33" s="18" t="s">
        <v>40</v>
      </c>
      <c r="D33" s="216">
        <v>678108</v>
      </c>
      <c r="E33" s="216">
        <v>2882796</v>
      </c>
      <c r="F33" s="60">
        <f t="shared" ref="F33:G35" si="11">H33-D33</f>
        <v>0</v>
      </c>
      <c r="G33" s="37">
        <f t="shared" si="11"/>
        <v>0</v>
      </c>
      <c r="H33" s="65">
        <f t="shared" si="9"/>
        <v>678108</v>
      </c>
      <c r="I33" s="66">
        <f t="shared" si="9"/>
        <v>2882796</v>
      </c>
      <c r="J33" s="60"/>
      <c r="K33" s="38"/>
      <c r="L33" s="60">
        <f t="shared" si="10"/>
        <v>678108</v>
      </c>
      <c r="M33" s="38">
        <f t="shared" si="10"/>
        <v>2882796</v>
      </c>
    </row>
    <row r="34" spans="1:13" x14ac:dyDescent="0.2">
      <c r="A34" s="9">
        <v>15</v>
      </c>
      <c r="B34" s="7"/>
      <c r="C34" s="18" t="s">
        <v>41</v>
      </c>
      <c r="D34" s="216">
        <v>-624629</v>
      </c>
      <c r="E34" s="216">
        <v>-2675858</v>
      </c>
      <c r="F34" s="60">
        <f t="shared" si="11"/>
        <v>0</v>
      </c>
      <c r="G34" s="37">
        <f t="shared" si="11"/>
        <v>0</v>
      </c>
      <c r="H34" s="65">
        <f t="shared" si="9"/>
        <v>-624629</v>
      </c>
      <c r="I34" s="66">
        <f t="shared" si="9"/>
        <v>-2675858</v>
      </c>
      <c r="J34" s="60"/>
      <c r="K34" s="38"/>
      <c r="L34" s="60">
        <f t="shared" si="10"/>
        <v>-624629</v>
      </c>
      <c r="M34" s="38">
        <f t="shared" si="10"/>
        <v>-2675858</v>
      </c>
    </row>
    <row r="35" spans="1:13" x14ac:dyDescent="0.2">
      <c r="A35" s="9">
        <v>16</v>
      </c>
      <c r="B35" s="7"/>
      <c r="C35" s="18" t="s">
        <v>42</v>
      </c>
      <c r="D35" s="216">
        <v>530010</v>
      </c>
      <c r="E35" s="216">
        <v>2113994</v>
      </c>
      <c r="F35" s="60">
        <f t="shared" si="11"/>
        <v>0</v>
      </c>
      <c r="G35" s="37">
        <f t="shared" si="11"/>
        <v>0</v>
      </c>
      <c r="H35" s="65">
        <f t="shared" si="9"/>
        <v>530010</v>
      </c>
      <c r="I35" s="66">
        <f t="shared" si="9"/>
        <v>2113994</v>
      </c>
      <c r="J35" s="60"/>
      <c r="K35" s="38"/>
      <c r="L35" s="60">
        <f t="shared" si="10"/>
        <v>530010</v>
      </c>
      <c r="M35" s="38">
        <f t="shared" si="10"/>
        <v>2113994</v>
      </c>
    </row>
    <row r="36" spans="1:13" x14ac:dyDescent="0.2">
      <c r="A36" s="9"/>
      <c r="B36" s="7" t="s">
        <v>43</v>
      </c>
      <c r="C36" s="6"/>
      <c r="D36" s="217">
        <v>567502</v>
      </c>
      <c r="E36" s="217">
        <v>2251986</v>
      </c>
      <c r="F36" s="61">
        <f>SUM(F32:F35)</f>
        <v>0</v>
      </c>
      <c r="G36" s="39">
        <f>SUM(G32:G35)</f>
        <v>0</v>
      </c>
      <c r="H36" s="61">
        <f>SUM(H32:H35)</f>
        <v>567502</v>
      </c>
      <c r="I36" s="39">
        <f>SUM(I32:I35)</f>
        <v>2251986</v>
      </c>
      <c r="J36" s="61">
        <f>SUM(J32:J34)</f>
        <v>0</v>
      </c>
      <c r="K36" s="39">
        <f>SUM(K32:K34)</f>
        <v>0</v>
      </c>
      <c r="L36" s="61">
        <f>SUM(L32:L35)</f>
        <v>567502</v>
      </c>
      <c r="M36" s="39">
        <f>SUM(M32:M35)</f>
        <v>2251986</v>
      </c>
    </row>
    <row r="37" spans="1:13" x14ac:dyDescent="0.2">
      <c r="A37" s="9"/>
      <c r="B37" s="7"/>
      <c r="C37" s="6"/>
      <c r="D37" s="218"/>
      <c r="E37" s="218"/>
      <c r="F37" s="60"/>
      <c r="G37" s="38"/>
      <c r="H37" s="60"/>
      <c r="I37" s="38"/>
      <c r="J37" s="60"/>
      <c r="K37" s="38"/>
      <c r="L37" s="60"/>
      <c r="M37" s="38"/>
    </row>
    <row r="38" spans="1:13" x14ac:dyDescent="0.2">
      <c r="A38" s="9"/>
      <c r="B38" s="11" t="s">
        <v>44</v>
      </c>
      <c r="C38" s="6"/>
      <c r="D38" s="218"/>
      <c r="E38" s="21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216">
        <v>1423689</v>
      </c>
      <c r="E39" s="216">
        <v>6198360</v>
      </c>
      <c r="F39" s="60">
        <f t="shared" ref="F39:G41" si="13">H39-D39</f>
        <v>0</v>
      </c>
      <c r="G39" s="37">
        <f t="shared" si="13"/>
        <v>0</v>
      </c>
      <c r="H39" s="65">
        <f t="shared" si="12"/>
        <v>1423689</v>
      </c>
      <c r="I39" s="66">
        <f t="shared" si="12"/>
        <v>6198360</v>
      </c>
      <c r="J39" s="60"/>
      <c r="K39" s="38"/>
      <c r="L39" s="60">
        <f t="shared" ref="L39:M41" si="14">H39+J39</f>
        <v>1423689</v>
      </c>
      <c r="M39" s="38">
        <f t="shared" si="14"/>
        <v>6198360</v>
      </c>
    </row>
    <row r="40" spans="1:13" ht="22.5" customHeight="1" x14ac:dyDescent="0.2">
      <c r="A40" s="9">
        <v>18</v>
      </c>
      <c r="B40" s="7"/>
      <c r="C40" s="18" t="s">
        <v>46</v>
      </c>
      <c r="D40" s="216">
        <v>-1006097</v>
      </c>
      <c r="E40" s="216">
        <v>-4370253</v>
      </c>
      <c r="F40" s="60">
        <f t="shared" si="13"/>
        <v>0</v>
      </c>
      <c r="G40" s="37">
        <f t="shared" si="13"/>
        <v>0</v>
      </c>
      <c r="H40" s="65">
        <f t="shared" si="12"/>
        <v>-1006097</v>
      </c>
      <c r="I40" s="66">
        <f t="shared" si="12"/>
        <v>-4370253</v>
      </c>
      <c r="J40" s="60"/>
      <c r="K40" s="38"/>
      <c r="L40" s="60">
        <f t="shared" si="14"/>
        <v>-1006097</v>
      </c>
      <c r="M40" s="38">
        <f t="shared" si="14"/>
        <v>-4370253</v>
      </c>
    </row>
    <row r="41" spans="1:13" x14ac:dyDescent="0.2">
      <c r="A41" s="9">
        <v>19</v>
      </c>
      <c r="B41" s="7"/>
      <c r="C41" s="18" t="s">
        <v>47</v>
      </c>
      <c r="D41" s="216">
        <v>0</v>
      </c>
      <c r="E41" s="21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217">
        <v>-1006097</v>
      </c>
      <c r="E42" s="217">
        <v>-4370253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-1006097</v>
      </c>
      <c r="I42" s="39">
        <f>SUM(I40:I41)</f>
        <v>-4370253</v>
      </c>
      <c r="J42" s="61">
        <f t="shared" si="15"/>
        <v>0</v>
      </c>
      <c r="K42" s="39">
        <f t="shared" si="15"/>
        <v>0</v>
      </c>
      <c r="L42" s="61">
        <f t="shared" si="15"/>
        <v>-1006097</v>
      </c>
      <c r="M42" s="39">
        <f t="shared" si="15"/>
        <v>-4370253</v>
      </c>
    </row>
    <row r="43" spans="1:13" ht="21" customHeight="1" x14ac:dyDescent="0.2">
      <c r="A43" s="9"/>
      <c r="B43" s="7" t="s">
        <v>49</v>
      </c>
      <c r="C43" s="6"/>
      <c r="D43" s="217">
        <v>417592</v>
      </c>
      <c r="E43" s="217">
        <v>1828107</v>
      </c>
      <c r="F43" s="61">
        <f t="shared" ref="F43:M43" si="16">F42+F39</f>
        <v>0</v>
      </c>
      <c r="G43" s="39">
        <f t="shared" si="16"/>
        <v>0</v>
      </c>
      <c r="H43" s="61">
        <f>H42+H39</f>
        <v>417592</v>
      </c>
      <c r="I43" s="39">
        <f>I42+I39</f>
        <v>1828107</v>
      </c>
      <c r="J43" s="61">
        <f t="shared" si="16"/>
        <v>0</v>
      </c>
      <c r="K43" s="39">
        <f t="shared" si="16"/>
        <v>0</v>
      </c>
      <c r="L43" s="61">
        <f t="shared" si="16"/>
        <v>417592</v>
      </c>
      <c r="M43" s="39">
        <f t="shared" si="16"/>
        <v>1828107</v>
      </c>
    </row>
    <row r="44" spans="1:13" x14ac:dyDescent="0.2">
      <c r="A44" s="9"/>
      <c r="B44" s="7"/>
      <c r="C44" s="6"/>
      <c r="D44" s="218"/>
      <c r="E44" s="21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216">
        <v>0</v>
      </c>
      <c r="E45" s="21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218"/>
      <c r="E46" s="21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216">
        <v>0</v>
      </c>
      <c r="E47" s="21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218"/>
      <c r="E48" s="21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216">
        <v>-972676</v>
      </c>
      <c r="E49" s="216">
        <v>-4175600.8004000005</v>
      </c>
      <c r="F49" s="60">
        <f>H49-D49</f>
        <v>0</v>
      </c>
      <c r="G49" s="37">
        <f>I49-E49</f>
        <v>0</v>
      </c>
      <c r="H49" s="65">
        <f>D49</f>
        <v>-972676</v>
      </c>
      <c r="I49" s="66">
        <f>E49</f>
        <v>-4175600.8004000005</v>
      </c>
      <c r="J49" s="60"/>
      <c r="K49" s="38"/>
      <c r="L49" s="60">
        <f>H49+J49</f>
        <v>-972676</v>
      </c>
      <c r="M49" s="38">
        <f>I49+K49</f>
        <v>-4175600.8004000005</v>
      </c>
    </row>
    <row r="50" spans="1:15" x14ac:dyDescent="0.2">
      <c r="A50" s="9"/>
      <c r="B50" s="7"/>
      <c r="C50" s="6"/>
      <c r="D50" s="218"/>
      <c r="E50" s="21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216">
        <v>-574829</v>
      </c>
      <c r="E51" s="216">
        <v>-2438737</v>
      </c>
      <c r="F51" s="60">
        <f>H51-D51</f>
        <v>0</v>
      </c>
      <c r="G51" s="37">
        <f>I51-E51</f>
        <v>0</v>
      </c>
      <c r="H51" s="65">
        <f>D51</f>
        <v>-574829</v>
      </c>
      <c r="I51" s="66">
        <f>E51</f>
        <v>-2438737</v>
      </c>
      <c r="J51" s="60"/>
      <c r="K51" s="38"/>
      <c r="L51" s="60">
        <f>H51+J51</f>
        <v>-574829</v>
      </c>
      <c r="M51" s="38">
        <f>I51+K51</f>
        <v>-2438737</v>
      </c>
    </row>
    <row r="52" spans="1:15" x14ac:dyDescent="0.2">
      <c r="A52" s="9"/>
      <c r="B52" s="7"/>
      <c r="C52" s="6"/>
      <c r="D52" s="218"/>
      <c r="E52" s="21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218"/>
      <c r="E53" s="21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216">
        <v>0</v>
      </c>
      <c r="E54" s="216">
        <v>-2048301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-2048301</v>
      </c>
      <c r="J54" s="60"/>
      <c r="K54" s="38"/>
      <c r="L54" s="60">
        <f>H54+J54</f>
        <v>0</v>
      </c>
      <c r="M54" s="38">
        <f>I54+K54</f>
        <v>-2048301</v>
      </c>
    </row>
    <row r="55" spans="1:15" x14ac:dyDescent="0.2">
      <c r="A55" s="9">
        <v>25</v>
      </c>
      <c r="B55" s="7"/>
      <c r="C55" s="18" t="s">
        <v>56</v>
      </c>
      <c r="D55" s="216">
        <v>0</v>
      </c>
      <c r="E55" s="216">
        <v>-2220811.5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-2220811.5</v>
      </c>
      <c r="J55" s="60"/>
      <c r="K55" s="38"/>
      <c r="L55" s="60">
        <f>H55+J55</f>
        <v>0</v>
      </c>
      <c r="M55" s="38">
        <f>I55+K55</f>
        <v>-2220811.5</v>
      </c>
    </row>
    <row r="56" spans="1:15" x14ac:dyDescent="0.2">
      <c r="A56" s="9"/>
      <c r="B56" s="7" t="s">
        <v>57</v>
      </c>
      <c r="C56" s="6"/>
      <c r="D56" s="217">
        <v>0</v>
      </c>
      <c r="E56" s="217">
        <v>-4269112.5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-4269112.5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-4269112.5</v>
      </c>
    </row>
    <row r="57" spans="1:15" x14ac:dyDescent="0.2">
      <c r="A57" s="9"/>
      <c r="B57" s="7"/>
      <c r="C57" s="6"/>
      <c r="D57" s="218"/>
      <c r="E57" s="21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218"/>
      <c r="E58" s="21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216">
        <v>0</v>
      </c>
      <c r="E59" s="21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216">
        <v>0</v>
      </c>
      <c r="E60" s="21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217">
        <v>0</v>
      </c>
      <c r="E61" s="217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218"/>
      <c r="E62" s="21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218"/>
      <c r="E63" s="21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216">
        <v>0</v>
      </c>
      <c r="E64" s="21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216">
        <v>0</v>
      </c>
      <c r="E65" s="21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217">
        <v>0</v>
      </c>
      <c r="E66" s="217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218"/>
      <c r="E67" s="21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218"/>
      <c r="E68" s="21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218"/>
      <c r="E69" s="21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216">
        <v>0</v>
      </c>
      <c r="E70" s="216">
        <v>-5134326.6295999996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-5134326.6295999996</v>
      </c>
      <c r="J70" s="60"/>
      <c r="K70" s="38"/>
      <c r="L70" s="60">
        <f>H70+J70</f>
        <v>0</v>
      </c>
      <c r="M70" s="38">
        <f>I70+K70</f>
        <v>-5134326.6295999996</v>
      </c>
    </row>
    <row r="71" spans="1:13" x14ac:dyDescent="0.2">
      <c r="A71" s="9">
        <v>31</v>
      </c>
      <c r="B71" s="3"/>
      <c r="C71" s="10" t="s">
        <v>68</v>
      </c>
      <c r="D71" s="216">
        <v>0</v>
      </c>
      <c r="E71" s="216">
        <v>-14964909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-14964909</v>
      </c>
      <c r="J71" s="60"/>
      <c r="K71" s="38"/>
      <c r="L71" s="60">
        <f>H71+J71</f>
        <v>0</v>
      </c>
      <c r="M71" s="38">
        <f>I71+K71</f>
        <v>-14964909</v>
      </c>
    </row>
    <row r="72" spans="1:13" x14ac:dyDescent="0.2">
      <c r="A72" s="9"/>
      <c r="B72" s="3"/>
      <c r="C72" s="55" t="s">
        <v>69</v>
      </c>
      <c r="D72" s="217">
        <v>0</v>
      </c>
      <c r="E72" s="217">
        <v>-20099235.6296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-20099235.6296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-20099235.6296</v>
      </c>
    </row>
    <row r="73" spans="1:13" x14ac:dyDescent="0.2">
      <c r="A73" s="9">
        <v>32</v>
      </c>
      <c r="B73" s="3"/>
      <c r="C73" s="10" t="s">
        <v>70</v>
      </c>
      <c r="D73" s="216">
        <v>0</v>
      </c>
      <c r="E73" s="216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216">
        <v>0</v>
      </c>
      <c r="E74" s="216">
        <v>13849134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13849134</v>
      </c>
      <c r="J74" s="60"/>
      <c r="K74" s="38"/>
      <c r="L74" s="60">
        <f t="shared" si="22"/>
        <v>0</v>
      </c>
      <c r="M74" s="38">
        <f t="shared" si="22"/>
        <v>13849134</v>
      </c>
    </row>
    <row r="75" spans="1:13" x14ac:dyDescent="0.2">
      <c r="A75" s="9">
        <v>34</v>
      </c>
      <c r="B75" s="3"/>
      <c r="C75" s="10" t="s">
        <v>72</v>
      </c>
      <c r="D75" s="216">
        <v>0</v>
      </c>
      <c r="E75" s="216">
        <v>210386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210386</v>
      </c>
      <c r="J75" s="60"/>
      <c r="K75" s="38"/>
      <c r="L75" s="60">
        <f t="shared" si="22"/>
        <v>0</v>
      </c>
      <c r="M75" s="38">
        <f t="shared" si="22"/>
        <v>210386</v>
      </c>
    </row>
    <row r="76" spans="1:13" x14ac:dyDescent="0.2">
      <c r="A76" s="9">
        <v>35</v>
      </c>
      <c r="B76" s="3"/>
      <c r="C76" s="10" t="s">
        <v>73</v>
      </c>
      <c r="D76" s="216">
        <v>0</v>
      </c>
      <c r="E76" s="216">
        <v>-867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-867</v>
      </c>
      <c r="J76" s="60"/>
      <c r="K76" s="38"/>
      <c r="L76" s="60">
        <f t="shared" si="22"/>
        <v>0</v>
      </c>
      <c r="M76" s="38">
        <f t="shared" si="22"/>
        <v>-867</v>
      </c>
    </row>
    <row r="77" spans="1:13" x14ac:dyDescent="0.2">
      <c r="A77" s="9">
        <v>36</v>
      </c>
      <c r="B77" s="3"/>
      <c r="C77" s="10" t="s">
        <v>74</v>
      </c>
      <c r="D77" s="216">
        <v>0</v>
      </c>
      <c r="E77" s="216">
        <v>20000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20000</v>
      </c>
      <c r="J77" s="60"/>
      <c r="K77" s="38"/>
      <c r="L77" s="60">
        <f t="shared" si="22"/>
        <v>0</v>
      </c>
      <c r="M77" s="38">
        <f t="shared" si="22"/>
        <v>20000</v>
      </c>
    </row>
    <row r="78" spans="1:13" x14ac:dyDescent="0.2">
      <c r="A78" s="9">
        <v>37</v>
      </c>
      <c r="B78" s="3"/>
      <c r="C78" s="10" t="s">
        <v>75</v>
      </c>
      <c r="D78" s="216">
        <v>0</v>
      </c>
      <c r="E78" s="216">
        <v>23733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23733</v>
      </c>
      <c r="J78" s="60"/>
      <c r="K78" s="38"/>
      <c r="L78" s="60">
        <f t="shared" si="22"/>
        <v>0</v>
      </c>
      <c r="M78" s="38">
        <f t="shared" si="22"/>
        <v>23733</v>
      </c>
    </row>
    <row r="79" spans="1:13" x14ac:dyDescent="0.2">
      <c r="A79" s="9">
        <v>38</v>
      </c>
      <c r="B79" s="3"/>
      <c r="C79" s="10" t="s">
        <v>76</v>
      </c>
      <c r="D79" s="216">
        <v>0</v>
      </c>
      <c r="E79" s="216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216">
        <v>0</v>
      </c>
      <c r="E80" s="216">
        <v>-66750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-66750</v>
      </c>
      <c r="J80" s="60"/>
      <c r="K80" s="38"/>
      <c r="L80" s="60">
        <f t="shared" si="22"/>
        <v>0</v>
      </c>
      <c r="M80" s="38">
        <f t="shared" si="22"/>
        <v>-66750</v>
      </c>
    </row>
    <row r="81" spans="1:67" x14ac:dyDescent="0.2">
      <c r="A81" s="9">
        <v>40</v>
      </c>
      <c r="B81" s="3"/>
      <c r="C81" s="10" t="s">
        <v>78</v>
      </c>
      <c r="D81" s="216">
        <v>0</v>
      </c>
      <c r="E81" s="216">
        <v>963669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963669</v>
      </c>
      <c r="J81" s="60"/>
      <c r="K81" s="38"/>
      <c r="L81" s="60">
        <f t="shared" si="22"/>
        <v>0</v>
      </c>
      <c r="M81" s="38">
        <f t="shared" si="22"/>
        <v>963669</v>
      </c>
    </row>
    <row r="82" spans="1:67" s="44" customFormat="1" ht="20.25" customHeight="1" thickBot="1" x14ac:dyDescent="0.25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-8911113.9300000481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-8911113.9300000481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-8911113.9300000481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160</v>
      </c>
      <c r="B85" s="3"/>
      <c r="K85" s="45"/>
    </row>
    <row r="86" spans="1:67" s="3" customFormat="1" x14ac:dyDescent="0.2">
      <c r="A86" s="144"/>
      <c r="C86" s="10" t="s">
        <v>162</v>
      </c>
      <c r="D86" s="148">
        <v>0</v>
      </c>
      <c r="E86" s="148">
        <v>-42632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-42632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-42632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6">
        <f>SUM(D86:D88)</f>
        <v>0</v>
      </c>
      <c r="E89" s="156">
        <f t="shared" ref="E89:M89" si="26">SUM(E86:E88)</f>
        <v>-42632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-42632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-42632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6">
        <f>+D82+D89</f>
        <v>0</v>
      </c>
      <c r="E91" s="156">
        <f t="shared" ref="E91:M91" si="27">+E82+E89</f>
        <v>-8953745.9300000481</v>
      </c>
      <c r="F91" s="156">
        <f t="shared" si="27"/>
        <v>0</v>
      </c>
      <c r="G91" s="156">
        <f t="shared" si="27"/>
        <v>0</v>
      </c>
      <c r="H91" s="156">
        <f t="shared" si="27"/>
        <v>0</v>
      </c>
      <c r="I91" s="156">
        <f t="shared" si="27"/>
        <v>-8953745.9300000481</v>
      </c>
      <c r="J91" s="156">
        <f t="shared" si="27"/>
        <v>0</v>
      </c>
      <c r="K91" s="156">
        <f t="shared" si="27"/>
        <v>0</v>
      </c>
      <c r="L91" s="156">
        <f t="shared" si="27"/>
        <v>0</v>
      </c>
      <c r="M91" s="156">
        <f t="shared" si="27"/>
        <v>-8953745.9300000481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5"/>
  <sheetViews>
    <sheetView topLeftCell="E52" zoomScale="75" workbookViewId="0">
      <selection activeCell="M82" sqref="M8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65293826</v>
      </c>
      <c r="E11" s="146">
        <v>295459076</v>
      </c>
      <c r="F11" s="65">
        <f>H11-D11</f>
        <v>0</v>
      </c>
      <c r="G11" s="63">
        <f>I11-E11</f>
        <v>0</v>
      </c>
      <c r="H11" s="65">
        <f>D11</f>
        <v>65293826</v>
      </c>
      <c r="I11" s="66">
        <f>E11</f>
        <v>295459076</v>
      </c>
      <c r="J11" s="60"/>
      <c r="K11" s="38"/>
      <c r="L11" s="60">
        <f t="shared" ref="L11:M15" si="0">H11+J11</f>
        <v>65293826</v>
      </c>
      <c r="M11" s="38">
        <f t="shared" si="0"/>
        <v>295459076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6">
        <v>8679509</v>
      </c>
      <c r="E13" s="146">
        <v>39511966</v>
      </c>
      <c r="F13" s="65">
        <f t="shared" si="1"/>
        <v>0</v>
      </c>
      <c r="G13" s="63">
        <f t="shared" si="1"/>
        <v>0</v>
      </c>
      <c r="H13" s="65">
        <f t="shared" si="2"/>
        <v>8679509</v>
      </c>
      <c r="I13" s="66">
        <f t="shared" si="2"/>
        <v>39511966</v>
      </c>
      <c r="J13" s="60"/>
      <c r="K13" s="38"/>
      <c r="L13" s="60">
        <f t="shared" si="0"/>
        <v>8679509</v>
      </c>
      <c r="M13" s="38">
        <f t="shared" si="0"/>
        <v>39511966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73973335</v>
      </c>
      <c r="E16" s="166">
        <v>334971042</v>
      </c>
      <c r="F16" s="61">
        <f t="shared" ref="F16:M16" si="3">SUM(F11:F15)</f>
        <v>0</v>
      </c>
      <c r="G16" s="39">
        <f t="shared" si="3"/>
        <v>0</v>
      </c>
      <c r="H16" s="61">
        <f>SUM(H11:H15)</f>
        <v>73973335</v>
      </c>
      <c r="I16" s="39">
        <f>SUM(I11:I15)</f>
        <v>334971042</v>
      </c>
      <c r="J16" s="61">
        <f t="shared" si="3"/>
        <v>0</v>
      </c>
      <c r="K16" s="39">
        <f t="shared" si="3"/>
        <v>0</v>
      </c>
      <c r="L16" s="61">
        <f t="shared" si="3"/>
        <v>73973335</v>
      </c>
      <c r="M16" s="39">
        <f t="shared" si="3"/>
        <v>334971042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-60041053</v>
      </c>
      <c r="E19" s="146">
        <v>-271749316</v>
      </c>
      <c r="F19" s="65">
        <f>H19-D19</f>
        <v>0</v>
      </c>
      <c r="G19" s="63">
        <f>I19-E19</f>
        <v>0</v>
      </c>
      <c r="H19" s="65">
        <f t="shared" si="4"/>
        <v>-60041053</v>
      </c>
      <c r="I19" s="66">
        <f t="shared" si="4"/>
        <v>-271749316</v>
      </c>
      <c r="J19" s="60"/>
      <c r="K19" s="38"/>
      <c r="L19" s="60">
        <f t="shared" ref="L19:M23" si="5">H19+J19</f>
        <v>-60041053</v>
      </c>
      <c r="M19" s="38">
        <f t="shared" si="5"/>
        <v>-271749316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-15310495</v>
      </c>
      <c r="E21" s="146">
        <v>-69724975</v>
      </c>
      <c r="F21" s="65">
        <f t="shared" si="6"/>
        <v>0</v>
      </c>
      <c r="G21" s="63">
        <f t="shared" si="6"/>
        <v>0</v>
      </c>
      <c r="H21" s="65">
        <f t="shared" si="4"/>
        <v>-15310495</v>
      </c>
      <c r="I21" s="66">
        <f t="shared" si="4"/>
        <v>-69724975</v>
      </c>
      <c r="J21" s="60"/>
      <c r="K21" s="38"/>
      <c r="L21" s="60">
        <f t="shared" si="5"/>
        <v>-15310495</v>
      </c>
      <c r="M21" s="38">
        <f t="shared" si="5"/>
        <v>-69724975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113651</v>
      </c>
      <c r="E23" s="146">
        <v>503435</v>
      </c>
      <c r="F23" s="65">
        <f t="shared" si="6"/>
        <v>0</v>
      </c>
      <c r="G23" s="63">
        <f t="shared" si="6"/>
        <v>0</v>
      </c>
      <c r="H23" s="65">
        <f t="shared" si="4"/>
        <v>113651</v>
      </c>
      <c r="I23" s="66">
        <f t="shared" si="4"/>
        <v>503435</v>
      </c>
      <c r="J23" s="60"/>
      <c r="K23" s="38"/>
      <c r="L23" s="60">
        <f t="shared" si="5"/>
        <v>113651</v>
      </c>
      <c r="M23" s="38">
        <f t="shared" si="5"/>
        <v>503435</v>
      </c>
    </row>
    <row r="24" spans="1:13" x14ac:dyDescent="0.2">
      <c r="A24" s="9"/>
      <c r="B24" s="7" t="s">
        <v>33</v>
      </c>
      <c r="C24" s="6"/>
      <c r="D24" s="166">
        <v>-75237897</v>
      </c>
      <c r="E24" s="166">
        <v>-340970856</v>
      </c>
      <c r="F24" s="61">
        <f t="shared" ref="F24:M24" si="7">SUM(F19:F23)</f>
        <v>0</v>
      </c>
      <c r="G24" s="39">
        <f t="shared" si="7"/>
        <v>0</v>
      </c>
      <c r="H24" s="61">
        <f>SUM(H19:H23)</f>
        <v>-75237897</v>
      </c>
      <c r="I24" s="39">
        <f>SUM(I19:I23)</f>
        <v>-340970856</v>
      </c>
      <c r="J24" s="61">
        <f t="shared" si="7"/>
        <v>0</v>
      </c>
      <c r="K24" s="39">
        <f t="shared" si="7"/>
        <v>0</v>
      </c>
      <c r="L24" s="61">
        <f t="shared" si="7"/>
        <v>-75237897</v>
      </c>
      <c r="M24" s="39">
        <f t="shared" si="7"/>
        <v>-340970856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62465</v>
      </c>
      <c r="E32" s="146">
        <v>282829</v>
      </c>
      <c r="F32" s="65">
        <f>H32-D32</f>
        <v>0</v>
      </c>
      <c r="G32" s="63">
        <f>I32-E32</f>
        <v>0</v>
      </c>
      <c r="H32" s="65">
        <f t="shared" ref="H32:I35" si="9">D32</f>
        <v>62465</v>
      </c>
      <c r="I32" s="66">
        <f t="shared" si="9"/>
        <v>282829</v>
      </c>
      <c r="J32" s="60"/>
      <c r="K32" s="38"/>
      <c r="L32" s="60">
        <f t="shared" ref="L32:M35" si="10">H32+J32</f>
        <v>62465</v>
      </c>
      <c r="M32" s="38">
        <f t="shared" si="10"/>
        <v>282829</v>
      </c>
    </row>
    <row r="33" spans="1:13" x14ac:dyDescent="0.2">
      <c r="A33" s="9">
        <v>14</v>
      </c>
      <c r="B33" s="7"/>
      <c r="C33" s="18" t="s">
        <v>40</v>
      </c>
      <c r="D33" s="146">
        <v>208</v>
      </c>
      <c r="E33" s="146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208</v>
      </c>
      <c r="I33" s="66">
        <f t="shared" si="9"/>
        <v>0</v>
      </c>
      <c r="J33" s="60"/>
      <c r="K33" s="38"/>
      <c r="L33" s="60">
        <f t="shared" si="10"/>
        <v>208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248589</v>
      </c>
      <c r="E35" s="146">
        <v>1404828</v>
      </c>
      <c r="F35" s="65">
        <f t="shared" si="11"/>
        <v>0</v>
      </c>
      <c r="G35" s="63">
        <f t="shared" si="11"/>
        <v>0</v>
      </c>
      <c r="H35" s="65">
        <f t="shared" si="9"/>
        <v>248589</v>
      </c>
      <c r="I35" s="66">
        <f t="shared" si="9"/>
        <v>1404828</v>
      </c>
      <c r="J35" s="60"/>
      <c r="K35" s="38"/>
      <c r="L35" s="60">
        <f t="shared" si="10"/>
        <v>248589</v>
      </c>
      <c r="M35" s="38">
        <f t="shared" si="10"/>
        <v>1404828</v>
      </c>
    </row>
    <row r="36" spans="1:13" x14ac:dyDescent="0.2">
      <c r="A36" s="9"/>
      <c r="B36" s="7" t="s">
        <v>43</v>
      </c>
      <c r="C36" s="6"/>
      <c r="D36" s="166">
        <v>311262</v>
      </c>
      <c r="E36" s="166">
        <v>1687657</v>
      </c>
      <c r="F36" s="61">
        <f>SUM(F32:F35)</f>
        <v>0</v>
      </c>
      <c r="G36" s="39">
        <f>SUM(G32:G35)</f>
        <v>0</v>
      </c>
      <c r="H36" s="61">
        <f>SUM(H32:H35)</f>
        <v>311262</v>
      </c>
      <c r="I36" s="39">
        <f>SUM(I32:I35)</f>
        <v>1687657</v>
      </c>
      <c r="J36" s="61">
        <f>SUM(J32:J34)</f>
        <v>0</v>
      </c>
      <c r="K36" s="39">
        <f>SUM(K32:K34)</f>
        <v>0</v>
      </c>
      <c r="L36" s="61">
        <f>SUM(L32:L35)</f>
        <v>311262</v>
      </c>
      <c r="M36" s="39">
        <f>SUM(M32:M35)</f>
        <v>1687657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1058782</v>
      </c>
      <c r="E39" s="146">
        <v>220712</v>
      </c>
      <c r="F39" s="65">
        <f t="shared" ref="F39:G41" si="13">H39-D39</f>
        <v>0</v>
      </c>
      <c r="G39" s="63">
        <f t="shared" si="13"/>
        <v>0</v>
      </c>
      <c r="H39" s="65">
        <f t="shared" si="12"/>
        <v>1058782</v>
      </c>
      <c r="I39" s="66">
        <f t="shared" si="12"/>
        <v>220712</v>
      </c>
      <c r="J39" s="60"/>
      <c r="K39" s="38"/>
      <c r="L39" s="60">
        <f t="shared" ref="L39:M41" si="14">H39+J39</f>
        <v>1058782</v>
      </c>
      <c r="M39" s="38">
        <f t="shared" si="14"/>
        <v>220712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-1000000</v>
      </c>
      <c r="E40" s="146">
        <v>-10</v>
      </c>
      <c r="F40" s="65">
        <f t="shared" si="13"/>
        <v>0</v>
      </c>
      <c r="G40" s="63">
        <f t="shared" si="13"/>
        <v>0</v>
      </c>
      <c r="H40" s="65">
        <f t="shared" si="12"/>
        <v>-1000000</v>
      </c>
      <c r="I40" s="66">
        <f t="shared" si="12"/>
        <v>-10</v>
      </c>
      <c r="J40" s="60"/>
      <c r="K40" s="38"/>
      <c r="L40" s="60">
        <f t="shared" si="14"/>
        <v>-1000000</v>
      </c>
      <c r="M40" s="38">
        <f t="shared" si="14"/>
        <v>-10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-1000000</v>
      </c>
      <c r="E42" s="166">
        <v>-10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-1000000</v>
      </c>
      <c r="I42" s="39">
        <f>SUM(I40:I41)</f>
        <v>-10</v>
      </c>
      <c r="J42" s="61">
        <f t="shared" si="15"/>
        <v>0</v>
      </c>
      <c r="K42" s="39">
        <f t="shared" si="15"/>
        <v>0</v>
      </c>
      <c r="L42" s="61">
        <f t="shared" si="15"/>
        <v>-1000000</v>
      </c>
      <c r="M42" s="39">
        <f t="shared" si="15"/>
        <v>-10</v>
      </c>
    </row>
    <row r="43" spans="1:13" ht="21" customHeight="1" x14ac:dyDescent="0.2">
      <c r="A43" s="9"/>
      <c r="B43" s="7" t="s">
        <v>49</v>
      </c>
      <c r="C43" s="6"/>
      <c r="D43" s="166">
        <v>58782</v>
      </c>
      <c r="E43" s="166">
        <v>220702</v>
      </c>
      <c r="F43" s="61">
        <f t="shared" ref="F43:M43" si="16">F42+F39</f>
        <v>0</v>
      </c>
      <c r="G43" s="39">
        <f t="shared" si="16"/>
        <v>0</v>
      </c>
      <c r="H43" s="61">
        <f>H42+H39</f>
        <v>58782</v>
      </c>
      <c r="I43" s="39">
        <f>I42+I39</f>
        <v>220702</v>
      </c>
      <c r="J43" s="61">
        <f t="shared" si="16"/>
        <v>0</v>
      </c>
      <c r="K43" s="39">
        <f t="shared" si="16"/>
        <v>0</v>
      </c>
      <c r="L43" s="61">
        <f t="shared" si="16"/>
        <v>58782</v>
      </c>
      <c r="M43" s="39">
        <f t="shared" si="16"/>
        <v>220702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894518</v>
      </c>
      <c r="E49" s="146">
        <v>4034276.18</v>
      </c>
      <c r="F49" s="65">
        <f>H49-D49</f>
        <v>0</v>
      </c>
      <c r="G49" s="63">
        <f>I49-E49</f>
        <v>0</v>
      </c>
      <c r="H49" s="65">
        <f>D49</f>
        <v>894518</v>
      </c>
      <c r="I49" s="66">
        <f>E49</f>
        <v>4034276.18</v>
      </c>
      <c r="J49" s="60"/>
      <c r="K49" s="38"/>
      <c r="L49" s="60">
        <f>H49+J49</f>
        <v>894518</v>
      </c>
      <c r="M49" s="38">
        <f>I49+K49</f>
        <v>4034276.18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-113651</v>
      </c>
      <c r="E51" s="146">
        <v>-503435</v>
      </c>
      <c r="F51" s="65">
        <f>H51-D51</f>
        <v>0</v>
      </c>
      <c r="G51" s="63">
        <f>I51-E51</f>
        <v>0</v>
      </c>
      <c r="H51" s="65">
        <f>D51</f>
        <v>-113651</v>
      </c>
      <c r="I51" s="66">
        <f>E51</f>
        <v>-503435</v>
      </c>
      <c r="J51" s="60"/>
      <c r="K51" s="38"/>
      <c r="L51" s="60">
        <f>H51+J51</f>
        <v>-113651</v>
      </c>
      <c r="M51" s="38">
        <f>I51+K51</f>
        <v>-503435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-341659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-341659</v>
      </c>
      <c r="J54" s="60"/>
      <c r="K54" s="38"/>
      <c r="L54" s="60">
        <f>H54+J54</f>
        <v>0</v>
      </c>
      <c r="M54" s="38">
        <f>I54+K54</f>
        <v>-341659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-320894.12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-320894.12</v>
      </c>
      <c r="J55" s="60"/>
      <c r="K55" s="38"/>
      <c r="L55" s="60">
        <f>H55+J55</f>
        <v>0</v>
      </c>
      <c r="M55" s="38">
        <f>I55+K55</f>
        <v>-320894.12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-662553.12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-662553.12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-662553.12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1198403.767599999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1198403.767599999</v>
      </c>
      <c r="J70" s="60"/>
      <c r="K70" s="38"/>
      <c r="L70" s="60">
        <f>H70+J70</f>
        <v>0</v>
      </c>
      <c r="M70" s="38">
        <f>I70+K70</f>
        <v>1198403.767599999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-6919988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-6919988</v>
      </c>
      <c r="J71" s="60"/>
      <c r="K71" s="38"/>
      <c r="L71" s="60">
        <f>H71+J71</f>
        <v>0</v>
      </c>
      <c r="M71" s="38">
        <f>I71+K71</f>
        <v>-6919988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-5721584.232400001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-5721584.232400001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-5721584.232400001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6805714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6805714</v>
      </c>
      <c r="J74" s="60"/>
      <c r="K74" s="38"/>
      <c r="L74" s="60">
        <f t="shared" si="22"/>
        <v>0</v>
      </c>
      <c r="M74" s="38">
        <f t="shared" si="22"/>
        <v>6805714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18346.419999999998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18346.419999999998</v>
      </c>
      <c r="J75" s="60"/>
      <c r="K75" s="38"/>
      <c r="L75" s="60">
        <f t="shared" si="22"/>
        <v>0</v>
      </c>
      <c r="M75" s="38">
        <f t="shared" si="22"/>
        <v>18346.419999999998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-504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-504</v>
      </c>
      <c r="J76" s="60"/>
      <c r="K76" s="38"/>
      <c r="L76" s="60">
        <f t="shared" si="22"/>
        <v>0</v>
      </c>
      <c r="M76" s="38">
        <f t="shared" si="22"/>
        <v>-504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146">
        <v>0</v>
      </c>
      <c r="E81" s="146">
        <v>-38551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-38551</v>
      </c>
      <c r="J81" s="65"/>
      <c r="K81" s="66"/>
      <c r="L81" s="60">
        <f t="shared" si="22"/>
        <v>0</v>
      </c>
      <c r="M81" s="38">
        <f t="shared" si="22"/>
        <v>-38551</v>
      </c>
    </row>
    <row r="82" spans="1:67" s="44" customFormat="1" ht="20.25" customHeight="1" thickBot="1" x14ac:dyDescent="0.25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-159745.75239998323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-159745.75239998323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-159745.75239998323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75" right="0.75" top="1" bottom="1" header="0.5" footer="0.5"/>
  <pageSetup paperSize="5" scale="42" orientation="landscape" verticalDpi="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/>
      <c r="E11" s="65"/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/>
      <c r="E13" s="65"/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/>
      <c r="E14" s="65"/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/>
      <c r="E15" s="65"/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/>
      <c r="E19" s="65"/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/>
      <c r="E21" s="65"/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/>
      <c r="E23" s="65"/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/>
      <c r="E27" s="65"/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/>
      <c r="E28" s="65"/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/>
      <c r="E32" s="65"/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/>
      <c r="E33" s="65"/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/>
      <c r="E34" s="65"/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/>
      <c r="E35" s="65"/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/>
      <c r="E39" s="65"/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/>
      <c r="E40" s="65"/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/>
      <c r="E41" s="65"/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/>
      <c r="E45" s="65"/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/>
      <c r="E47" s="65"/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/>
      <c r="E49" s="65"/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/>
      <c r="E51" s="65"/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/>
      <c r="E54" s="65"/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/>
      <c r="E55" s="65"/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/>
      <c r="E59" s="65"/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/>
      <c r="E60" s="65"/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/>
      <c r="E64" s="65"/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/>
      <c r="E65" s="65"/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/>
      <c r="E70" s="65"/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5"/>
      <c r="E71" s="65"/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5"/>
      <c r="E73" s="65"/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/>
      <c r="E74" s="65"/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/>
      <c r="E75" s="65"/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/>
      <c r="E76" s="65"/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/>
      <c r="E77" s="65"/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/>
      <c r="E78" s="65"/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/>
      <c r="E79" s="65"/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/>
      <c r="E80" s="65"/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65"/>
      <c r="E81" s="65"/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153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f>'EAST-EGM-FLSH'!D11+'EAST-LRC-FLSH'!D11</f>
        <v>153756420</v>
      </c>
      <c r="E11" s="66">
        <f>'EAST-EGM-FLSH'!E11+'EAST-LRC-FLSH'!E11</f>
        <v>663373729</v>
      </c>
      <c r="F11" s="37">
        <f>H11-D11</f>
        <v>0</v>
      </c>
      <c r="G11" s="37">
        <f>I11-E11</f>
        <v>0</v>
      </c>
      <c r="H11" s="60">
        <f>'EAST-EGM-FLSH'!H11+'EAST-LRC-FLSH'!H11</f>
        <v>153756420</v>
      </c>
      <c r="I11" s="38">
        <f>'EAST-EGM-FLSH'!I11+'EAST-LRC-FLSH'!I11</f>
        <v>663373729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153756420</v>
      </c>
      <c r="M11" s="38">
        <f t="shared" si="0"/>
        <v>663373729</v>
      </c>
    </row>
    <row r="12" spans="1:26" x14ac:dyDescent="0.2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f>'EAST-EGM-FLSH'!D13+'EAST-LRC-FLSH'!D13</f>
        <v>98199788</v>
      </c>
      <c r="E13" s="66">
        <f>'EAST-EGM-FLSH'!E13+'EAST-LRC-FLSH'!E13</f>
        <v>425874002</v>
      </c>
      <c r="F13" s="60">
        <f t="shared" si="1"/>
        <v>0</v>
      </c>
      <c r="G13" s="37">
        <f t="shared" si="1"/>
        <v>0</v>
      </c>
      <c r="H13" s="60">
        <f>'EAST-EGM-FLSH'!H13+'EAST-LRC-FLSH'!H13</f>
        <v>98199788</v>
      </c>
      <c r="I13" s="38">
        <f>'EAST-EGM-FLSH'!I13+'EAST-LRC-FLSH'!I13</f>
        <v>425874002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98199788</v>
      </c>
      <c r="M13" s="38">
        <f t="shared" si="0"/>
        <v>425874002</v>
      </c>
    </row>
    <row r="14" spans="1:26" x14ac:dyDescent="0.2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30520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30520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30520</v>
      </c>
    </row>
    <row r="15" spans="1:26" x14ac:dyDescent="0.2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251956208</v>
      </c>
      <c r="E16" s="39">
        <f>SUM(E11:E15)</f>
        <v>1089278251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251956208</v>
      </c>
      <c r="I16" s="39">
        <f t="shared" si="2"/>
        <v>1089278251</v>
      </c>
      <c r="J16" s="61">
        <f t="shared" si="2"/>
        <v>0</v>
      </c>
      <c r="K16" s="39">
        <f t="shared" si="2"/>
        <v>0</v>
      </c>
      <c r="L16" s="61">
        <f t="shared" si="2"/>
        <v>251956208</v>
      </c>
      <c r="M16" s="39">
        <f t="shared" si="2"/>
        <v>1089278251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f>'EAST-EGM-FLSH'!D19+'EAST-LRC-FLSH'!D19</f>
        <v>-160335517</v>
      </c>
      <c r="E19" s="66">
        <f>'EAST-EGM-FLSH'!E19+'EAST-LRC-FLSH'!E19</f>
        <v>-690300032</v>
      </c>
      <c r="F19" s="60">
        <f>H19-D19</f>
        <v>0</v>
      </c>
      <c r="G19" s="37">
        <f>I19-E19</f>
        <v>0</v>
      </c>
      <c r="H19" s="60">
        <f>'EAST-EGM-FLSH'!H19+'EAST-LRC-FLSH'!H19</f>
        <v>-160335517</v>
      </c>
      <c r="I19" s="38">
        <f>'EAST-EGM-FLSH'!I19+'EAST-LRC-FLSH'!I19</f>
        <v>-690300032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-160335517</v>
      </c>
      <c r="M19" s="38">
        <f t="shared" si="3"/>
        <v>-690300032</v>
      </c>
    </row>
    <row r="20" spans="1:13" x14ac:dyDescent="0.2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5">
        <f>'EAST-EGM-FLSH'!D21+'EAST-LRC-FLSH'!D21</f>
        <v>-92207938</v>
      </c>
      <c r="E21" s="66">
        <f>'EAST-EGM-FLSH'!E21+'EAST-LRC-FLSH'!E21</f>
        <v>-398424782</v>
      </c>
      <c r="F21" s="60">
        <f t="shared" si="4"/>
        <v>0</v>
      </c>
      <c r="G21" s="37">
        <f t="shared" si="4"/>
        <v>0</v>
      </c>
      <c r="H21" s="60">
        <f>'EAST-EGM-FLSH'!H21+'EAST-LRC-FLSH'!H21</f>
        <v>-92207938</v>
      </c>
      <c r="I21" s="38">
        <f>'EAST-EGM-FLSH'!I21+'EAST-LRC-FLSH'!I21</f>
        <v>-398424782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-92207938</v>
      </c>
      <c r="M21" s="38">
        <f t="shared" si="3"/>
        <v>-398424782</v>
      </c>
    </row>
    <row r="22" spans="1:13" x14ac:dyDescent="0.2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5">
        <f>'EAST-EGM-FLSH'!D23+'EAST-LRC-FLSH'!D23</f>
        <v>574829</v>
      </c>
      <c r="E23" s="66">
        <f>'EAST-EGM-FLSH'!E23+'EAST-LRC-FLSH'!E23</f>
        <v>2438737</v>
      </c>
      <c r="F23" s="60">
        <f t="shared" si="4"/>
        <v>0</v>
      </c>
      <c r="G23" s="37">
        <f t="shared" si="4"/>
        <v>0</v>
      </c>
      <c r="H23" s="60">
        <f>'EAST-EGM-FLSH'!H23+'EAST-LRC-FLSH'!H23</f>
        <v>574829</v>
      </c>
      <c r="I23" s="38">
        <f>'EAST-EGM-FLSH'!I23+'EAST-LRC-FLSH'!I23</f>
        <v>2438737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574829</v>
      </c>
      <c r="M23" s="38">
        <f t="shared" si="3"/>
        <v>2438737</v>
      </c>
    </row>
    <row r="24" spans="1:13" x14ac:dyDescent="0.2">
      <c r="A24" s="9"/>
      <c r="B24" s="7" t="s">
        <v>33</v>
      </c>
      <c r="C24" s="6"/>
      <c r="D24" s="61">
        <f>SUM(D19:D23)</f>
        <v>-251968626</v>
      </c>
      <c r="E24" s="39">
        <f>SUM(E19:E23)</f>
        <v>-1086286077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-251968626</v>
      </c>
      <c r="I24" s="39">
        <f t="shared" si="5"/>
        <v>-1086286077</v>
      </c>
      <c r="J24" s="61">
        <f t="shared" si="5"/>
        <v>0</v>
      </c>
      <c r="K24" s="39">
        <f t="shared" si="5"/>
        <v>0</v>
      </c>
      <c r="L24" s="61">
        <f t="shared" si="5"/>
        <v>-251968626</v>
      </c>
      <c r="M24" s="39">
        <f t="shared" si="5"/>
        <v>-1086286077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f>'EAST-EGM-FLSH'!D32+'EAST-LRC-FLSH'!D32</f>
        <v>-15987</v>
      </c>
      <c r="E32" s="66">
        <f>'EAST-EGM-FLSH'!E32+'EAST-LRC-FLSH'!E32</f>
        <v>-68946</v>
      </c>
      <c r="F32" s="60">
        <f>H32-D32</f>
        <v>0</v>
      </c>
      <c r="G32" s="37">
        <f>I32-E32</f>
        <v>0</v>
      </c>
      <c r="H32" s="60">
        <f>'EAST-EGM-FLSH'!H32+'EAST-LRC-FLSH'!H32</f>
        <v>-15987</v>
      </c>
      <c r="I32" s="38">
        <f>'EAST-EGM-FLSH'!I32+'EAST-LRC-FLSH'!I32</f>
        <v>-68946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-15987</v>
      </c>
      <c r="M32" s="38">
        <f t="shared" si="7"/>
        <v>-68946</v>
      </c>
    </row>
    <row r="33" spans="1:13" x14ac:dyDescent="0.2">
      <c r="A33" s="9">
        <v>14</v>
      </c>
      <c r="B33" s="7"/>
      <c r="C33" s="18" t="s">
        <v>40</v>
      </c>
      <c r="D33" s="65">
        <f>'EAST-EGM-FLSH'!D33+'EAST-LRC-FLSH'!D33</f>
        <v>678108</v>
      </c>
      <c r="E33" s="66">
        <f>'EAST-EGM-FLSH'!E33+'EAST-LRC-FLSH'!E33</f>
        <v>2882796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678108</v>
      </c>
      <c r="I33" s="38">
        <f>'EAST-EGM-FLSH'!I33+'EAST-LRC-FLSH'!I33</f>
        <v>2882796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678108</v>
      </c>
      <c r="M33" s="38">
        <f t="shared" si="7"/>
        <v>2882796</v>
      </c>
    </row>
    <row r="34" spans="1:13" x14ac:dyDescent="0.2">
      <c r="A34" s="9">
        <v>15</v>
      </c>
      <c r="B34" s="7"/>
      <c r="C34" s="18" t="s">
        <v>41</v>
      </c>
      <c r="D34" s="65">
        <f>'EAST-EGM-FLSH'!D34+'EAST-LRC-FLSH'!D34</f>
        <v>-624629</v>
      </c>
      <c r="E34" s="66">
        <f>'EAST-EGM-FLSH'!E34+'EAST-LRC-FLSH'!E34</f>
        <v>-2675858</v>
      </c>
      <c r="F34" s="60">
        <f t="shared" si="8"/>
        <v>0</v>
      </c>
      <c r="G34" s="37">
        <f t="shared" si="8"/>
        <v>0</v>
      </c>
      <c r="H34" s="60">
        <f>'EAST-EGM-FLSH'!H34+'EAST-LRC-FLSH'!H34</f>
        <v>-624629</v>
      </c>
      <c r="I34" s="38">
        <f>'EAST-EGM-FLSH'!I34+'EAST-LRC-FLSH'!I34</f>
        <v>-2675858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-624629</v>
      </c>
      <c r="M34" s="38">
        <f t="shared" si="7"/>
        <v>-2675858</v>
      </c>
    </row>
    <row r="35" spans="1:13" x14ac:dyDescent="0.2">
      <c r="A35" s="9">
        <v>16</v>
      </c>
      <c r="B35" s="7"/>
      <c r="C35" s="18" t="s">
        <v>42</v>
      </c>
      <c r="D35" s="65">
        <f>'EAST-EGM-FLSH'!D35+'EAST-LRC-FLSH'!D35</f>
        <v>530010</v>
      </c>
      <c r="E35" s="66">
        <f>'EAST-EGM-FLSH'!E35+'EAST-LRC-FLSH'!E35</f>
        <v>2113994</v>
      </c>
      <c r="F35" s="60">
        <f t="shared" si="8"/>
        <v>0</v>
      </c>
      <c r="G35" s="37">
        <f t="shared" si="8"/>
        <v>0</v>
      </c>
      <c r="H35" s="60">
        <f>'EAST-EGM-FLSH'!H35+'EAST-LRC-FLSH'!H35</f>
        <v>530010</v>
      </c>
      <c r="I35" s="38">
        <f>'EAST-EGM-FLSH'!I35+'EAST-LRC-FLSH'!I35</f>
        <v>2113994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530010</v>
      </c>
      <c r="M35" s="38">
        <f t="shared" si="7"/>
        <v>2113994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567502</v>
      </c>
      <c r="E36" s="39">
        <f t="shared" si="9"/>
        <v>2251986</v>
      </c>
      <c r="F36" s="61">
        <f t="shared" si="9"/>
        <v>0</v>
      </c>
      <c r="G36" s="39">
        <f t="shared" si="9"/>
        <v>0</v>
      </c>
      <c r="H36" s="61">
        <f t="shared" si="9"/>
        <v>567502</v>
      </c>
      <c r="I36" s="39">
        <f t="shared" si="9"/>
        <v>2251986</v>
      </c>
      <c r="J36" s="61">
        <f>SUM(J32:J34)</f>
        <v>0</v>
      </c>
      <c r="K36" s="39">
        <f>SUM(K32:K34)</f>
        <v>0</v>
      </c>
      <c r="L36" s="61">
        <f>SUM(L32:L35)</f>
        <v>567502</v>
      </c>
      <c r="M36" s="39">
        <f>SUM(M32:M35)</f>
        <v>2251986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f>'EAST-EGM-FLSH'!D39+'EAST-LRC-FLSH'!D39</f>
        <v>1423689</v>
      </c>
      <c r="E39" s="66">
        <f>'EAST-EGM-FLSH'!E39+'EAST-LRC-FLSH'!E39</f>
        <v>6198360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1423689</v>
      </c>
      <c r="I39" s="38">
        <f>'EAST-EGM-FLSH'!I39+'EAST-LRC-FLSH'!I39</f>
        <v>6198360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1423689</v>
      </c>
      <c r="M39" s="38">
        <f t="shared" si="11"/>
        <v>6198360</v>
      </c>
    </row>
    <row r="40" spans="1:13" ht="22.5" customHeight="1" x14ac:dyDescent="0.2">
      <c r="A40" s="9">
        <v>18</v>
      </c>
      <c r="B40" s="7"/>
      <c r="C40" s="18" t="s">
        <v>46</v>
      </c>
      <c r="D40" s="65">
        <f>'EAST-EGM-FLSH'!D40+'EAST-LRC-FLSH'!D40</f>
        <v>-1006097</v>
      </c>
      <c r="E40" s="66">
        <f>'EAST-EGM-FLSH'!E40+'EAST-LRC-FLSH'!E40</f>
        <v>-4370253</v>
      </c>
      <c r="F40" s="60">
        <f t="shared" si="10"/>
        <v>0</v>
      </c>
      <c r="G40" s="37">
        <f t="shared" si="10"/>
        <v>0</v>
      </c>
      <c r="H40" s="60">
        <f>'EAST-EGM-FLSH'!H40+'EAST-LRC-FLSH'!H40</f>
        <v>-1006097</v>
      </c>
      <c r="I40" s="38">
        <f>'EAST-EGM-FLSH'!I40+'EAST-LRC-FLSH'!I40</f>
        <v>-4370253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-1006097</v>
      </c>
      <c r="M40" s="38">
        <f t="shared" si="11"/>
        <v>-4370253</v>
      </c>
    </row>
    <row r="41" spans="1:13" x14ac:dyDescent="0.2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-1006097</v>
      </c>
      <c r="E42" s="39">
        <f>SUM(E40:E41)</f>
        <v>-4370253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-1006097</v>
      </c>
      <c r="I42" s="39">
        <f t="shared" si="12"/>
        <v>-4370253</v>
      </c>
      <c r="J42" s="61">
        <f t="shared" si="12"/>
        <v>0</v>
      </c>
      <c r="K42" s="39">
        <f t="shared" si="12"/>
        <v>0</v>
      </c>
      <c r="L42" s="61">
        <f t="shared" si="12"/>
        <v>-1006097</v>
      </c>
      <c r="M42" s="39">
        <f t="shared" si="12"/>
        <v>-4370253</v>
      </c>
    </row>
    <row r="43" spans="1:13" ht="21" customHeight="1" x14ac:dyDescent="0.2">
      <c r="A43" s="9"/>
      <c r="B43" s="7" t="s">
        <v>49</v>
      </c>
      <c r="C43" s="6"/>
      <c r="D43" s="61">
        <f>D42+D39</f>
        <v>417592</v>
      </c>
      <c r="E43" s="39">
        <f>E42+E39</f>
        <v>1828107</v>
      </c>
      <c r="F43" s="61">
        <f t="shared" ref="F43:M43" si="13">F42+F39</f>
        <v>0</v>
      </c>
      <c r="G43" s="39">
        <f t="shared" si="13"/>
        <v>0</v>
      </c>
      <c r="H43" s="61">
        <f t="shared" si="13"/>
        <v>417592</v>
      </c>
      <c r="I43" s="39">
        <f t="shared" si="13"/>
        <v>1828107</v>
      </c>
      <c r="J43" s="61">
        <f t="shared" si="13"/>
        <v>0</v>
      </c>
      <c r="K43" s="39">
        <f t="shared" si="13"/>
        <v>0</v>
      </c>
      <c r="L43" s="61">
        <f t="shared" si="13"/>
        <v>417592</v>
      </c>
      <c r="M43" s="39">
        <f t="shared" si="13"/>
        <v>1828107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f>'EAST-EGM-FLSH'!D49+'EAST-LRC-FLSH'!D49</f>
        <v>-972676</v>
      </c>
      <c r="E49" s="66">
        <f>'EAST-EGM-FLSH'!E49+'EAST-LRC-FLSH'!E49</f>
        <v>-4175600.8004000005</v>
      </c>
      <c r="F49" s="60">
        <f>H49-D49</f>
        <v>0</v>
      </c>
      <c r="G49" s="37">
        <f>I49-E49</f>
        <v>0</v>
      </c>
      <c r="H49" s="60">
        <f>'EAST-EGM-FLSH'!H49+'EAST-LRC-FLSH'!H49</f>
        <v>-972676</v>
      </c>
      <c r="I49" s="38">
        <f>'EAST-EGM-FLSH'!I49+'EAST-LRC-FLSH'!I49</f>
        <v>-4175600.8004000005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-972676</v>
      </c>
      <c r="M49" s="38">
        <f>I49+K49</f>
        <v>-4175600.8004000005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f>'EAST-EGM-FLSH'!D51+'EAST-LRC-FLSH'!D51</f>
        <v>-574829</v>
      </c>
      <c r="E51" s="66">
        <f>'EAST-EGM-FLSH'!E51+'EAST-LRC-FLSH'!E51</f>
        <v>-2438737</v>
      </c>
      <c r="F51" s="60">
        <f>H51-D51</f>
        <v>0</v>
      </c>
      <c r="G51" s="37">
        <f>I51-E51</f>
        <v>0</v>
      </c>
      <c r="H51" s="60">
        <f>'EAST-EGM-FLSH'!H51+'EAST-LRC-FLSH'!H51</f>
        <v>-574829</v>
      </c>
      <c r="I51" s="38">
        <f>'EAST-EGM-FLSH'!I51+'EAST-LRC-FLSH'!I51</f>
        <v>-2438737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-574829</v>
      </c>
      <c r="M51" s="38">
        <f>I51+K51</f>
        <v>-2438737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-2048301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-2048301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-2048301</v>
      </c>
    </row>
    <row r="55" spans="1:15" x14ac:dyDescent="0.2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-2220811.5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-2220811.5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-2220811.5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-4269112.5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-4269112.5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-4269112.5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-5134326.6295999996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-5134326.6295999996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-5134326.6295999996</v>
      </c>
    </row>
    <row r="71" spans="1:13" x14ac:dyDescent="0.2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-14964909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-14964909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-14964909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-20099235.6296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-20099235.6296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-20099235.6296</v>
      </c>
    </row>
    <row r="73" spans="1:13" x14ac:dyDescent="0.2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13849134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13849134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13849134</v>
      </c>
    </row>
    <row r="75" spans="1:13" x14ac:dyDescent="0.2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210386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210386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210386</v>
      </c>
    </row>
    <row r="76" spans="1:13" x14ac:dyDescent="0.2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-867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-867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-867</v>
      </c>
    </row>
    <row r="77" spans="1:13" x14ac:dyDescent="0.2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20000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20000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20000</v>
      </c>
    </row>
    <row r="78" spans="1:13" x14ac:dyDescent="0.2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23733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23733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23733</v>
      </c>
    </row>
    <row r="79" spans="1:13" x14ac:dyDescent="0.2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-66750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-66750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-66750</v>
      </c>
    </row>
    <row r="81" spans="1:67" x14ac:dyDescent="0.2">
      <c r="A81" s="9">
        <v>40</v>
      </c>
      <c r="B81" s="3"/>
      <c r="C81" s="10" t="s">
        <v>78</v>
      </c>
      <c r="D81" s="60"/>
      <c r="E81" s="66">
        <f>'EAST-EGM-FLSH'!E81+'EAST-LRC-FLSH'!E81</f>
        <v>963669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963669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963669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-8911113.9300000481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-8911113.9300000481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-8911113.9300000481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  <c r="E84" s="31">
        <f>+'EAST-LRC-FLSH'!E82+'EAST-EGM-FLSH'!E82</f>
        <v>-8911113.9300000481</v>
      </c>
      <c r="M84" s="45"/>
    </row>
    <row r="85" spans="1:67" x14ac:dyDescent="0.2">
      <c r="A85" s="4" t="s">
        <v>160</v>
      </c>
      <c r="B85" s="3"/>
    </row>
    <row r="86" spans="1:67" s="3" customFormat="1" x14ac:dyDescent="0.2">
      <c r="A86" s="144"/>
      <c r="C86" s="10" t="s">
        <v>162</v>
      </c>
      <c r="D86" s="145">
        <f>'EAST-EGM-FLSH'!D86+'EAST-LRC-FLSH'!D86</f>
        <v>0</v>
      </c>
      <c r="E86" s="145">
        <f>'EAST-EGM-FLSH'!E86+'EAST-LRC-FLSH'!E86</f>
        <v>-42632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-42632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-42632</v>
      </c>
    </row>
    <row r="87" spans="1:67" s="3" customFormat="1" x14ac:dyDescent="0.2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0">SUM(E86:E88)</f>
        <v>-42632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-42632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-42632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1">+E82+E89</f>
        <v>-8953745.9300000481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-8953745.9300000481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-8953745.9300000481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E89" sqref="E8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12058069</v>
      </c>
      <c r="E11" s="38">
        <v>38430000.50999999</v>
      </c>
      <c r="F11" s="65">
        <f>H11-D11</f>
        <v>0</v>
      </c>
      <c r="G11" s="63">
        <f>I11-E11</f>
        <v>0</v>
      </c>
      <c r="H11" s="65">
        <f>D11</f>
        <v>12058069</v>
      </c>
      <c r="I11" s="66">
        <f>E11</f>
        <v>38430000.50999999</v>
      </c>
      <c r="J11" s="60"/>
      <c r="K11" s="38"/>
      <c r="L11" s="60">
        <f t="shared" ref="L11:M15" si="0">H11+J11</f>
        <v>12058069</v>
      </c>
      <c r="M11" s="38">
        <f t="shared" si="0"/>
        <v>38430000.50999999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38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38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12058069</v>
      </c>
      <c r="E16" s="39">
        <v>38430000.50999999</v>
      </c>
      <c r="F16" s="61">
        <f t="shared" ref="F16:M16" si="3">SUM(F11:F15)</f>
        <v>0</v>
      </c>
      <c r="G16" s="39">
        <f t="shared" si="3"/>
        <v>0</v>
      </c>
      <c r="H16" s="61">
        <f>SUM(H11:H15)</f>
        <v>12058069</v>
      </c>
      <c r="I16" s="39">
        <f>SUM(I11:I15)</f>
        <v>38430000.50999999</v>
      </c>
      <c r="J16" s="61">
        <f t="shared" si="3"/>
        <v>0</v>
      </c>
      <c r="K16" s="39">
        <f t="shared" si="3"/>
        <v>0</v>
      </c>
      <c r="L16" s="61">
        <f t="shared" si="3"/>
        <v>12058069</v>
      </c>
      <c r="M16" s="39">
        <f t="shared" si="3"/>
        <v>38430000.50999999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-7716905</v>
      </c>
      <c r="E19" s="38">
        <v>-24767566.75999999</v>
      </c>
      <c r="F19" s="65">
        <f>H19-D19</f>
        <v>0</v>
      </c>
      <c r="G19" s="63">
        <f>I19-E19</f>
        <v>0</v>
      </c>
      <c r="H19" s="65">
        <f t="shared" si="4"/>
        <v>-7716905</v>
      </c>
      <c r="I19" s="66">
        <f t="shared" si="4"/>
        <v>-24767566.75999999</v>
      </c>
      <c r="J19" s="60"/>
      <c r="K19" s="38"/>
      <c r="L19" s="60">
        <f t="shared" ref="L19:M23" si="5">H19+J19</f>
        <v>-7716905</v>
      </c>
      <c r="M19" s="38">
        <f t="shared" si="5"/>
        <v>-24767566.75999999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38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16787</v>
      </c>
      <c r="E23" s="38">
        <v>58072</v>
      </c>
      <c r="F23" s="65">
        <f t="shared" si="6"/>
        <v>0</v>
      </c>
      <c r="G23" s="63">
        <f t="shared" si="6"/>
        <v>0</v>
      </c>
      <c r="H23" s="65">
        <f t="shared" si="4"/>
        <v>16787</v>
      </c>
      <c r="I23" s="66">
        <f t="shared" si="4"/>
        <v>58072</v>
      </c>
      <c r="J23" s="60"/>
      <c r="K23" s="38"/>
      <c r="L23" s="60">
        <f t="shared" si="5"/>
        <v>16787</v>
      </c>
      <c r="M23" s="38">
        <f t="shared" si="5"/>
        <v>58072</v>
      </c>
    </row>
    <row r="24" spans="1:13" x14ac:dyDescent="0.2">
      <c r="A24" s="9"/>
      <c r="B24" s="7" t="s">
        <v>33</v>
      </c>
      <c r="C24" s="6"/>
      <c r="D24" s="61">
        <v>-7700118</v>
      </c>
      <c r="E24" s="39">
        <v>-24709494.75999999</v>
      </c>
      <c r="F24" s="61">
        <f t="shared" ref="F24:M24" si="7">SUM(F19:F23)</f>
        <v>0</v>
      </c>
      <c r="G24" s="39">
        <f t="shared" si="7"/>
        <v>0</v>
      </c>
      <c r="H24" s="61">
        <f>SUM(H19:H23)</f>
        <v>-7700118</v>
      </c>
      <c r="I24" s="39">
        <f>SUM(I19:I23)</f>
        <v>-24709494.75999999</v>
      </c>
      <c r="J24" s="61">
        <f t="shared" si="7"/>
        <v>0</v>
      </c>
      <c r="K24" s="39">
        <f t="shared" si="7"/>
        <v>0</v>
      </c>
      <c r="L24" s="61">
        <f t="shared" si="7"/>
        <v>-7700118</v>
      </c>
      <c r="M24" s="39">
        <f t="shared" si="7"/>
        <v>-24709494.75999999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22328896</v>
      </c>
      <c r="E27" s="38">
        <v>78557718.520000011</v>
      </c>
      <c r="F27" s="65">
        <f>H27-D27</f>
        <v>0</v>
      </c>
      <c r="G27" s="63">
        <f>I27-E27</f>
        <v>0</v>
      </c>
      <c r="H27" s="65">
        <f>D27</f>
        <v>22328896</v>
      </c>
      <c r="I27" s="66">
        <f>E27</f>
        <v>78557718.520000011</v>
      </c>
      <c r="J27" s="60"/>
      <c r="K27" s="38"/>
      <c r="L27" s="60">
        <f>H27+J27</f>
        <v>22328896</v>
      </c>
      <c r="M27" s="38">
        <f>I27+K27</f>
        <v>78557718.520000011</v>
      </c>
    </row>
    <row r="28" spans="1:13" x14ac:dyDescent="0.2">
      <c r="A28" s="9">
        <v>12</v>
      </c>
      <c r="B28" s="7"/>
      <c r="C28" s="18" t="s">
        <v>36</v>
      </c>
      <c r="D28" s="60">
        <v>-23023876</v>
      </c>
      <c r="E28" s="38">
        <v>-81056970.810000002</v>
      </c>
      <c r="F28" s="65">
        <f>H28-D28</f>
        <v>0</v>
      </c>
      <c r="G28" s="63">
        <f>I28-E28</f>
        <v>0</v>
      </c>
      <c r="H28" s="65">
        <f>D28</f>
        <v>-23023876</v>
      </c>
      <c r="I28" s="66">
        <f>E28</f>
        <v>-81056970.810000002</v>
      </c>
      <c r="J28" s="60"/>
      <c r="K28" s="38"/>
      <c r="L28" s="60">
        <f>H28+J28</f>
        <v>-23023876</v>
      </c>
      <c r="M28" s="38">
        <f>I28+K28</f>
        <v>-81056970.810000002</v>
      </c>
    </row>
    <row r="29" spans="1:13" x14ac:dyDescent="0.2">
      <c r="A29" s="9"/>
      <c r="B29" s="7" t="s">
        <v>37</v>
      </c>
      <c r="C29" s="6"/>
      <c r="D29" s="61">
        <v>-694980</v>
      </c>
      <c r="E29" s="39">
        <v>-2499252.2899999917</v>
      </c>
      <c r="F29" s="61">
        <f t="shared" ref="F29:M29" si="8">SUM(F27:F28)</f>
        <v>0</v>
      </c>
      <c r="G29" s="39">
        <f t="shared" si="8"/>
        <v>0</v>
      </c>
      <c r="H29" s="61">
        <f>SUM(H27:H28)</f>
        <v>-694980</v>
      </c>
      <c r="I29" s="39">
        <f>SUM(I27:I28)</f>
        <v>-2499252.2899999917</v>
      </c>
      <c r="J29" s="61">
        <f t="shared" si="8"/>
        <v>0</v>
      </c>
      <c r="K29" s="39">
        <f t="shared" si="8"/>
        <v>0</v>
      </c>
      <c r="L29" s="61">
        <f t="shared" si="8"/>
        <v>-694980</v>
      </c>
      <c r="M29" s="39">
        <f t="shared" si="8"/>
        <v>-2499252.2899999917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537385</v>
      </c>
      <c r="E32" s="38">
        <v>3</v>
      </c>
      <c r="F32" s="65">
        <f>H32-D32</f>
        <v>0</v>
      </c>
      <c r="G32" s="63">
        <f>I32-E32</f>
        <v>0</v>
      </c>
      <c r="H32" s="65">
        <f t="shared" ref="H32:I35" si="9">D32</f>
        <v>537385</v>
      </c>
      <c r="I32" s="66">
        <f t="shared" si="9"/>
        <v>3</v>
      </c>
      <c r="J32" s="60"/>
      <c r="K32" s="38"/>
      <c r="L32" s="60">
        <f t="shared" ref="L32:M35" si="10">H32+J32</f>
        <v>537385</v>
      </c>
      <c r="M32" s="38">
        <f t="shared" si="10"/>
        <v>3</v>
      </c>
    </row>
    <row r="33" spans="1:13" x14ac:dyDescent="0.2">
      <c r="A33" s="9">
        <v>14</v>
      </c>
      <c r="B33" s="7"/>
      <c r="C33" s="18" t="s">
        <v>40</v>
      </c>
      <c r="D33" s="60">
        <v>-536755</v>
      </c>
      <c r="E33" s="38">
        <v>-16109</v>
      </c>
      <c r="F33" s="65">
        <f t="shared" ref="F33:G35" si="11">H33-D33</f>
        <v>0</v>
      </c>
      <c r="G33" s="63">
        <f t="shared" si="11"/>
        <v>0</v>
      </c>
      <c r="H33" s="65">
        <f t="shared" si="9"/>
        <v>-536755</v>
      </c>
      <c r="I33" s="66">
        <f t="shared" si="9"/>
        <v>-16109</v>
      </c>
      <c r="J33" s="60"/>
      <c r="K33" s="38"/>
      <c r="L33" s="60">
        <f t="shared" si="10"/>
        <v>-536755</v>
      </c>
      <c r="M33" s="38">
        <f t="shared" si="10"/>
        <v>-16109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630</v>
      </c>
      <c r="E36" s="39">
        <v>-16106</v>
      </c>
      <c r="F36" s="61">
        <f>SUM(F32:F35)</f>
        <v>0</v>
      </c>
      <c r="G36" s="39">
        <f>SUM(G32:G35)</f>
        <v>0</v>
      </c>
      <c r="H36" s="61">
        <f>SUM(H32:H35)</f>
        <v>630</v>
      </c>
      <c r="I36" s="39">
        <f>SUM(I32:I35)</f>
        <v>-16106</v>
      </c>
      <c r="J36" s="61">
        <f>SUM(J32:J34)</f>
        <v>0</v>
      </c>
      <c r="K36" s="39">
        <f>SUM(K32:K34)</f>
        <v>0</v>
      </c>
      <c r="L36" s="61">
        <f>SUM(L32:L35)</f>
        <v>630</v>
      </c>
      <c r="M36" s="39">
        <f>SUM(M32:M35)</f>
        <v>-16106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38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0">
        <v>0</v>
      </c>
      <c r="E43" s="3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-3662971</v>
      </c>
      <c r="E49" s="38">
        <v>-15687545.484167419</v>
      </c>
      <c r="F49" s="65">
        <f>H49-D49</f>
        <v>0</v>
      </c>
      <c r="G49" s="63">
        <f>I49-E49</f>
        <v>0</v>
      </c>
      <c r="H49" s="65">
        <f>D49</f>
        <v>-3662971</v>
      </c>
      <c r="I49" s="66">
        <f>E49</f>
        <v>-15687545.484167419</v>
      </c>
      <c r="J49" s="60"/>
      <c r="K49" s="38"/>
      <c r="L49" s="60">
        <f>H49+J49</f>
        <v>-3662971</v>
      </c>
      <c r="M49" s="38">
        <f>I49+K49</f>
        <v>-15687545.484167419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-16787</v>
      </c>
      <c r="E51" s="38">
        <v>0</v>
      </c>
      <c r="F51" s="65">
        <f>H51-D51</f>
        <v>0</v>
      </c>
      <c r="G51" s="63">
        <f>I51-E51</f>
        <v>0</v>
      </c>
      <c r="H51" s="65">
        <f>D51</f>
        <v>-16787</v>
      </c>
      <c r="I51" s="66">
        <f>E51</f>
        <v>0</v>
      </c>
      <c r="J51" s="60"/>
      <c r="K51" s="38"/>
      <c r="L51" s="60">
        <f>H51+J51</f>
        <v>-16787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38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38">
        <v>519130.8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519130.8</v>
      </c>
      <c r="J70" s="60"/>
      <c r="K70" s="38"/>
      <c r="L70" s="60">
        <f t="shared" si="20"/>
        <v>0</v>
      </c>
      <c r="M70" s="38">
        <f t="shared" si="20"/>
        <v>519130.8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38">
        <v>-6879227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-6879227</v>
      </c>
      <c r="J71" s="60"/>
      <c r="K71" s="38"/>
      <c r="L71" s="60">
        <f t="shared" si="20"/>
        <v>0</v>
      </c>
      <c r="M71" s="38">
        <f t="shared" si="20"/>
        <v>-6879227</v>
      </c>
    </row>
    <row r="72" spans="1:13" x14ac:dyDescent="0.2">
      <c r="A72" s="9"/>
      <c r="B72" s="3"/>
      <c r="C72" s="55" t="s">
        <v>69</v>
      </c>
      <c r="D72" s="61">
        <v>0</v>
      </c>
      <c r="E72" s="39">
        <v>-6360096.2000000002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-6360096.2000000002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-6360096.2000000002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38">
        <v>5792644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5792644</v>
      </c>
      <c r="J74" s="60"/>
      <c r="K74" s="38"/>
      <c r="L74" s="60">
        <f t="shared" si="23"/>
        <v>0</v>
      </c>
      <c r="M74" s="38">
        <f t="shared" si="23"/>
        <v>5792644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38">
        <v>308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308</v>
      </c>
      <c r="J75" s="60"/>
      <c r="K75" s="38"/>
      <c r="L75" s="60">
        <f t="shared" si="23"/>
        <v>0</v>
      </c>
      <c r="M75" s="38">
        <f t="shared" si="23"/>
        <v>308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38">
        <v>-1000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-1000</v>
      </c>
      <c r="J76" s="60"/>
      <c r="K76" s="38"/>
      <c r="L76" s="60">
        <f t="shared" si="23"/>
        <v>0</v>
      </c>
      <c r="M76" s="38">
        <f t="shared" si="23"/>
        <v>-1000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38">
        <v>-98300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-98300</v>
      </c>
      <c r="J77" s="60"/>
      <c r="K77" s="38"/>
      <c r="L77" s="60">
        <f t="shared" si="23"/>
        <v>0</v>
      </c>
      <c r="M77" s="38">
        <f t="shared" si="23"/>
        <v>-98300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38">
        <v>2228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2228</v>
      </c>
      <c r="J81" s="60"/>
      <c r="K81" s="38"/>
      <c r="L81" s="60">
        <f t="shared" si="23"/>
        <v>0</v>
      </c>
      <c r="M81" s="38">
        <f t="shared" si="23"/>
        <v>2228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630</v>
      </c>
      <c r="E82" s="141">
        <f>SUM(E72:E81)+E16+E24+E29+E36+E43+E45+E47+E49+E51+E56+E61+E66</f>
        <v>-5146614.224167414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630</v>
      </c>
      <c r="I82" s="135">
        <f>SUM(I72:I81)+I16+I24+I29+I36+I43+I45+I47+I49+I51+I56+I61+I66</f>
        <v>-5146614.224167414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630</v>
      </c>
      <c r="M82" s="74">
        <f>SUM(M72:M81)+M16+M24+M29+M36+M43+M45+M47+M49+M51+M56+M61+M66</f>
        <v>-5146614.224167414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166</v>
      </c>
      <c r="B85" s="3"/>
      <c r="M85" s="45">
        <f>M82+'TX-HPLR-FLSH'!M82</f>
        <v>855660.56746232137</v>
      </c>
    </row>
    <row r="86" spans="1:67" s="3" customFormat="1" x14ac:dyDescent="0.2">
      <c r="A86" s="144"/>
      <c r="C86" s="10" t="s">
        <v>162</v>
      </c>
      <c r="D86" s="148">
        <v>0</v>
      </c>
      <c r="E86" s="148">
        <f>-825266+700516+182427</f>
        <v>57677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57677</v>
      </c>
      <c r="J86" s="148"/>
      <c r="K86" s="148"/>
      <c r="L86" s="148">
        <f t="shared" ref="L86:M88" si="27">H86+J86</f>
        <v>0</v>
      </c>
      <c r="M86" s="148">
        <f t="shared" si="27"/>
        <v>57677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-686167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-686167</v>
      </c>
      <c r="J88" s="150"/>
      <c r="K88" s="150"/>
      <c r="L88" s="150">
        <f t="shared" si="27"/>
        <v>0</v>
      </c>
      <c r="M88" s="150">
        <f t="shared" si="27"/>
        <v>-686167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8">SUM(E86:E88)</f>
        <v>-628490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-628490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-628490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630</v>
      </c>
      <c r="E91" s="155">
        <f t="shared" ref="E91:M91" si="29">+E82+E89</f>
        <v>-5775104.224167414</v>
      </c>
      <c r="F91" s="155">
        <f t="shared" si="29"/>
        <v>0</v>
      </c>
      <c r="G91" s="155">
        <f t="shared" si="29"/>
        <v>0</v>
      </c>
      <c r="H91" s="155">
        <f t="shared" si="29"/>
        <v>630</v>
      </c>
      <c r="I91" s="155">
        <f t="shared" si="29"/>
        <v>-5775104.224167414</v>
      </c>
      <c r="J91" s="155">
        <f t="shared" si="29"/>
        <v>0</v>
      </c>
      <c r="K91" s="155">
        <f t="shared" si="29"/>
        <v>0</v>
      </c>
      <c r="L91" s="155">
        <f t="shared" si="29"/>
        <v>630</v>
      </c>
      <c r="M91" s="155">
        <f t="shared" si="29"/>
        <v>-5775104.224167414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I10" activePane="bottomRight" state="frozen"/>
      <selection pane="topRight"/>
      <selection pane="bottomLeft"/>
      <selection pane="bottomRight" activeCell="M19" sqref="M1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9">
        <v>3157520</v>
      </c>
      <c r="E11" s="149">
        <v>28080810.49000001</v>
      </c>
      <c r="F11" s="60">
        <f>H11-D11</f>
        <v>0</v>
      </c>
      <c r="G11" s="37">
        <f>I11-E11</f>
        <v>0</v>
      </c>
      <c r="H11" s="65">
        <f>D11</f>
        <v>3157520</v>
      </c>
      <c r="I11" s="66">
        <f>E11</f>
        <v>28080810.49000001</v>
      </c>
      <c r="J11" s="60"/>
      <c r="K11" s="38"/>
      <c r="L11" s="60">
        <f t="shared" ref="L11:M15" si="0">H11+J11</f>
        <v>3157520</v>
      </c>
      <c r="M11" s="38">
        <f t="shared" si="0"/>
        <v>28080810.49000001</v>
      </c>
    </row>
    <row r="12" spans="1:26" x14ac:dyDescent="0.2">
      <c r="A12" s="9">
        <v>2</v>
      </c>
      <c r="B12" s="7"/>
      <c r="C12" s="18" t="s">
        <v>26</v>
      </c>
      <c r="D12" s="149">
        <v>0</v>
      </c>
      <c r="E12" s="149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9">
        <v>14</v>
      </c>
      <c r="E13" s="149">
        <v>0</v>
      </c>
      <c r="F13" s="60">
        <f t="shared" si="1"/>
        <v>0</v>
      </c>
      <c r="G13" s="37">
        <f t="shared" si="1"/>
        <v>0</v>
      </c>
      <c r="H13" s="65">
        <f t="shared" si="2"/>
        <v>14</v>
      </c>
      <c r="I13" s="66">
        <f t="shared" si="2"/>
        <v>0</v>
      </c>
      <c r="J13" s="60"/>
      <c r="K13" s="38"/>
      <c r="L13" s="60">
        <f t="shared" si="0"/>
        <v>14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149">
        <v>0</v>
      </c>
      <c r="E14" s="149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9">
        <v>0</v>
      </c>
      <c r="E15" s="149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3157534</v>
      </c>
      <c r="E16" s="166">
        <v>28080810.49000001</v>
      </c>
      <c r="F16" s="61">
        <f t="shared" ref="F16:M16" si="3">SUM(F11:F15)</f>
        <v>0</v>
      </c>
      <c r="G16" s="39">
        <f t="shared" si="3"/>
        <v>0</v>
      </c>
      <c r="H16" s="61">
        <f>SUM(H11:H15)</f>
        <v>3157534</v>
      </c>
      <c r="I16" s="39">
        <f>SUM(I11:I15)</f>
        <v>28080810.49000001</v>
      </c>
      <c r="J16" s="61">
        <f t="shared" si="3"/>
        <v>0</v>
      </c>
      <c r="K16" s="39">
        <f t="shared" si="3"/>
        <v>0</v>
      </c>
      <c r="L16" s="61">
        <f t="shared" si="3"/>
        <v>3157534</v>
      </c>
      <c r="M16" s="39">
        <f t="shared" si="3"/>
        <v>28080810.49000001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9">
        <v>-366385</v>
      </c>
      <c r="E19" s="149">
        <v>-9636253.2400000095</v>
      </c>
      <c r="F19" s="60">
        <f>H19-D19</f>
        <v>0</v>
      </c>
      <c r="G19" s="37">
        <f>I19-E19</f>
        <v>0</v>
      </c>
      <c r="H19" s="65">
        <f t="shared" si="4"/>
        <v>-366385</v>
      </c>
      <c r="I19" s="66">
        <f t="shared" si="4"/>
        <v>-9636253.2400000095</v>
      </c>
      <c r="J19" s="60"/>
      <c r="K19" s="38"/>
      <c r="L19" s="60">
        <f t="shared" ref="L19:M23" si="5">H19+J19</f>
        <v>-366385</v>
      </c>
      <c r="M19" s="38">
        <f t="shared" si="5"/>
        <v>-9636253.2400000095</v>
      </c>
    </row>
    <row r="20" spans="1:13" x14ac:dyDescent="0.2">
      <c r="A20" s="9">
        <v>7</v>
      </c>
      <c r="B20" s="7"/>
      <c r="C20" s="18" t="s">
        <v>26</v>
      </c>
      <c r="D20" s="149">
        <v>0</v>
      </c>
      <c r="E20" s="149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9">
        <v>0</v>
      </c>
      <c r="E21" s="149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149">
        <v>0</v>
      </c>
      <c r="E22" s="149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9">
        <v>-7996</v>
      </c>
      <c r="E23" s="149">
        <v>-20999</v>
      </c>
      <c r="F23" s="60">
        <f t="shared" si="6"/>
        <v>0</v>
      </c>
      <c r="G23" s="37">
        <f t="shared" si="6"/>
        <v>0</v>
      </c>
      <c r="H23" s="65">
        <f t="shared" si="4"/>
        <v>-7996</v>
      </c>
      <c r="I23" s="66">
        <f t="shared" si="4"/>
        <v>-20999</v>
      </c>
      <c r="J23" s="60"/>
      <c r="K23" s="38"/>
      <c r="L23" s="60">
        <f t="shared" si="5"/>
        <v>-7996</v>
      </c>
      <c r="M23" s="38">
        <f t="shared" si="5"/>
        <v>-20999</v>
      </c>
    </row>
    <row r="24" spans="1:13" x14ac:dyDescent="0.2">
      <c r="A24" s="9"/>
      <c r="B24" s="7" t="s">
        <v>33</v>
      </c>
      <c r="C24" s="6"/>
      <c r="D24" s="166">
        <v>-374381</v>
      </c>
      <c r="E24" s="166">
        <v>-9657252.2400000095</v>
      </c>
      <c r="F24" s="61">
        <f t="shared" ref="F24:M24" si="7">SUM(F19:F23)</f>
        <v>0</v>
      </c>
      <c r="G24" s="39">
        <f t="shared" si="7"/>
        <v>0</v>
      </c>
      <c r="H24" s="61">
        <f>SUM(H19:H23)</f>
        <v>-374381</v>
      </c>
      <c r="I24" s="39">
        <f>SUM(I19:I23)</f>
        <v>-9657252.2400000095</v>
      </c>
      <c r="J24" s="61">
        <f t="shared" si="7"/>
        <v>0</v>
      </c>
      <c r="K24" s="39">
        <f t="shared" si="7"/>
        <v>0</v>
      </c>
      <c r="L24" s="61">
        <f t="shared" si="7"/>
        <v>-374381</v>
      </c>
      <c r="M24" s="39">
        <f t="shared" si="7"/>
        <v>-9657252.2400000095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9">
        <v>-356532</v>
      </c>
      <c r="E27" s="149">
        <v>15210999.480000019</v>
      </c>
      <c r="F27" s="60">
        <f>H27-D27</f>
        <v>0</v>
      </c>
      <c r="G27" s="37">
        <f>I27-E27</f>
        <v>0</v>
      </c>
      <c r="H27" s="65">
        <f>D27</f>
        <v>-356532</v>
      </c>
      <c r="I27" s="66">
        <f>E27</f>
        <v>15210999.480000019</v>
      </c>
      <c r="J27" s="60"/>
      <c r="K27" s="38"/>
      <c r="L27" s="60">
        <f>H27+J27</f>
        <v>-356532</v>
      </c>
      <c r="M27" s="38">
        <f>I27+K27</f>
        <v>15210999.480000019</v>
      </c>
    </row>
    <row r="28" spans="1:13" x14ac:dyDescent="0.2">
      <c r="A28" s="9">
        <v>12</v>
      </c>
      <c r="B28" s="7"/>
      <c r="C28" s="18" t="s">
        <v>36</v>
      </c>
      <c r="D28" s="149">
        <v>103705</v>
      </c>
      <c r="E28" s="149">
        <v>-16792921.189999998</v>
      </c>
      <c r="F28" s="60">
        <f>H28-D28</f>
        <v>0</v>
      </c>
      <c r="G28" s="37">
        <f>I28-E28</f>
        <v>0</v>
      </c>
      <c r="H28" s="65">
        <f>D28</f>
        <v>103705</v>
      </c>
      <c r="I28" s="66">
        <f>E28</f>
        <v>-16792921.189999998</v>
      </c>
      <c r="J28" s="60"/>
      <c r="K28" s="38"/>
      <c r="L28" s="60">
        <f>H28+J28</f>
        <v>103705</v>
      </c>
      <c r="M28" s="38">
        <f>I28+K28</f>
        <v>-16792921.189999998</v>
      </c>
    </row>
    <row r="29" spans="1:13" x14ac:dyDescent="0.2">
      <c r="A29" s="9"/>
      <c r="B29" s="7" t="s">
        <v>37</v>
      </c>
      <c r="C29" s="6"/>
      <c r="D29" s="166">
        <v>-252827</v>
      </c>
      <c r="E29" s="166">
        <v>-1581921.7099999785</v>
      </c>
      <c r="F29" s="61">
        <f t="shared" ref="F29:M29" si="8">SUM(F27:F28)</f>
        <v>0</v>
      </c>
      <c r="G29" s="39">
        <f t="shared" si="8"/>
        <v>0</v>
      </c>
      <c r="H29" s="61">
        <f>SUM(H27:H28)</f>
        <v>-252827</v>
      </c>
      <c r="I29" s="39">
        <f>SUM(I27:I28)</f>
        <v>-1581921.7099999785</v>
      </c>
      <c r="J29" s="61">
        <f t="shared" si="8"/>
        <v>0</v>
      </c>
      <c r="K29" s="39">
        <f t="shared" si="8"/>
        <v>0</v>
      </c>
      <c r="L29" s="61">
        <f t="shared" si="8"/>
        <v>-252827</v>
      </c>
      <c r="M29" s="39">
        <f t="shared" si="8"/>
        <v>-1581921.7099999785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9">
        <v>0</v>
      </c>
      <c r="E32" s="149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9">
        <v>0</v>
      </c>
      <c r="E33" s="149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9">
        <v>0</v>
      </c>
      <c r="E34" s="149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9">
        <v>0</v>
      </c>
      <c r="E35" s="149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9">
        <v>0</v>
      </c>
      <c r="E39" s="149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9">
        <v>0</v>
      </c>
      <c r="E40" s="149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9">
        <v>0</v>
      </c>
      <c r="E41" s="149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9">
        <v>0</v>
      </c>
      <c r="E45" s="149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9">
        <v>0</v>
      </c>
      <c r="E47" s="149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9">
        <v>-2530942</v>
      </c>
      <c r="E49" s="149">
        <v>-10839361.748370286</v>
      </c>
      <c r="F49" s="60">
        <f>H49-D49</f>
        <v>0</v>
      </c>
      <c r="G49" s="37">
        <f>I49-E49</f>
        <v>0</v>
      </c>
      <c r="H49" s="65">
        <f>D49</f>
        <v>-2530942</v>
      </c>
      <c r="I49" s="66">
        <f>E49</f>
        <v>-10839361.748370286</v>
      </c>
      <c r="J49" s="60"/>
      <c r="K49" s="38"/>
      <c r="L49" s="60">
        <f>H49+J49</f>
        <v>-2530942</v>
      </c>
      <c r="M49" s="38">
        <f>I49+K49</f>
        <v>-10839361.748370286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9">
        <v>16787</v>
      </c>
      <c r="E51" s="149">
        <v>0</v>
      </c>
      <c r="F51" s="60">
        <f>H51-D51</f>
        <v>0</v>
      </c>
      <c r="G51" s="37">
        <f>I51-E51</f>
        <v>0</v>
      </c>
      <c r="H51" s="65">
        <f>D51</f>
        <v>16787</v>
      </c>
      <c r="I51" s="66">
        <f>E51</f>
        <v>0</v>
      </c>
      <c r="J51" s="60"/>
      <c r="K51" s="38"/>
      <c r="L51" s="60">
        <f>H51+J51</f>
        <v>16787</v>
      </c>
      <c r="M51" s="38">
        <f>I51+K51</f>
        <v>0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9">
        <v>0</v>
      </c>
      <c r="E54" s="149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149">
        <v>0</v>
      </c>
      <c r="E55" s="149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9">
        <v>0</v>
      </c>
      <c r="E59" s="149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9">
        <v>0</v>
      </c>
      <c r="E60" s="149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9">
        <v>0</v>
      </c>
      <c r="E64" s="149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9">
        <v>0</v>
      </c>
      <c r="E65" s="149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149">
        <v>0</v>
      </c>
      <c r="E70" s="149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149">
        <v>0</v>
      </c>
      <c r="E71" s="149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149">
        <v>0</v>
      </c>
      <c r="E73" s="149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149">
        <v>0</v>
      </c>
      <c r="E74" s="149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149">
        <v>0</v>
      </c>
      <c r="E75" s="149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149">
        <v>0</v>
      </c>
      <c r="E76" s="149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149">
        <v>0</v>
      </c>
      <c r="E77" s="149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149">
        <v>0</v>
      </c>
      <c r="E78" s="149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149">
        <v>0</v>
      </c>
      <c r="E79" s="149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149">
        <v>0</v>
      </c>
      <c r="E80" s="149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149">
        <v>0</v>
      </c>
      <c r="E81" s="149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-616</v>
      </c>
      <c r="E82" s="141">
        <f>SUM(E72:E81)+E16+E24+E29+E36+E43+E45+E47+E49+E51+E56+E61+E66</f>
        <v>6002274.7916297354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-616</v>
      </c>
      <c r="I82" s="135">
        <f>SUM(I72:I81)+I16+I24+I29+I36+I43+I45+I47+I49+I51+I56+I61+I66</f>
        <v>6002274.7916297354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-616</v>
      </c>
      <c r="M82" s="74">
        <f>SUM(M72:M81)+M16+M24+M29+M36+M43+M45+M47+M49+M51+M56+M61+M66</f>
        <v>6002274.7916297354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20" sqref="D2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53851393</v>
      </c>
      <c r="E11" s="60">
        <v>231073644</v>
      </c>
      <c r="F11" s="60">
        <f>H11-D11</f>
        <v>0</v>
      </c>
      <c r="G11" s="37">
        <f>I11-E11</f>
        <v>0</v>
      </c>
      <c r="H11" s="65">
        <f>D11</f>
        <v>53851393</v>
      </c>
      <c r="I11" s="66">
        <f>E11</f>
        <v>231073644</v>
      </c>
      <c r="J11" s="60"/>
      <c r="K11" s="38"/>
      <c r="L11" s="60">
        <f t="shared" ref="L11:M15" si="0">H11+J11</f>
        <v>53851393</v>
      </c>
      <c r="M11" s="38">
        <f t="shared" si="0"/>
        <v>231073644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531200</v>
      </c>
      <c r="E13" s="60">
        <v>2195040</v>
      </c>
      <c r="F13" s="60">
        <f t="shared" si="1"/>
        <v>0</v>
      </c>
      <c r="G13" s="37">
        <f t="shared" si="1"/>
        <v>0</v>
      </c>
      <c r="H13" s="65">
        <f t="shared" si="2"/>
        <v>531200</v>
      </c>
      <c r="I13" s="66">
        <f t="shared" si="2"/>
        <v>2195040</v>
      </c>
      <c r="J13" s="60"/>
      <c r="K13" s="38"/>
      <c r="L13" s="60">
        <f t="shared" si="0"/>
        <v>531200</v>
      </c>
      <c r="M13" s="38">
        <f t="shared" si="0"/>
        <v>2195040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54382593</v>
      </c>
      <c r="E16" s="39">
        <v>233268684</v>
      </c>
      <c r="F16" s="61">
        <f t="shared" ref="F16:M16" si="3">SUM(F11:F15)</f>
        <v>0</v>
      </c>
      <c r="G16" s="39">
        <f t="shared" si="3"/>
        <v>0</v>
      </c>
      <c r="H16" s="61">
        <f>SUM(H11:H15)</f>
        <v>54382593</v>
      </c>
      <c r="I16" s="39">
        <f>SUM(I11:I15)</f>
        <v>233268684</v>
      </c>
      <c r="J16" s="61">
        <f t="shared" si="3"/>
        <v>0</v>
      </c>
      <c r="K16" s="39">
        <f t="shared" si="3"/>
        <v>0</v>
      </c>
      <c r="L16" s="61">
        <f t="shared" si="3"/>
        <v>54382593</v>
      </c>
      <c r="M16" s="39">
        <f t="shared" si="3"/>
        <v>233268684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-61030753</v>
      </c>
      <c r="E19" s="60">
        <v>-260483091</v>
      </c>
      <c r="F19" s="60">
        <f>H19-D19</f>
        <v>0</v>
      </c>
      <c r="G19" s="37">
        <f>I19-E19</f>
        <v>0</v>
      </c>
      <c r="H19" s="65">
        <f t="shared" si="4"/>
        <v>-61030753</v>
      </c>
      <c r="I19" s="66">
        <f t="shared" si="4"/>
        <v>-260483091</v>
      </c>
      <c r="J19" s="60"/>
      <c r="K19" s="38"/>
      <c r="L19" s="60">
        <f t="shared" ref="L19:M23" si="5">H19+J19</f>
        <v>-61030753</v>
      </c>
      <c r="M19" s="38">
        <f t="shared" si="5"/>
        <v>-260483091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-1345522</v>
      </c>
      <c r="E21" s="60">
        <v>-5615570</v>
      </c>
      <c r="F21" s="60">
        <f t="shared" si="6"/>
        <v>0</v>
      </c>
      <c r="G21" s="37">
        <f t="shared" si="6"/>
        <v>0</v>
      </c>
      <c r="H21" s="65">
        <f t="shared" si="4"/>
        <v>-1345522</v>
      </c>
      <c r="I21" s="66">
        <f t="shared" si="4"/>
        <v>-5615570</v>
      </c>
      <c r="J21" s="60"/>
      <c r="K21" s="38"/>
      <c r="L21" s="60">
        <f t="shared" si="5"/>
        <v>-1345522</v>
      </c>
      <c r="M21" s="38">
        <f t="shared" si="5"/>
        <v>-5615570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8963</v>
      </c>
      <c r="E23" s="60">
        <v>37729</v>
      </c>
      <c r="F23" s="60">
        <f t="shared" si="6"/>
        <v>0</v>
      </c>
      <c r="G23" s="37">
        <f t="shared" si="6"/>
        <v>0</v>
      </c>
      <c r="H23" s="65">
        <f t="shared" si="4"/>
        <v>8963</v>
      </c>
      <c r="I23" s="66">
        <f t="shared" si="4"/>
        <v>37729</v>
      </c>
      <c r="J23" s="60"/>
      <c r="K23" s="38"/>
      <c r="L23" s="60">
        <f t="shared" si="5"/>
        <v>8963</v>
      </c>
      <c r="M23" s="38">
        <f t="shared" si="5"/>
        <v>37729</v>
      </c>
    </row>
    <row r="24" spans="1:13" x14ac:dyDescent="0.2">
      <c r="A24" s="9"/>
      <c r="B24" s="7" t="s">
        <v>33</v>
      </c>
      <c r="C24" s="6"/>
      <c r="D24" s="61">
        <v>-62367312</v>
      </c>
      <c r="E24" s="39">
        <v>-266060932</v>
      </c>
      <c r="F24" s="61">
        <f t="shared" ref="F24:M24" si="7">SUM(F19:F23)</f>
        <v>0</v>
      </c>
      <c r="G24" s="39">
        <f t="shared" si="7"/>
        <v>0</v>
      </c>
      <c r="H24" s="61">
        <f>SUM(H19:H23)</f>
        <v>-62367312</v>
      </c>
      <c r="I24" s="39">
        <f>SUM(I19:I23)</f>
        <v>-266060932</v>
      </c>
      <c r="J24" s="61">
        <f t="shared" si="7"/>
        <v>0</v>
      </c>
      <c r="K24" s="39">
        <f t="shared" si="7"/>
        <v>0</v>
      </c>
      <c r="L24" s="61">
        <f t="shared" si="7"/>
        <v>-62367312</v>
      </c>
      <c r="M24" s="39">
        <f t="shared" si="7"/>
        <v>-266060932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84958346</v>
      </c>
      <c r="E27" s="60">
        <v>364399214</v>
      </c>
      <c r="F27" s="60">
        <f>H27-D27</f>
        <v>0</v>
      </c>
      <c r="G27" s="37">
        <f>I27-E27</f>
        <v>0</v>
      </c>
      <c r="H27" s="65">
        <f>D27</f>
        <v>84958346</v>
      </c>
      <c r="I27" s="66">
        <f>E27</f>
        <v>364399214</v>
      </c>
      <c r="J27" s="60"/>
      <c r="K27" s="38"/>
      <c r="L27" s="60">
        <f>H27+J27</f>
        <v>84958346</v>
      </c>
      <c r="M27" s="38">
        <f>I27+K27</f>
        <v>364399214</v>
      </c>
    </row>
    <row r="28" spans="1:13" x14ac:dyDescent="0.2">
      <c r="A28" s="9">
        <v>12</v>
      </c>
      <c r="B28" s="7"/>
      <c r="C28" s="18" t="s">
        <v>36</v>
      </c>
      <c r="D28" s="60">
        <v>-83346867</v>
      </c>
      <c r="E28" s="60">
        <v>-357411158</v>
      </c>
      <c r="F28" s="60">
        <f>H28-D28</f>
        <v>0</v>
      </c>
      <c r="G28" s="37">
        <f>I28-E28</f>
        <v>0</v>
      </c>
      <c r="H28" s="65">
        <f>D28</f>
        <v>-83346867</v>
      </c>
      <c r="I28" s="66">
        <f>E28</f>
        <v>-357411158</v>
      </c>
      <c r="J28" s="60"/>
      <c r="K28" s="38"/>
      <c r="L28" s="60">
        <f>H28+J28</f>
        <v>-83346867</v>
      </c>
      <c r="M28" s="38">
        <f>I28+K28</f>
        <v>-357411158</v>
      </c>
    </row>
    <row r="29" spans="1:13" x14ac:dyDescent="0.2">
      <c r="A29" s="9"/>
      <c r="B29" s="7" t="s">
        <v>37</v>
      </c>
      <c r="C29" s="6"/>
      <c r="D29" s="61">
        <v>1611479</v>
      </c>
      <c r="E29" s="39">
        <v>6988056</v>
      </c>
      <c r="F29" s="61">
        <f t="shared" ref="F29:M29" si="8">SUM(F27:F28)</f>
        <v>0</v>
      </c>
      <c r="G29" s="39">
        <f t="shared" si="8"/>
        <v>0</v>
      </c>
      <c r="H29" s="61">
        <f>SUM(H27:H28)</f>
        <v>1611479</v>
      </c>
      <c r="I29" s="39">
        <f>SUM(I27:I28)</f>
        <v>6988056</v>
      </c>
      <c r="J29" s="61">
        <f t="shared" si="8"/>
        <v>0</v>
      </c>
      <c r="K29" s="39">
        <f t="shared" si="8"/>
        <v>0</v>
      </c>
      <c r="L29" s="61">
        <f t="shared" si="8"/>
        <v>1611479</v>
      </c>
      <c r="M29" s="39">
        <f t="shared" si="8"/>
        <v>6988056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3036024</v>
      </c>
      <c r="E39" s="60">
        <v>13255287</v>
      </c>
      <c r="F39" s="60">
        <f t="shared" ref="F39:G41" si="13">H39-D39</f>
        <v>0</v>
      </c>
      <c r="G39" s="37">
        <f t="shared" si="13"/>
        <v>0</v>
      </c>
      <c r="H39" s="65">
        <f t="shared" si="12"/>
        <v>3036024</v>
      </c>
      <c r="I39" s="66">
        <f t="shared" si="12"/>
        <v>13255287</v>
      </c>
      <c r="J39" s="60"/>
      <c r="K39" s="38"/>
      <c r="L39" s="60">
        <f t="shared" ref="L39:M41" si="14">H39+J39</f>
        <v>3036024</v>
      </c>
      <c r="M39" s="38">
        <f t="shared" si="14"/>
        <v>13255287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-2569968</v>
      </c>
      <c r="E40" s="60">
        <v>-11256460</v>
      </c>
      <c r="F40" s="60">
        <f t="shared" si="13"/>
        <v>0</v>
      </c>
      <c r="G40" s="37">
        <f t="shared" si="13"/>
        <v>0</v>
      </c>
      <c r="H40" s="65">
        <f t="shared" si="12"/>
        <v>-2569968</v>
      </c>
      <c r="I40" s="66">
        <f t="shared" si="12"/>
        <v>-11256460</v>
      </c>
      <c r="J40" s="60"/>
      <c r="K40" s="38"/>
      <c r="L40" s="60">
        <f t="shared" si="14"/>
        <v>-2569968</v>
      </c>
      <c r="M40" s="38">
        <f t="shared" si="14"/>
        <v>-11256460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-2569968</v>
      </c>
      <c r="E42" s="39">
        <v>-11256460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-2569968</v>
      </c>
      <c r="I42" s="39">
        <f>SUM(I40:I41)</f>
        <v>-11256460</v>
      </c>
      <c r="J42" s="61">
        <f t="shared" si="15"/>
        <v>0</v>
      </c>
      <c r="K42" s="39">
        <f t="shared" si="15"/>
        <v>0</v>
      </c>
      <c r="L42" s="61">
        <f t="shared" si="15"/>
        <v>-2569968</v>
      </c>
      <c r="M42" s="39">
        <f t="shared" si="15"/>
        <v>-11256460</v>
      </c>
    </row>
    <row r="43" spans="1:13" ht="21" customHeight="1" x14ac:dyDescent="0.2">
      <c r="A43" s="9"/>
      <c r="B43" s="7" t="s">
        <v>49</v>
      </c>
      <c r="C43" s="6"/>
      <c r="D43" s="61">
        <v>466056</v>
      </c>
      <c r="E43" s="39">
        <v>1998827</v>
      </c>
      <c r="F43" s="61">
        <f t="shared" ref="F43:M43" si="16">F42+F39</f>
        <v>0</v>
      </c>
      <c r="G43" s="39">
        <f t="shared" si="16"/>
        <v>0</v>
      </c>
      <c r="H43" s="61">
        <f>H42+H39</f>
        <v>466056</v>
      </c>
      <c r="I43" s="39">
        <f>I42+I39</f>
        <v>1998827</v>
      </c>
      <c r="J43" s="61">
        <f t="shared" si="16"/>
        <v>0</v>
      </c>
      <c r="K43" s="39">
        <f t="shared" si="16"/>
        <v>0</v>
      </c>
      <c r="L43" s="61">
        <f t="shared" si="16"/>
        <v>466056</v>
      </c>
      <c r="M43" s="39">
        <f t="shared" si="16"/>
        <v>1998827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5907184</v>
      </c>
      <c r="E49" s="60">
        <v>25298922.018041104</v>
      </c>
      <c r="F49" s="60">
        <f>H49-D49</f>
        <v>0</v>
      </c>
      <c r="G49" s="37">
        <f>I49-E49</f>
        <v>0</v>
      </c>
      <c r="H49" s="65">
        <f>D49</f>
        <v>5907184</v>
      </c>
      <c r="I49" s="66">
        <f>E49</f>
        <v>25298922.018041104</v>
      </c>
      <c r="J49" s="60"/>
      <c r="K49" s="38"/>
      <c r="L49" s="60">
        <f>H49+J49</f>
        <v>5907184</v>
      </c>
      <c r="M49" s="38">
        <f>I49+K49</f>
        <v>25298922.018041104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-1907166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-1907166</v>
      </c>
      <c r="J54" s="60"/>
      <c r="K54" s="38"/>
      <c r="L54" s="60">
        <f>H54+J54</f>
        <v>0</v>
      </c>
      <c r="M54" s="38">
        <f>I54+K54</f>
        <v>-1907166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-1907166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-1907166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-1907166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-413608.98195889592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-413608.98195889592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-413608.98195889592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f>'TX-EGM-FLSH'!D11+'TX-HPLR-FLSH'!D11+'TX-HPLC-FLSH'!D11</f>
        <v>69066982</v>
      </c>
      <c r="E11" s="38">
        <f>'TX-EGM-FLSH'!E11+'TX-HPLR-FLSH'!E11+'TX-HPLC-FLSH'!E11</f>
        <v>297584455</v>
      </c>
      <c r="F11" s="60">
        <f>H11-D11</f>
        <v>0</v>
      </c>
      <c r="G11" s="37">
        <f>I11-E11</f>
        <v>0</v>
      </c>
      <c r="H11" s="60">
        <f>'TX-EGM-FLSH'!H11+'TX-HPLR-FLSH'!H11+'TX-HPLC-FLSH'!H11</f>
        <v>69066982</v>
      </c>
      <c r="I11" s="38">
        <f>'TX-EGM-FLSH'!I11+'TX-HPLR-FLSH'!I11+'TX-HPLC-FLSH'!I11</f>
        <v>297584455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69066982</v>
      </c>
      <c r="M11" s="38">
        <f t="shared" si="0"/>
        <v>297584455</v>
      </c>
    </row>
    <row r="12" spans="1:26" x14ac:dyDescent="0.2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f>'TX-EGM-FLSH'!D13+'TX-HPLR-FLSH'!D13+'TX-HPLC-FLSH'!D13</f>
        <v>531214</v>
      </c>
      <c r="E13" s="38">
        <f>'TX-EGM-FLSH'!E13+'TX-HPLR-FLSH'!E13+'TX-HPLC-FLSH'!E13</f>
        <v>2195040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531214</v>
      </c>
      <c r="I13" s="38">
        <f>'TX-EGM-FLSH'!I13+'TX-HPLR-FLSH'!I13+'TX-HPLC-FLSH'!I13</f>
        <v>2195040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531214</v>
      </c>
      <c r="M13" s="38">
        <f t="shared" si="0"/>
        <v>2195040</v>
      </c>
    </row>
    <row r="14" spans="1:26" x14ac:dyDescent="0.2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69598196</v>
      </c>
      <c r="E16" s="39">
        <f>SUM(E11:E15)</f>
        <v>299779495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69598196</v>
      </c>
      <c r="I16" s="39">
        <f t="shared" si="2"/>
        <v>299779495</v>
      </c>
      <c r="J16" s="61">
        <f t="shared" si="2"/>
        <v>0</v>
      </c>
      <c r="K16" s="39">
        <f t="shared" si="2"/>
        <v>0</v>
      </c>
      <c r="L16" s="61">
        <f t="shared" si="2"/>
        <v>69598196</v>
      </c>
      <c r="M16" s="39">
        <f t="shared" si="2"/>
        <v>299779495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f>'TX-EGM-FLSH'!D19+'TX-HPLR-FLSH'!D19+'TX-HPLC-FLSH'!D19</f>
        <v>-69114043</v>
      </c>
      <c r="E19" s="38">
        <f>'TX-EGM-FLSH'!E19+'TX-HPLR-FLSH'!E19+'TX-HPLC-FLSH'!E19</f>
        <v>-294886911</v>
      </c>
      <c r="F19" s="60">
        <f>H19-D19</f>
        <v>0</v>
      </c>
      <c r="G19" s="37">
        <f>I19-E19</f>
        <v>0</v>
      </c>
      <c r="H19" s="60">
        <f>'TX-EGM-FLSH'!H19+'TX-HPLR-FLSH'!H19+'TX-HPLC-FLSH'!H19</f>
        <v>-69114043</v>
      </c>
      <c r="I19" s="38">
        <f>'TX-EGM-FLSH'!I19+'TX-HPLR-FLSH'!I19+'TX-HPLC-FLSH'!I19</f>
        <v>-294886911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-69114043</v>
      </c>
      <c r="M19" s="38">
        <f t="shared" si="3"/>
        <v>-294886911</v>
      </c>
    </row>
    <row r="20" spans="1:13" x14ac:dyDescent="0.2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0">
        <f>'TX-EGM-FLSH'!D21+'TX-HPLR-FLSH'!D21+'TX-HPLC-FLSH'!D21</f>
        <v>-1345522</v>
      </c>
      <c r="E21" s="38">
        <f>'TX-EGM-FLSH'!E21+'TX-HPLR-FLSH'!E21+'TX-HPLC-FLSH'!E21</f>
        <v>-5615570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-1345522</v>
      </c>
      <c r="I21" s="38">
        <f>'TX-EGM-FLSH'!I21+'TX-HPLR-FLSH'!I21+'TX-HPLC-FLSH'!I21</f>
        <v>-5615570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-1345522</v>
      </c>
      <c r="M21" s="38">
        <f t="shared" si="3"/>
        <v>-5615570</v>
      </c>
    </row>
    <row r="22" spans="1:13" x14ac:dyDescent="0.2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0">
        <f>'TX-EGM-FLSH'!D23+'TX-HPLR-FLSH'!D23+'TX-HPLC-FLSH'!D23</f>
        <v>17754</v>
      </c>
      <c r="E23" s="38">
        <f>'TX-EGM-FLSH'!E23+'TX-HPLR-FLSH'!E23+'TX-HPLC-FLSH'!E23</f>
        <v>74802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17754</v>
      </c>
      <c r="I23" s="38">
        <f>'TX-EGM-FLSH'!I23+'TX-HPLR-FLSH'!I23+'TX-HPLC-FLSH'!I23</f>
        <v>74802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17754</v>
      </c>
      <c r="M23" s="38">
        <f t="shared" si="3"/>
        <v>74802</v>
      </c>
    </row>
    <row r="24" spans="1:13" x14ac:dyDescent="0.2">
      <c r="A24" s="9"/>
      <c r="B24" s="7" t="s">
        <v>33</v>
      </c>
      <c r="C24" s="6"/>
      <c r="D24" s="61">
        <f>SUM(D19:D23)</f>
        <v>-70441811</v>
      </c>
      <c r="E24" s="39">
        <f>SUM(E19:E23)</f>
        <v>-300427679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-70441811</v>
      </c>
      <c r="I24" s="39">
        <f t="shared" si="5"/>
        <v>-300427679</v>
      </c>
      <c r="J24" s="61">
        <f t="shared" si="5"/>
        <v>0</v>
      </c>
      <c r="K24" s="39">
        <f t="shared" si="5"/>
        <v>0</v>
      </c>
      <c r="L24" s="61">
        <f t="shared" si="5"/>
        <v>-70441811</v>
      </c>
      <c r="M24" s="39">
        <f t="shared" si="5"/>
        <v>-300427679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f>'TX-EGM-FLSH'!D27+'TX-HPLR-FLSH'!D27+'TX-HPLC-FLSH'!D27</f>
        <v>106930710</v>
      </c>
      <c r="E27" s="38">
        <f>'TX-EGM-FLSH'!E27+'TX-HPLR-FLSH'!E27+'TX-HPLC-FLSH'!E27</f>
        <v>458167932</v>
      </c>
      <c r="F27" s="60">
        <f>H27-D27</f>
        <v>0</v>
      </c>
      <c r="G27" s="37">
        <f>I27-E27</f>
        <v>0</v>
      </c>
      <c r="H27" s="60">
        <f>'TX-EGM-FLSH'!H27+'TX-HPLR-FLSH'!H27+'TX-HPLC-FLSH'!H27</f>
        <v>106930710</v>
      </c>
      <c r="I27" s="38">
        <f>'TX-EGM-FLSH'!I27+'TX-HPLR-FLSH'!I27+'TX-HPLC-FLSH'!I27</f>
        <v>458167932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106930710</v>
      </c>
      <c r="M27" s="38">
        <f>I27+K27</f>
        <v>458167932</v>
      </c>
    </row>
    <row r="28" spans="1:13" x14ac:dyDescent="0.2">
      <c r="A28" s="9">
        <v>12</v>
      </c>
      <c r="B28" s="7"/>
      <c r="C28" s="18" t="s">
        <v>36</v>
      </c>
      <c r="D28" s="60">
        <f>'TX-EGM-FLSH'!D28+'TX-HPLR-FLSH'!D28+'TX-HPLC-FLSH'!D28</f>
        <v>-106267038</v>
      </c>
      <c r="E28" s="38">
        <f>'TX-EGM-FLSH'!E28+'TX-HPLR-FLSH'!E28+'TX-HPLC-FLSH'!E28</f>
        <v>-455261050</v>
      </c>
      <c r="F28" s="60">
        <f>H28-D28</f>
        <v>0</v>
      </c>
      <c r="G28" s="37">
        <f>I28-E28</f>
        <v>0</v>
      </c>
      <c r="H28" s="60">
        <f>'TX-EGM-FLSH'!H28+'TX-HPLR-FLSH'!H28+'TX-HPLC-FLSH'!H28</f>
        <v>-106267038</v>
      </c>
      <c r="I28" s="38">
        <f>'TX-EGM-FLSH'!I28+'TX-HPLR-FLSH'!I28+'TX-HPLC-FLSH'!I28</f>
        <v>-455261050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-106267038</v>
      </c>
      <c r="M28" s="38">
        <f>I28+K28</f>
        <v>-455261050</v>
      </c>
    </row>
    <row r="29" spans="1:13" x14ac:dyDescent="0.2">
      <c r="A29" s="9"/>
      <c r="B29" s="7" t="s">
        <v>37</v>
      </c>
      <c r="C29" s="6"/>
      <c r="D29" s="61">
        <f>SUM(D27:D28)</f>
        <v>663672</v>
      </c>
      <c r="E29" s="39">
        <f>SUM(E27:E28)</f>
        <v>2906882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663672</v>
      </c>
      <c r="I29" s="39">
        <f t="shared" si="6"/>
        <v>2906882</v>
      </c>
      <c r="J29" s="61">
        <f t="shared" si="6"/>
        <v>0</v>
      </c>
      <c r="K29" s="39">
        <f t="shared" si="6"/>
        <v>0</v>
      </c>
      <c r="L29" s="61">
        <f t="shared" si="6"/>
        <v>663672</v>
      </c>
      <c r="M29" s="39">
        <f t="shared" si="6"/>
        <v>2906882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f>'TX-EGM-FLSH'!D32+'TX-HPLR-FLSH'!D32+'TX-HPLC-FLSH'!D32</f>
        <v>537385</v>
      </c>
      <c r="E32" s="38">
        <f>'TX-EGM-FLSH'!E32+'TX-HPLR-FLSH'!E32+'TX-HPLC-FLSH'!E32</f>
        <v>3</v>
      </c>
      <c r="F32" s="60">
        <f>H32-D32</f>
        <v>0</v>
      </c>
      <c r="G32" s="37">
        <f>I32-E32</f>
        <v>0</v>
      </c>
      <c r="H32" s="60">
        <f>'TX-EGM-FLSH'!H32+'TX-HPLR-FLSH'!H32+'TX-HPLC-FLSH'!H32</f>
        <v>537385</v>
      </c>
      <c r="I32" s="38">
        <f>'TX-EGM-FLSH'!I32+'TX-HPLR-FLSH'!I32+'TX-HPLC-FLSH'!I32</f>
        <v>3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537385</v>
      </c>
      <c r="M32" s="38">
        <f t="shared" si="7"/>
        <v>3</v>
      </c>
    </row>
    <row r="33" spans="1:13" x14ac:dyDescent="0.2">
      <c r="A33" s="9">
        <v>14</v>
      </c>
      <c r="B33" s="7"/>
      <c r="C33" s="18" t="s">
        <v>40</v>
      </c>
      <c r="D33" s="60">
        <f>'TX-EGM-FLSH'!D33+'TX-HPLR-FLSH'!D33+'TX-HPLC-FLSH'!D33</f>
        <v>-536755</v>
      </c>
      <c r="E33" s="38">
        <f>'TX-EGM-FLSH'!E33+'TX-HPLR-FLSH'!E33+'TX-HPLC-FLSH'!E33</f>
        <v>-16109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-536755</v>
      </c>
      <c r="I33" s="38">
        <f>'TX-EGM-FLSH'!I33+'TX-HPLR-FLSH'!I33+'TX-HPLC-FLSH'!I33</f>
        <v>-16109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-536755</v>
      </c>
      <c r="M33" s="38">
        <f t="shared" si="7"/>
        <v>-16109</v>
      </c>
    </row>
    <row r="34" spans="1:13" x14ac:dyDescent="0.2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630</v>
      </c>
      <c r="E36" s="39">
        <f t="shared" si="9"/>
        <v>-16106</v>
      </c>
      <c r="F36" s="61">
        <f t="shared" si="9"/>
        <v>0</v>
      </c>
      <c r="G36" s="39">
        <f t="shared" si="9"/>
        <v>0</v>
      </c>
      <c r="H36" s="61">
        <f t="shared" si="9"/>
        <v>630</v>
      </c>
      <c r="I36" s="39">
        <f t="shared" si="9"/>
        <v>-16106</v>
      </c>
      <c r="J36" s="61">
        <f>SUM(J32:J34)</f>
        <v>0</v>
      </c>
      <c r="K36" s="39">
        <f>SUM(K32:K34)</f>
        <v>0</v>
      </c>
      <c r="L36" s="61">
        <f>SUM(L32:L35)</f>
        <v>630</v>
      </c>
      <c r="M36" s="39">
        <f>SUM(M32:M35)</f>
        <v>-16106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f>'TX-EGM-FLSH'!D39+'TX-HPLR-FLSH'!D39+'TX-HPLC-FLSH'!D39</f>
        <v>3036024</v>
      </c>
      <c r="E39" s="38">
        <f>'TX-EGM-FLSH'!E39+'TX-HPLR-FLSH'!E39+'TX-HPLC-FLSH'!E39</f>
        <v>13255287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3036024</v>
      </c>
      <c r="I39" s="38">
        <f>'TX-EGM-FLSH'!I39+'TX-HPLR-FLSH'!I39+'TX-HPLC-FLSH'!I39</f>
        <v>13255287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3036024</v>
      </c>
      <c r="M39" s="38">
        <f t="shared" si="11"/>
        <v>13255287</v>
      </c>
    </row>
    <row r="40" spans="1:13" ht="22.5" customHeight="1" x14ac:dyDescent="0.2">
      <c r="A40" s="9">
        <v>18</v>
      </c>
      <c r="B40" s="7"/>
      <c r="C40" s="18" t="s">
        <v>46</v>
      </c>
      <c r="D40" s="60">
        <f>'TX-EGM-FLSH'!D40+'TX-HPLR-FLSH'!D40+'TX-HPLC-FLSH'!D40</f>
        <v>-2569968</v>
      </c>
      <c r="E40" s="38">
        <f>'TX-EGM-FLSH'!E40+'TX-HPLR-FLSH'!E40+'TX-HPLC-FLSH'!E40</f>
        <v>-11256460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-2569968</v>
      </c>
      <c r="I40" s="38">
        <f>'TX-EGM-FLSH'!I40+'TX-HPLR-FLSH'!I40+'TX-HPLC-FLSH'!I40</f>
        <v>-11256460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-2569968</v>
      </c>
      <c r="M40" s="38">
        <f t="shared" si="11"/>
        <v>-11256460</v>
      </c>
    </row>
    <row r="41" spans="1:13" x14ac:dyDescent="0.2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-2569968</v>
      </c>
      <c r="E42" s="39">
        <f>SUM(E40:E41)</f>
        <v>-11256460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-2569968</v>
      </c>
      <c r="I42" s="39">
        <f t="shared" si="12"/>
        <v>-11256460</v>
      </c>
      <c r="J42" s="61">
        <f t="shared" si="12"/>
        <v>0</v>
      </c>
      <c r="K42" s="39">
        <f t="shared" si="12"/>
        <v>0</v>
      </c>
      <c r="L42" s="61">
        <f t="shared" si="12"/>
        <v>-2569968</v>
      </c>
      <c r="M42" s="39">
        <f t="shared" si="12"/>
        <v>-11256460</v>
      </c>
    </row>
    <row r="43" spans="1:13" ht="21" customHeight="1" x14ac:dyDescent="0.2">
      <c r="A43" s="9"/>
      <c r="B43" s="7" t="s">
        <v>49</v>
      </c>
      <c r="C43" s="6"/>
      <c r="D43" s="61">
        <f>D42+D39</f>
        <v>466056</v>
      </c>
      <c r="E43" s="39">
        <f>E42+E39</f>
        <v>1998827</v>
      </c>
      <c r="F43" s="61">
        <f t="shared" ref="F43:M43" si="13">F42+F39</f>
        <v>0</v>
      </c>
      <c r="G43" s="39">
        <f t="shared" si="13"/>
        <v>0</v>
      </c>
      <c r="H43" s="61">
        <f t="shared" si="13"/>
        <v>466056</v>
      </c>
      <c r="I43" s="39">
        <f t="shared" si="13"/>
        <v>1998827</v>
      </c>
      <c r="J43" s="61">
        <f t="shared" si="13"/>
        <v>0</v>
      </c>
      <c r="K43" s="39">
        <f t="shared" si="13"/>
        <v>0</v>
      </c>
      <c r="L43" s="61">
        <f t="shared" si="13"/>
        <v>466056</v>
      </c>
      <c r="M43" s="39">
        <f t="shared" si="13"/>
        <v>1998827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f>'TX-EGM-FLSH'!D49+'TX-HPLR-FLSH'!D49+'TX-HPLC-FLSH'!D49</f>
        <v>-286729</v>
      </c>
      <c r="E49" s="38">
        <f>'TX-EGM-FLSH'!E49+'TX-HPLR-FLSH'!E49+'TX-HPLC-FLSH'!E49</f>
        <v>-1227985.2144966014</v>
      </c>
      <c r="F49" s="60">
        <f>H49-D49</f>
        <v>0</v>
      </c>
      <c r="G49" s="37">
        <f>I49-E49</f>
        <v>0</v>
      </c>
      <c r="H49" s="60">
        <f>'TX-EGM-FLSH'!H49+'TX-HPLR-FLSH'!H49+'TX-HPLC-FLSH'!H49</f>
        <v>-286729</v>
      </c>
      <c r="I49" s="38">
        <f>'TX-EGM-FLSH'!I49+'TX-HPLR-FLSH'!I49+'TX-HPLC-FLSH'!I49</f>
        <v>-1227985.2144966014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-286729</v>
      </c>
      <c r="M49" s="38">
        <f>I49+K49</f>
        <v>-1227985.2144966014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-1907166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-1907166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-1907166</v>
      </c>
    </row>
    <row r="55" spans="1:15" x14ac:dyDescent="0.2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-1907166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-1907166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-1907166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519130.8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519130.8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519130.8</v>
      </c>
    </row>
    <row r="71" spans="1:13" x14ac:dyDescent="0.2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-6879227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-6879227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-6879227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-6360096.2000000002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-6360096.2000000002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-6360096.2000000002</v>
      </c>
    </row>
    <row r="73" spans="1:13" x14ac:dyDescent="0.2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5792644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5792644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5792644</v>
      </c>
    </row>
    <row r="75" spans="1:13" x14ac:dyDescent="0.2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308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308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308</v>
      </c>
    </row>
    <row r="76" spans="1:13" x14ac:dyDescent="0.2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-1000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-1000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-1000</v>
      </c>
    </row>
    <row r="77" spans="1:13" x14ac:dyDescent="0.2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2228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2228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2228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14</v>
      </c>
      <c r="E82" s="74">
        <f>SUM(E72:E81)+E16+E24+E29+E36+E43+E45+E47+E49+E51+E56+E61+E66</f>
        <v>442051.58550341055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14</v>
      </c>
      <c r="I82" s="74">
        <f>SUM(I72:I81)+I16+I24+I29+I36+I43+I45+I47+I49+I51+I56+I61+I66</f>
        <v>442051.58550341055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14</v>
      </c>
      <c r="M82" s="74">
        <f>SUM(M72:M81)+M16+M24+M29+M36+M43+M45+M47+M49+M51+M56+M61+M66</f>
        <v>442051.58550341055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161</v>
      </c>
      <c r="B85" s="3"/>
      <c r="E85" s="31">
        <f>+'TX-HPLR-FLSH'!E82+'TX-EGM-FLSH'!E82</f>
        <v>855660.56746232137</v>
      </c>
    </row>
    <row r="86" spans="1:67" s="3" customFormat="1" x14ac:dyDescent="0.2">
      <c r="A86" s="144"/>
      <c r="C86" s="10" t="s">
        <v>162</v>
      </c>
      <c r="D86" s="148">
        <f>'TX-EGM-FLSH'!D86+'TX-HPLR-FLSH'!D86</f>
        <v>0</v>
      </c>
      <c r="E86" s="148">
        <f>'TX-EGM-FLSH'!E86+'TX-HPLR-FLSH'!E86</f>
        <v>57677</v>
      </c>
      <c r="F86" s="148">
        <f>'TX-EGM-FLSH'!F86+'TX-HPLR-FLSH'!F86</f>
        <v>0</v>
      </c>
      <c r="G86" s="148">
        <f>'TX-EGM-FLSH'!G86+'TX-HPLR-FLSH'!G86</f>
        <v>0</v>
      </c>
      <c r="H86" s="148">
        <f>'TX-EGM-FLSH'!H86+'TX-HPLR-FLSH'!H86+'TX-HPLC-FLSH'!H86</f>
        <v>0</v>
      </c>
      <c r="I86" s="148">
        <f>'TX-EGM-FLSH'!I86+'TX-HPLR-FLSH'!I86+'TX-HPLC-FLSH'!I86</f>
        <v>57677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57677</v>
      </c>
    </row>
    <row r="87" spans="1:67" s="3" customFormat="1" x14ac:dyDescent="0.2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-686167</v>
      </c>
      <c r="F88" s="150">
        <f>'TX-EGM-FLSH'!F88+'TX-HPLR-FLSH'!F88</f>
        <v>0</v>
      </c>
      <c r="G88" s="150">
        <f>'TX-EGM-FLSH'!G88+'TX-HPLR-FLSH'!G88</f>
        <v>0</v>
      </c>
      <c r="H88" s="150">
        <f>'TX-EGM-FLSH'!H88+'TX-HPLR-FLSH'!H88+'TX-HPLC-FLSH'!H88</f>
        <v>0</v>
      </c>
      <c r="I88" s="150">
        <f>'TX-EGM-FLSH'!I88+'TX-HPLR-FLSH'!I88+'TX-HPLC-FLSH'!I88</f>
        <v>-686167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-686167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0">SUM(E86:E88)</f>
        <v>-628490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-628490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-628490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14</v>
      </c>
      <c r="E91" s="155">
        <f t="shared" ref="E91:M91" si="21">+E82+E89</f>
        <v>-186438.41449658945</v>
      </c>
      <c r="F91" s="155">
        <f t="shared" si="21"/>
        <v>0</v>
      </c>
      <c r="G91" s="155">
        <f t="shared" si="21"/>
        <v>0</v>
      </c>
      <c r="H91" s="155">
        <f t="shared" si="21"/>
        <v>14</v>
      </c>
      <c r="I91" s="155">
        <f t="shared" si="21"/>
        <v>-186438.41449658945</v>
      </c>
      <c r="J91" s="155">
        <f t="shared" si="21"/>
        <v>0</v>
      </c>
      <c r="K91" s="155">
        <f t="shared" si="21"/>
        <v>0</v>
      </c>
      <c r="L91" s="155">
        <f t="shared" si="21"/>
        <v>14</v>
      </c>
      <c r="M91" s="155">
        <f t="shared" si="21"/>
        <v>-186438.41449658945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D11" sqref="D11:E8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58210378</v>
      </c>
      <c r="E11" s="65">
        <v>245061994</v>
      </c>
      <c r="F11" s="60">
        <f>H11-D11</f>
        <v>0</v>
      </c>
      <c r="G11" s="37">
        <f>I11-E11</f>
        <v>0</v>
      </c>
      <c r="H11" s="65">
        <f>D11</f>
        <v>58210378</v>
      </c>
      <c r="I11" s="66">
        <f>E11</f>
        <v>245061994</v>
      </c>
      <c r="J11" s="60"/>
      <c r="K11" s="38"/>
      <c r="L11" s="60">
        <f t="shared" ref="L11:M15" si="0">H11+J11</f>
        <v>58210378</v>
      </c>
      <c r="M11" s="38">
        <f t="shared" si="0"/>
        <v>245061994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12953024</v>
      </c>
      <c r="E13" s="65">
        <v>54506391</v>
      </c>
      <c r="F13" s="60">
        <f t="shared" si="1"/>
        <v>0</v>
      </c>
      <c r="G13" s="37">
        <f t="shared" si="1"/>
        <v>0</v>
      </c>
      <c r="H13" s="65">
        <f t="shared" si="2"/>
        <v>12953024</v>
      </c>
      <c r="I13" s="66">
        <f t="shared" si="2"/>
        <v>54506391</v>
      </c>
      <c r="J13" s="60"/>
      <c r="K13" s="38"/>
      <c r="L13" s="60">
        <f t="shared" si="0"/>
        <v>12953024</v>
      </c>
      <c r="M13" s="38">
        <f t="shared" si="0"/>
        <v>54506391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71163402</v>
      </c>
      <c r="E16" s="39">
        <v>299568385</v>
      </c>
      <c r="F16" s="61">
        <f t="shared" ref="F16:M16" si="3">SUM(F11:F15)</f>
        <v>0</v>
      </c>
      <c r="G16" s="39">
        <f t="shared" si="3"/>
        <v>0</v>
      </c>
      <c r="H16" s="61">
        <f>SUM(H11:H15)</f>
        <v>71163402</v>
      </c>
      <c r="I16" s="39">
        <f>SUM(I11:I15)</f>
        <v>299568385</v>
      </c>
      <c r="J16" s="61">
        <f t="shared" si="3"/>
        <v>0</v>
      </c>
      <c r="K16" s="39">
        <f t="shared" si="3"/>
        <v>0</v>
      </c>
      <c r="L16" s="61">
        <f t="shared" si="3"/>
        <v>71163402</v>
      </c>
      <c r="M16" s="39">
        <f t="shared" si="3"/>
        <v>299568385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-59069841</v>
      </c>
      <c r="E19" s="65">
        <v>-245268436</v>
      </c>
      <c r="F19" s="60">
        <f>H19-D19</f>
        <v>0</v>
      </c>
      <c r="G19" s="37">
        <f>I19-E19</f>
        <v>0</v>
      </c>
      <c r="H19" s="65">
        <f t="shared" si="4"/>
        <v>-59069841</v>
      </c>
      <c r="I19" s="66">
        <f t="shared" si="4"/>
        <v>-245268436</v>
      </c>
      <c r="J19" s="60"/>
      <c r="K19" s="38"/>
      <c r="L19" s="60">
        <f t="shared" ref="L19:M23" si="5">H19+J19</f>
        <v>-59069841</v>
      </c>
      <c r="M19" s="38">
        <f t="shared" si="5"/>
        <v>-245268436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-13576708</v>
      </c>
      <c r="E21" s="65">
        <v>-56797029</v>
      </c>
      <c r="F21" s="60">
        <f t="shared" si="6"/>
        <v>0</v>
      </c>
      <c r="G21" s="37">
        <f t="shared" si="6"/>
        <v>0</v>
      </c>
      <c r="H21" s="65">
        <f t="shared" si="4"/>
        <v>-13576708</v>
      </c>
      <c r="I21" s="66">
        <f t="shared" si="4"/>
        <v>-56797029</v>
      </c>
      <c r="J21" s="60"/>
      <c r="K21" s="38"/>
      <c r="L21" s="60">
        <f t="shared" si="5"/>
        <v>-13576708</v>
      </c>
      <c r="M21" s="38">
        <f t="shared" si="5"/>
        <v>-56797029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231555</v>
      </c>
      <c r="E23" s="65">
        <v>933645</v>
      </c>
      <c r="F23" s="60">
        <f t="shared" si="6"/>
        <v>0</v>
      </c>
      <c r="G23" s="37">
        <f t="shared" si="6"/>
        <v>0</v>
      </c>
      <c r="H23" s="65">
        <f t="shared" si="4"/>
        <v>231555</v>
      </c>
      <c r="I23" s="66">
        <f t="shared" si="4"/>
        <v>933645</v>
      </c>
      <c r="J23" s="60"/>
      <c r="K23" s="38"/>
      <c r="L23" s="60">
        <f t="shared" si="5"/>
        <v>231555</v>
      </c>
      <c r="M23" s="38">
        <f t="shared" si="5"/>
        <v>933645</v>
      </c>
    </row>
    <row r="24" spans="1:13" x14ac:dyDescent="0.2">
      <c r="A24" s="9"/>
      <c r="B24" s="7" t="s">
        <v>33</v>
      </c>
      <c r="C24" s="6"/>
      <c r="D24" s="61">
        <v>-72414994</v>
      </c>
      <c r="E24" s="39">
        <v>-301131820</v>
      </c>
      <c r="F24" s="61">
        <f t="shared" ref="F24:M24" si="7">SUM(F19:F23)</f>
        <v>0</v>
      </c>
      <c r="G24" s="39">
        <f t="shared" si="7"/>
        <v>0</v>
      </c>
      <c r="H24" s="61">
        <f>SUM(H19:H23)</f>
        <v>-72414994</v>
      </c>
      <c r="I24" s="39">
        <f>SUM(I19:I23)</f>
        <v>-301131820</v>
      </c>
      <c r="J24" s="61">
        <f t="shared" si="7"/>
        <v>0</v>
      </c>
      <c r="K24" s="39">
        <f t="shared" si="7"/>
        <v>0</v>
      </c>
      <c r="L24" s="61">
        <f t="shared" si="7"/>
        <v>-72414994</v>
      </c>
      <c r="M24" s="39">
        <f t="shared" si="7"/>
        <v>-301131820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1146923</v>
      </c>
      <c r="E27" s="65">
        <v>4793070</v>
      </c>
      <c r="F27" s="60">
        <f>H27-D27</f>
        <v>0</v>
      </c>
      <c r="G27" s="37">
        <f>I27-E27</f>
        <v>0</v>
      </c>
      <c r="H27" s="65">
        <f>D27</f>
        <v>1146923</v>
      </c>
      <c r="I27" s="66">
        <f>E27</f>
        <v>4793070</v>
      </c>
      <c r="J27" s="60"/>
      <c r="K27" s="38"/>
      <c r="L27" s="60">
        <f>H27+J27</f>
        <v>1146923</v>
      </c>
      <c r="M27" s="38">
        <f>I27+K27</f>
        <v>4793070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1146923</v>
      </c>
      <c r="E29" s="39">
        <v>4793070</v>
      </c>
      <c r="F29" s="61">
        <f t="shared" ref="F29:M29" si="8">SUM(F27:F28)</f>
        <v>0</v>
      </c>
      <c r="G29" s="39">
        <f t="shared" si="8"/>
        <v>0</v>
      </c>
      <c r="H29" s="61">
        <f>SUM(H27:H28)</f>
        <v>1146923</v>
      </c>
      <c r="I29" s="39">
        <f>SUM(I27:I28)</f>
        <v>4793070</v>
      </c>
      <c r="J29" s="61">
        <f t="shared" si="8"/>
        <v>0</v>
      </c>
      <c r="K29" s="39">
        <f t="shared" si="8"/>
        <v>0</v>
      </c>
      <c r="L29" s="61">
        <f t="shared" si="8"/>
        <v>1146923</v>
      </c>
      <c r="M29" s="39">
        <f t="shared" si="8"/>
        <v>4793070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40211</v>
      </c>
      <c r="E32" s="65">
        <v>156268</v>
      </c>
      <c r="F32" s="60">
        <f>H32-D32</f>
        <v>0</v>
      </c>
      <c r="G32" s="37">
        <f>I32-E32</f>
        <v>0</v>
      </c>
      <c r="H32" s="65">
        <f t="shared" ref="H32:I35" si="9">D32</f>
        <v>40211</v>
      </c>
      <c r="I32" s="66">
        <f t="shared" si="9"/>
        <v>156268</v>
      </c>
      <c r="J32" s="60"/>
      <c r="K32" s="38"/>
      <c r="L32" s="60">
        <f t="shared" ref="L32:M35" si="10">H32+J32</f>
        <v>40211</v>
      </c>
      <c r="M32" s="38">
        <f t="shared" si="10"/>
        <v>156268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29687</v>
      </c>
      <c r="E35" s="65">
        <v>365184</v>
      </c>
      <c r="F35" s="60">
        <f t="shared" si="11"/>
        <v>0</v>
      </c>
      <c r="G35" s="37">
        <f t="shared" si="11"/>
        <v>0</v>
      </c>
      <c r="H35" s="65">
        <f t="shared" si="9"/>
        <v>29687</v>
      </c>
      <c r="I35" s="66">
        <f t="shared" si="9"/>
        <v>365184</v>
      </c>
      <c r="J35" s="60"/>
      <c r="K35" s="38"/>
      <c r="L35" s="60">
        <f t="shared" si="10"/>
        <v>29687</v>
      </c>
      <c r="M35" s="38">
        <f t="shared" si="10"/>
        <v>365184</v>
      </c>
    </row>
    <row r="36" spans="1:13" x14ac:dyDescent="0.2">
      <c r="A36" s="9"/>
      <c r="B36" s="7" t="s">
        <v>43</v>
      </c>
      <c r="C36" s="6"/>
      <c r="D36" s="61">
        <v>69898</v>
      </c>
      <c r="E36" s="39">
        <v>521452</v>
      </c>
      <c r="F36" s="61">
        <f>SUM(F32:F35)</f>
        <v>0</v>
      </c>
      <c r="G36" s="39">
        <f>SUM(G32:G35)</f>
        <v>0</v>
      </c>
      <c r="H36" s="61">
        <f>SUM(H32:H35)</f>
        <v>69898</v>
      </c>
      <c r="I36" s="39">
        <f>SUM(I32:I35)</f>
        <v>521452</v>
      </c>
      <c r="J36" s="61">
        <f>SUM(J32:J34)</f>
        <v>0</v>
      </c>
      <c r="K36" s="39">
        <f>SUM(K32:K34)</f>
        <v>0</v>
      </c>
      <c r="L36" s="61">
        <f>SUM(L32:L35)</f>
        <v>69898</v>
      </c>
      <c r="M36" s="39">
        <f>SUM(M32:M35)</f>
        <v>521452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235600</v>
      </c>
      <c r="E39" s="65">
        <v>861532</v>
      </c>
      <c r="F39" s="60">
        <f t="shared" ref="F39:G41" si="13">H39-D39</f>
        <v>0</v>
      </c>
      <c r="G39" s="37">
        <f t="shared" si="13"/>
        <v>0</v>
      </c>
      <c r="H39" s="65">
        <f t="shared" si="12"/>
        <v>235600</v>
      </c>
      <c r="I39" s="66">
        <f t="shared" si="12"/>
        <v>861532</v>
      </c>
      <c r="J39" s="60"/>
      <c r="K39" s="38"/>
      <c r="L39" s="60">
        <f t="shared" ref="L39:M41" si="14">H39+J39</f>
        <v>235600</v>
      </c>
      <c r="M39" s="38">
        <f t="shared" si="14"/>
        <v>861532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-201038</v>
      </c>
      <c r="E40" s="65">
        <v>-739643</v>
      </c>
      <c r="F40" s="60">
        <f t="shared" si="13"/>
        <v>0</v>
      </c>
      <c r="G40" s="37">
        <f t="shared" si="13"/>
        <v>0</v>
      </c>
      <c r="H40" s="65">
        <f t="shared" si="12"/>
        <v>-201038</v>
      </c>
      <c r="I40" s="66">
        <f t="shared" si="12"/>
        <v>-739643</v>
      </c>
      <c r="J40" s="60"/>
      <c r="K40" s="38"/>
      <c r="L40" s="60">
        <f t="shared" si="14"/>
        <v>-201038</v>
      </c>
      <c r="M40" s="38">
        <f t="shared" si="14"/>
        <v>-739643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-201038</v>
      </c>
      <c r="E42" s="39">
        <v>-739643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-201038</v>
      </c>
      <c r="I42" s="39">
        <f>SUM(I40:I41)</f>
        <v>-739643</v>
      </c>
      <c r="J42" s="61">
        <f t="shared" si="15"/>
        <v>0</v>
      </c>
      <c r="K42" s="39">
        <f t="shared" si="15"/>
        <v>0</v>
      </c>
      <c r="L42" s="61">
        <f t="shared" si="15"/>
        <v>-201038</v>
      </c>
      <c r="M42" s="39">
        <f t="shared" si="15"/>
        <v>-739643</v>
      </c>
    </row>
    <row r="43" spans="1:13" ht="21" customHeight="1" x14ac:dyDescent="0.2">
      <c r="A43" s="9"/>
      <c r="B43" s="7" t="s">
        <v>49</v>
      </c>
      <c r="C43" s="6"/>
      <c r="D43" s="61">
        <v>34562</v>
      </c>
      <c r="E43" s="39">
        <v>121889</v>
      </c>
      <c r="F43" s="61">
        <f t="shared" ref="F43:M43" si="16">F42+F39</f>
        <v>0</v>
      </c>
      <c r="G43" s="39">
        <f t="shared" si="16"/>
        <v>0</v>
      </c>
      <c r="H43" s="61">
        <f>H42+H39</f>
        <v>34562</v>
      </c>
      <c r="I43" s="39">
        <f>I42+I39</f>
        <v>121889</v>
      </c>
      <c r="J43" s="61">
        <f t="shared" si="16"/>
        <v>0</v>
      </c>
      <c r="K43" s="39">
        <f t="shared" si="16"/>
        <v>0</v>
      </c>
      <c r="L43" s="61">
        <f t="shared" si="16"/>
        <v>34562</v>
      </c>
      <c r="M43" s="39">
        <f t="shared" si="16"/>
        <v>121889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209</v>
      </c>
      <c r="E49" s="65">
        <v>835.53003451631116</v>
      </c>
      <c r="F49" s="60">
        <f>H49-D49</f>
        <v>0</v>
      </c>
      <c r="G49" s="37">
        <f>I49-E49</f>
        <v>0</v>
      </c>
      <c r="H49" s="65">
        <f>D49</f>
        <v>209</v>
      </c>
      <c r="I49" s="66">
        <f>E49</f>
        <v>835.53003451631116</v>
      </c>
      <c r="J49" s="60"/>
      <c r="K49" s="38"/>
      <c r="L49" s="60">
        <f>H49+J49</f>
        <v>209</v>
      </c>
      <c r="M49" s="38">
        <f>I49+K49</f>
        <v>835.53003451631116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-231555</v>
      </c>
      <c r="E51" s="65">
        <v>-933645</v>
      </c>
      <c r="F51" s="60">
        <f>H51-D51</f>
        <v>0</v>
      </c>
      <c r="G51" s="37">
        <f>I51-E51</f>
        <v>0</v>
      </c>
      <c r="H51" s="65">
        <f>D51</f>
        <v>-231555</v>
      </c>
      <c r="I51" s="66">
        <f>E51</f>
        <v>-933645</v>
      </c>
      <c r="J51" s="60"/>
      <c r="K51" s="38"/>
      <c r="L51" s="60">
        <f>H51+J51</f>
        <v>-231555</v>
      </c>
      <c r="M51" s="38">
        <f>I51+K51</f>
        <v>-933645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-251684.38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-251684.38</v>
      </c>
      <c r="J54" s="60"/>
      <c r="K54" s="38"/>
      <c r="L54" s="60">
        <f>H54+J54</f>
        <v>0</v>
      </c>
      <c r="M54" s="38">
        <f>I54+K54</f>
        <v>-251684.38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-1093891.19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-1093891.19</v>
      </c>
      <c r="J55" s="60"/>
      <c r="K55" s="38"/>
      <c r="L55" s="60">
        <f>H55+J55</f>
        <v>0</v>
      </c>
      <c r="M55" s="38">
        <f>I55+K55</f>
        <v>-1093891.19</v>
      </c>
    </row>
    <row r="56" spans="1:15" x14ac:dyDescent="0.2">
      <c r="A56" s="9"/>
      <c r="B56" s="7" t="s">
        <v>57</v>
      </c>
      <c r="C56" s="6"/>
      <c r="D56" s="61">
        <v>0</v>
      </c>
      <c r="E56" s="39">
        <v>-1345575.57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-1345575.5699999998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-1345575.5699999998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22698435.849599995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22698435.849599995</v>
      </c>
      <c r="J70" s="60"/>
      <c r="K70" s="38"/>
      <c r="L70" s="60">
        <f>H70+J70</f>
        <v>0</v>
      </c>
      <c r="M70" s="38">
        <f>I70+K70</f>
        <v>22698435.849599995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-35291625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-35291625</v>
      </c>
      <c r="J71" s="60"/>
      <c r="K71" s="38"/>
      <c r="L71" s="60">
        <f>H71+J71</f>
        <v>0</v>
      </c>
      <c r="M71" s="38">
        <f>I71+K71</f>
        <v>-35291625</v>
      </c>
    </row>
    <row r="72" spans="1:13" x14ac:dyDescent="0.2">
      <c r="A72" s="9"/>
      <c r="B72" s="3"/>
      <c r="C72" s="55" t="s">
        <v>69</v>
      </c>
      <c r="D72" s="61">
        <v>0</v>
      </c>
      <c r="E72" s="39">
        <v>-12593189.150400005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-12593189.150400005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-12593189.150400005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18553354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18553354</v>
      </c>
      <c r="J74" s="60"/>
      <c r="K74" s="38"/>
      <c r="L74" s="60">
        <f t="shared" si="22"/>
        <v>0</v>
      </c>
      <c r="M74" s="38">
        <f t="shared" si="22"/>
        <v>18553354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-30352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-30352</v>
      </c>
      <c r="J76" s="60"/>
      <c r="K76" s="38"/>
      <c r="L76" s="60">
        <f t="shared" si="22"/>
        <v>0</v>
      </c>
      <c r="M76" s="38">
        <f t="shared" si="22"/>
        <v>-30352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-22208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-22208</v>
      </c>
      <c r="J81" s="60"/>
      <c r="K81" s="38"/>
      <c r="L81" s="60">
        <f t="shared" si="22"/>
        <v>0</v>
      </c>
      <c r="M81" s="38">
        <f t="shared" si="22"/>
        <v>-22208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7502195.8096345328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7502195.8096345328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7502195.8096345328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167</v>
      </c>
      <c r="B85" s="3"/>
    </row>
    <row r="86" spans="1:67" s="3" customFormat="1" x14ac:dyDescent="0.2">
      <c r="A86" s="144"/>
      <c r="C86" s="10" t="s">
        <v>162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</row>
    <row r="87" spans="1:67" s="3" customFormat="1" x14ac:dyDescent="0.2">
      <c r="A87" s="144"/>
      <c r="C87" s="10" t="s">
        <v>71</v>
      </c>
      <c r="D87" s="146">
        <v>0</v>
      </c>
      <c r="E87" s="146"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67" s="3" customFormat="1" x14ac:dyDescent="0.2">
      <c r="A88" s="144"/>
      <c r="C88" s="10" t="s">
        <v>72</v>
      </c>
      <c r="D88" s="147">
        <v>0</v>
      </c>
      <c r="E88" s="147">
        <v>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4">SUM(E86:E88)</f>
        <v>0</v>
      </c>
      <c r="F89" s="155">
        <f t="shared" si="24"/>
        <v>0</v>
      </c>
      <c r="G89" s="155">
        <f t="shared" si="24"/>
        <v>0</v>
      </c>
      <c r="H89" s="155">
        <f t="shared" si="24"/>
        <v>0</v>
      </c>
      <c r="I89" s="155">
        <f t="shared" si="24"/>
        <v>0</v>
      </c>
      <c r="J89" s="155">
        <f t="shared" si="24"/>
        <v>0</v>
      </c>
      <c r="K89" s="155">
        <f t="shared" si="24"/>
        <v>0</v>
      </c>
      <c r="L89" s="155">
        <f t="shared" si="24"/>
        <v>0</v>
      </c>
      <c r="M89" s="155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5">+E82+E89</f>
        <v>7502195.8096345328</v>
      </c>
      <c r="F91" s="155">
        <f t="shared" si="25"/>
        <v>0</v>
      </c>
      <c r="G91" s="155">
        <f t="shared" si="25"/>
        <v>0</v>
      </c>
      <c r="H91" s="155">
        <f t="shared" si="25"/>
        <v>0</v>
      </c>
      <c r="I91" s="155">
        <f t="shared" si="25"/>
        <v>7502195.8096345328</v>
      </c>
      <c r="J91" s="155">
        <f t="shared" si="25"/>
        <v>0</v>
      </c>
      <c r="K91" s="155">
        <f t="shared" si="25"/>
        <v>0</v>
      </c>
      <c r="L91" s="155">
        <f t="shared" si="25"/>
        <v>0</v>
      </c>
      <c r="M91" s="155">
        <f t="shared" si="25"/>
        <v>7502195.8096345328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H87" sqref="H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3454894</v>
      </c>
      <c r="E11" s="65">
        <v>12336669</v>
      </c>
      <c r="F11" s="60">
        <f>H11-D11</f>
        <v>0</v>
      </c>
      <c r="G11" s="37">
        <f>I11-E11</f>
        <v>0</v>
      </c>
      <c r="H11" s="65">
        <f>D11</f>
        <v>3454894</v>
      </c>
      <c r="I11" s="66">
        <f>E11</f>
        <v>12336669</v>
      </c>
      <c r="J11" s="60"/>
      <c r="K11" s="38"/>
      <c r="L11" s="60">
        <f t="shared" ref="L11:M15" si="0">H11+J11</f>
        <v>3454894</v>
      </c>
      <c r="M11" s="38">
        <f t="shared" si="0"/>
        <v>12336669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5098819</v>
      </c>
      <c r="E13" s="65">
        <v>19858480</v>
      </c>
      <c r="F13" s="60">
        <f t="shared" si="1"/>
        <v>0</v>
      </c>
      <c r="G13" s="37">
        <f t="shared" si="1"/>
        <v>0</v>
      </c>
      <c r="H13" s="65">
        <f t="shared" si="2"/>
        <v>5098819</v>
      </c>
      <c r="I13" s="66">
        <f t="shared" si="2"/>
        <v>19858480</v>
      </c>
      <c r="J13" s="60"/>
      <c r="K13" s="38"/>
      <c r="L13" s="60">
        <f t="shared" si="0"/>
        <v>5098819</v>
      </c>
      <c r="M13" s="38">
        <f t="shared" si="0"/>
        <v>19858480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148976.09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148976.09</v>
      </c>
      <c r="J15" s="60"/>
      <c r="K15" s="38"/>
      <c r="L15" s="60">
        <f t="shared" si="0"/>
        <v>0</v>
      </c>
      <c r="M15" s="38">
        <f t="shared" si="0"/>
        <v>148976.09</v>
      </c>
    </row>
    <row r="16" spans="1:26" x14ac:dyDescent="0.2">
      <c r="A16" s="9"/>
      <c r="B16" s="7" t="s">
        <v>30</v>
      </c>
      <c r="C16" s="6"/>
      <c r="D16" s="61">
        <v>8553713</v>
      </c>
      <c r="E16" s="39">
        <v>32344125.09</v>
      </c>
      <c r="F16" s="61">
        <f t="shared" ref="F16:M16" si="3">SUM(F11:F15)</f>
        <v>0</v>
      </c>
      <c r="G16" s="39">
        <f t="shared" si="3"/>
        <v>0</v>
      </c>
      <c r="H16" s="61">
        <f>SUM(H11:H15)</f>
        <v>8553713</v>
      </c>
      <c r="I16" s="39">
        <f>SUM(I11:I15)</f>
        <v>32344125.09</v>
      </c>
      <c r="J16" s="61">
        <f t="shared" si="3"/>
        <v>0</v>
      </c>
      <c r="K16" s="39">
        <f t="shared" si="3"/>
        <v>0</v>
      </c>
      <c r="L16" s="61">
        <f t="shared" si="3"/>
        <v>8553713</v>
      </c>
      <c r="M16" s="39">
        <f t="shared" si="3"/>
        <v>32344125.09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-5280552</v>
      </c>
      <c r="E19" s="65">
        <v>-18326942</v>
      </c>
      <c r="F19" s="60">
        <f>H19-D19</f>
        <v>0</v>
      </c>
      <c r="G19" s="37">
        <f>I19-E19</f>
        <v>0</v>
      </c>
      <c r="H19" s="65">
        <f t="shared" si="4"/>
        <v>-5280552</v>
      </c>
      <c r="I19" s="66">
        <f t="shared" si="4"/>
        <v>-18326942</v>
      </c>
      <c r="J19" s="60"/>
      <c r="K19" s="38"/>
      <c r="L19" s="60">
        <f t="shared" ref="L19:M23" si="5">H19+J19</f>
        <v>-5280552</v>
      </c>
      <c r="M19" s="38">
        <f t="shared" si="5"/>
        <v>-18326942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-3517539</v>
      </c>
      <c r="E21" s="65">
        <v>-13563594</v>
      </c>
      <c r="F21" s="60">
        <f t="shared" si="6"/>
        <v>0</v>
      </c>
      <c r="G21" s="37">
        <f t="shared" si="6"/>
        <v>0</v>
      </c>
      <c r="H21" s="65">
        <f t="shared" si="4"/>
        <v>-3517539</v>
      </c>
      <c r="I21" s="66">
        <f t="shared" si="4"/>
        <v>-13563594</v>
      </c>
      <c r="J21" s="60"/>
      <c r="K21" s="38"/>
      <c r="L21" s="60">
        <f t="shared" si="5"/>
        <v>-3517539</v>
      </c>
      <c r="M21" s="38">
        <f t="shared" si="5"/>
        <v>-13563594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11741</v>
      </c>
      <c r="E23" s="65">
        <v>44321</v>
      </c>
      <c r="F23" s="60">
        <f t="shared" si="6"/>
        <v>0</v>
      </c>
      <c r="G23" s="37">
        <f t="shared" si="6"/>
        <v>0</v>
      </c>
      <c r="H23" s="65">
        <f t="shared" si="4"/>
        <v>11741</v>
      </c>
      <c r="I23" s="66">
        <f t="shared" si="4"/>
        <v>44321</v>
      </c>
      <c r="J23" s="60"/>
      <c r="K23" s="38"/>
      <c r="L23" s="60">
        <f t="shared" si="5"/>
        <v>11741</v>
      </c>
      <c r="M23" s="38">
        <f t="shared" si="5"/>
        <v>44321</v>
      </c>
    </row>
    <row r="24" spans="1:13" x14ac:dyDescent="0.2">
      <c r="A24" s="9"/>
      <c r="B24" s="7" t="s">
        <v>33</v>
      </c>
      <c r="C24" s="6"/>
      <c r="D24" s="61">
        <v>-8786350</v>
      </c>
      <c r="E24" s="39">
        <v>-31846215</v>
      </c>
      <c r="F24" s="61">
        <f t="shared" ref="F24:M24" si="7">SUM(F19:F23)</f>
        <v>0</v>
      </c>
      <c r="G24" s="39">
        <f t="shared" si="7"/>
        <v>0</v>
      </c>
      <c r="H24" s="61">
        <f>SUM(H19:H23)</f>
        <v>-8786350</v>
      </c>
      <c r="I24" s="39">
        <f>SUM(I19:I23)</f>
        <v>-31846215</v>
      </c>
      <c r="J24" s="61">
        <f t="shared" si="7"/>
        <v>0</v>
      </c>
      <c r="K24" s="39">
        <f t="shared" si="7"/>
        <v>0</v>
      </c>
      <c r="L24" s="61">
        <f t="shared" si="7"/>
        <v>-8786350</v>
      </c>
      <c r="M24" s="39">
        <f t="shared" si="7"/>
        <v>-31846215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5326</v>
      </c>
      <c r="E32" s="65">
        <v>45234</v>
      </c>
      <c r="F32" s="60">
        <f>H32-D32</f>
        <v>0</v>
      </c>
      <c r="G32" s="37">
        <f>I32-E32</f>
        <v>0</v>
      </c>
      <c r="H32" s="65">
        <f t="shared" ref="H32:I35" si="9">D32</f>
        <v>5326</v>
      </c>
      <c r="I32" s="66">
        <f t="shared" si="9"/>
        <v>45234</v>
      </c>
      <c r="J32" s="60"/>
      <c r="K32" s="38"/>
      <c r="L32" s="60">
        <f t="shared" ref="L32:M35" si="10">H32+J32</f>
        <v>5326</v>
      </c>
      <c r="M32" s="38">
        <f t="shared" si="10"/>
        <v>45234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5326</v>
      </c>
      <c r="E36" s="39">
        <v>45234</v>
      </c>
      <c r="F36" s="61">
        <f>SUM(F32:F35)</f>
        <v>0</v>
      </c>
      <c r="G36" s="39">
        <f>SUM(G32:G35)</f>
        <v>0</v>
      </c>
      <c r="H36" s="61">
        <f>SUM(H32:H35)</f>
        <v>5326</v>
      </c>
      <c r="I36" s="39">
        <f>SUM(I32:I35)</f>
        <v>45234</v>
      </c>
      <c r="J36" s="61">
        <f>SUM(J32:J34)</f>
        <v>0</v>
      </c>
      <c r="K36" s="39">
        <f>SUM(K32:K34)</f>
        <v>0</v>
      </c>
      <c r="L36" s="61">
        <f>SUM(L32:L35)</f>
        <v>5326</v>
      </c>
      <c r="M36" s="39">
        <f>SUM(M32:M35)</f>
        <v>45234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227311</v>
      </c>
      <c r="E49" s="65">
        <v>774269.41283129342</v>
      </c>
      <c r="F49" s="60">
        <f>H49-D49</f>
        <v>0</v>
      </c>
      <c r="G49" s="37">
        <f>I49-E49</f>
        <v>0</v>
      </c>
      <c r="H49" s="65">
        <f>D49</f>
        <v>227311</v>
      </c>
      <c r="I49" s="66">
        <f>E49</f>
        <v>774269.41283129342</v>
      </c>
      <c r="J49" s="60"/>
      <c r="K49" s="38"/>
      <c r="L49" s="60">
        <f>H49+J49</f>
        <v>227311</v>
      </c>
      <c r="M49" s="38">
        <f>I49+K49</f>
        <v>774269.41283129342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-11741</v>
      </c>
      <c r="E51" s="65">
        <v>-44321</v>
      </c>
      <c r="F51" s="60">
        <f>H51-D51</f>
        <v>0</v>
      </c>
      <c r="G51" s="37">
        <f>I51-E51</f>
        <v>0</v>
      </c>
      <c r="H51" s="65">
        <f>D51</f>
        <v>-11741</v>
      </c>
      <c r="I51" s="66">
        <f>E51</f>
        <v>-44321</v>
      </c>
      <c r="J51" s="60"/>
      <c r="K51" s="38"/>
      <c r="L51" s="60">
        <f>H51+J51</f>
        <v>-11741</v>
      </c>
      <c r="M51" s="38">
        <f>I51+K51</f>
        <v>-44321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-342852.31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-342852.31</v>
      </c>
      <c r="J54" s="60"/>
      <c r="K54" s="38"/>
      <c r="L54" s="60">
        <f>H54+J54</f>
        <v>0</v>
      </c>
      <c r="M54" s="38">
        <f>I54+K54</f>
        <v>-342852.31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-585889.81999999995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-585889.81999999995</v>
      </c>
      <c r="J55" s="60"/>
      <c r="K55" s="38"/>
      <c r="L55" s="60">
        <f>H55+J55</f>
        <v>0</v>
      </c>
      <c r="M55" s="38">
        <f>I55+K55</f>
        <v>-585889.81999999995</v>
      </c>
    </row>
    <row r="56" spans="1:15" x14ac:dyDescent="0.2">
      <c r="A56" s="9"/>
      <c r="B56" s="7" t="s">
        <v>57</v>
      </c>
      <c r="C56" s="6"/>
      <c r="D56" s="61">
        <v>0</v>
      </c>
      <c r="E56" s="39">
        <v>-928742.13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-928742.12999999989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-928742.12999999989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1000000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1000000</v>
      </c>
      <c r="J70" s="60"/>
      <c r="K70" s="38"/>
      <c r="L70" s="60">
        <f>H70+J70</f>
        <v>0</v>
      </c>
      <c r="M70" s="38">
        <f>I70+K70</f>
        <v>1000000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-1096737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-1096737</v>
      </c>
      <c r="J71" s="60"/>
      <c r="K71" s="38"/>
      <c r="L71" s="60">
        <f>H71+J71</f>
        <v>0</v>
      </c>
      <c r="M71" s="38">
        <f>I71+K71</f>
        <v>-1096737</v>
      </c>
    </row>
    <row r="72" spans="1:13" x14ac:dyDescent="0.2">
      <c r="A72" s="9"/>
      <c r="B72" s="3"/>
      <c r="C72" s="55" t="s">
        <v>69</v>
      </c>
      <c r="D72" s="61">
        <v>0</v>
      </c>
      <c r="E72" s="39">
        <v>-96737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-96737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-96737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1775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1775</v>
      </c>
      <c r="J74" s="60"/>
      <c r="K74" s="38"/>
      <c r="L74" s="60">
        <f t="shared" si="22"/>
        <v>0</v>
      </c>
      <c r="M74" s="38">
        <f t="shared" si="22"/>
        <v>1775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-732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-732</v>
      </c>
      <c r="J76" s="60"/>
      <c r="K76" s="38"/>
      <c r="L76" s="60">
        <f t="shared" si="22"/>
        <v>0</v>
      </c>
      <c r="M76" s="38">
        <f t="shared" si="22"/>
        <v>-732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-28234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-28234</v>
      </c>
      <c r="J81" s="60"/>
      <c r="K81" s="38"/>
      <c r="L81" s="60">
        <f t="shared" si="22"/>
        <v>0</v>
      </c>
      <c r="M81" s="38">
        <f t="shared" si="22"/>
        <v>-28234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220422.37283129327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220422.37283129338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220422.37283129338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208</v>
      </c>
      <c r="B85" s="3"/>
    </row>
    <row r="86" spans="1:67" s="3" customFormat="1" x14ac:dyDescent="0.2">
      <c r="A86" s="144"/>
      <c r="C86" s="10" t="s">
        <v>162</v>
      </c>
      <c r="D86" s="145">
        <v>0</v>
      </c>
      <c r="E86" s="67">
        <v>54892</v>
      </c>
      <c r="F86" s="67">
        <v>0</v>
      </c>
      <c r="G86" s="219">
        <v>0</v>
      </c>
      <c r="H86" s="222">
        <f t="shared" ref="H86:I88" si="24">D86</f>
        <v>0</v>
      </c>
      <c r="I86" s="219">
        <f t="shared" si="24"/>
        <v>54892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54892</v>
      </c>
    </row>
    <row r="87" spans="1:67" s="3" customFormat="1" x14ac:dyDescent="0.2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">
      <c r="A88" s="144"/>
      <c r="C88" s="10" t="s">
        <v>72</v>
      </c>
      <c r="D88" s="147">
        <v>0</v>
      </c>
      <c r="E88" s="220">
        <v>0</v>
      </c>
      <c r="F88" s="220">
        <v>0</v>
      </c>
      <c r="G88" s="221">
        <v>0</v>
      </c>
      <c r="H88" s="136">
        <f t="shared" si="24"/>
        <v>0</v>
      </c>
      <c r="I88" s="221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6">SUM(E86:E88)</f>
        <v>54892</v>
      </c>
      <c r="F89" s="223">
        <f t="shared" si="26"/>
        <v>0</v>
      </c>
      <c r="G89" s="223">
        <f t="shared" si="26"/>
        <v>0</v>
      </c>
      <c r="H89" s="155">
        <f t="shared" si="26"/>
        <v>0</v>
      </c>
      <c r="I89" s="155">
        <f t="shared" si="26"/>
        <v>54892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54892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7">+E82+E89</f>
        <v>275314.37283129327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275314.37283129338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275314.37283129338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75" right="0.75" top="0.5" bottom="0.5" header="0.5" footer="0.5"/>
  <pageSetup paperSize="5" scale="43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77" activePane="bottomRight" state="frozen"/>
      <selection pane="topRight"/>
      <selection pane="bottomLeft"/>
      <selection pane="bottomRight" activeCell="E91" sqref="E9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8" width="15.42578125" style="31" customWidth="1"/>
    <col min="9" max="9" width="16.5703125" style="31" bestFit="1" customWidth="1"/>
    <col min="10" max="12" width="15.42578125" customWidth="1"/>
    <col min="13" max="13" width="16.5703125" bestFit="1" customWidth="1"/>
    <col min="14" max="19" width="15.42578125" customWidth="1"/>
  </cols>
  <sheetData>
    <row r="1" spans="1:26" x14ac:dyDescent="0.2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1" t="s">
        <v>95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/>
      <c r="E12" s="38">
        <v>-1405797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-1405797</v>
      </c>
      <c r="J12" s="60"/>
      <c r="K12" s="38"/>
      <c r="L12" s="60">
        <f t="shared" si="0"/>
        <v>0</v>
      </c>
      <c r="M12" s="38">
        <f t="shared" si="0"/>
        <v>-1405797</v>
      </c>
    </row>
    <row r="13" spans="1:26" x14ac:dyDescent="0.2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-1405797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-1405797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-1405797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0"/>
      <c r="E41" s="38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/>
      <c r="E60" s="38">
        <v>2162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2162</v>
      </c>
      <c r="J60" s="65"/>
      <c r="K60" s="38"/>
      <c r="L60" s="60">
        <f>H60+J60</f>
        <v>0</v>
      </c>
      <c r="M60" s="38">
        <f>I60+K60</f>
        <v>2162</v>
      </c>
    </row>
    <row r="61" spans="1:15" x14ac:dyDescent="0.2">
      <c r="A61" s="9"/>
      <c r="B61" s="62" t="s">
        <v>61</v>
      </c>
      <c r="C61" s="6"/>
      <c r="D61" s="61">
        <v>0</v>
      </c>
      <c r="E61" s="39">
        <v>2162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2162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2162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/>
      <c r="E70" s="38">
        <v>143257916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143257916</v>
      </c>
      <c r="J70" s="65"/>
      <c r="K70" s="38"/>
      <c r="L70" s="60">
        <f t="shared" si="20"/>
        <v>0</v>
      </c>
      <c r="M70" s="38">
        <f t="shared" si="20"/>
        <v>143257916</v>
      </c>
    </row>
    <row r="71" spans="1:13" x14ac:dyDescent="0.2">
      <c r="A71" s="9">
        <v>31</v>
      </c>
      <c r="B71" s="3"/>
      <c r="C71" s="10" t="s">
        <v>68</v>
      </c>
      <c r="D71" s="60"/>
      <c r="E71" s="38">
        <v>-143891613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-143891613</v>
      </c>
      <c r="J71" s="65"/>
      <c r="K71" s="38"/>
      <c r="L71" s="60">
        <f t="shared" si="20"/>
        <v>0</v>
      </c>
      <c r="M71" s="38">
        <f t="shared" si="20"/>
        <v>-143891613</v>
      </c>
    </row>
    <row r="72" spans="1:13" x14ac:dyDescent="0.2">
      <c r="A72" s="9"/>
      <c r="B72" s="3"/>
      <c r="C72" s="55" t="s">
        <v>69</v>
      </c>
      <c r="D72" s="61">
        <v>0</v>
      </c>
      <c r="E72" s="39">
        <v>-633697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-633697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-633697</v>
      </c>
    </row>
    <row r="73" spans="1:13" x14ac:dyDescent="0.2">
      <c r="A73" s="9">
        <v>32</v>
      </c>
      <c r="B73" s="3"/>
      <c r="C73" s="10" t="s">
        <v>129</v>
      </c>
      <c r="D73" s="60"/>
      <c r="E73" s="38">
        <v>-39048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-39048</v>
      </c>
      <c r="J73" s="60"/>
      <c r="K73" s="38"/>
      <c r="L73" s="60">
        <f t="shared" ref="L73:M81" si="23">H73+J73</f>
        <v>0</v>
      </c>
      <c r="M73" s="38">
        <f t="shared" si="23"/>
        <v>-39048</v>
      </c>
    </row>
    <row r="74" spans="1:13" x14ac:dyDescent="0.2">
      <c r="A74" s="9">
        <v>33</v>
      </c>
      <c r="B74" s="3"/>
      <c r="C74" s="10" t="s">
        <v>71</v>
      </c>
      <c r="D74" s="60"/>
      <c r="E74" s="38">
        <v>3467694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3467694</v>
      </c>
      <c r="J74" s="60"/>
      <c r="K74" s="38"/>
      <c r="L74" s="60">
        <f t="shared" si="23"/>
        <v>0</v>
      </c>
      <c r="M74" s="38">
        <f t="shared" si="23"/>
        <v>3467694</v>
      </c>
    </row>
    <row r="75" spans="1:13" x14ac:dyDescent="0.2">
      <c r="A75" s="9">
        <v>34</v>
      </c>
      <c r="B75" s="3"/>
      <c r="C75" s="10" t="s">
        <v>72</v>
      </c>
      <c r="D75" s="60"/>
      <c r="E75" s="38">
        <v>-1778864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-1778864</v>
      </c>
      <c r="J75" s="60"/>
      <c r="K75" s="38"/>
      <c r="L75" s="60">
        <f t="shared" si="23"/>
        <v>0</v>
      </c>
      <c r="M75" s="38">
        <f t="shared" si="23"/>
        <v>-1778864</v>
      </c>
    </row>
    <row r="76" spans="1:13" x14ac:dyDescent="0.2">
      <c r="A76" s="9">
        <v>35</v>
      </c>
      <c r="B76" s="3"/>
      <c r="C76" s="10" t="s">
        <v>73</v>
      </c>
      <c r="D76" s="60"/>
      <c r="E76" s="38">
        <v>-5196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-5196</v>
      </c>
      <c r="J76" s="60"/>
      <c r="K76" s="38"/>
      <c r="L76" s="60">
        <f t="shared" si="23"/>
        <v>0</v>
      </c>
      <c r="M76" s="38">
        <f t="shared" si="23"/>
        <v>-5196</v>
      </c>
    </row>
    <row r="77" spans="1:13" x14ac:dyDescent="0.2">
      <c r="A77" s="9">
        <v>36</v>
      </c>
      <c r="B77" s="3"/>
      <c r="C77" s="10" t="s">
        <v>74</v>
      </c>
      <c r="D77" s="60"/>
      <c r="E77" s="38">
        <v>-382427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-382427</v>
      </c>
      <c r="J77" s="60"/>
      <c r="K77" s="38"/>
      <c r="L77" s="60">
        <f t="shared" si="23"/>
        <v>0</v>
      </c>
      <c r="M77" s="38">
        <f t="shared" si="23"/>
        <v>-382427</v>
      </c>
    </row>
    <row r="78" spans="1:13" x14ac:dyDescent="0.2">
      <c r="A78" s="9">
        <v>37</v>
      </c>
      <c r="B78" s="3"/>
      <c r="C78" s="10" t="s">
        <v>204</v>
      </c>
      <c r="D78" s="60"/>
      <c r="E78" s="3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205</v>
      </c>
      <c r="D79" s="60"/>
      <c r="E79" s="38">
        <v>-103709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-103709</v>
      </c>
      <c r="J79" s="60"/>
      <c r="K79" s="38"/>
      <c r="L79" s="60">
        <f t="shared" si="23"/>
        <v>0</v>
      </c>
      <c r="M79" s="38">
        <f t="shared" si="23"/>
        <v>-103709</v>
      </c>
    </row>
    <row r="80" spans="1:13" x14ac:dyDescent="0.2">
      <c r="A80" s="9">
        <v>39</v>
      </c>
      <c r="B80" s="3"/>
      <c r="C80" s="10" t="s">
        <v>211</v>
      </c>
      <c r="D80" s="60"/>
      <c r="E80" s="38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/>
      <c r="E81" s="38">
        <v>1119846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1119846</v>
      </c>
      <c r="J81" s="60"/>
      <c r="K81" s="38"/>
      <c r="L81" s="60">
        <f t="shared" si="23"/>
        <v>0</v>
      </c>
      <c r="M81" s="38">
        <f t="shared" si="23"/>
        <v>1119846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240964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240964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240964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A60" zoomScale="75" workbookViewId="0">
      <selection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32244210</v>
      </c>
      <c r="E11" s="146">
        <v>144548936</v>
      </c>
      <c r="F11" s="60">
        <f>H11-D11</f>
        <v>0</v>
      </c>
      <c r="G11" s="37">
        <f>I11-E11</f>
        <v>0</v>
      </c>
      <c r="H11" s="65">
        <f>D11</f>
        <v>32244210</v>
      </c>
      <c r="I11" s="66">
        <f>E11</f>
        <v>144548936</v>
      </c>
      <c r="J11" s="60"/>
      <c r="K11" s="38"/>
      <c r="L11" s="60">
        <f t="shared" ref="L11:M15" si="0">H11+J11</f>
        <v>32244210</v>
      </c>
      <c r="M11" s="38">
        <f t="shared" si="0"/>
        <v>144548936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6">
        <v>4177126</v>
      </c>
      <c r="E13" s="146">
        <v>18321298</v>
      </c>
      <c r="F13" s="60">
        <f t="shared" si="1"/>
        <v>0</v>
      </c>
      <c r="G13" s="37">
        <f t="shared" si="1"/>
        <v>0</v>
      </c>
      <c r="H13" s="65">
        <f t="shared" si="2"/>
        <v>4177126</v>
      </c>
      <c r="I13" s="66">
        <f t="shared" si="2"/>
        <v>18321298</v>
      </c>
      <c r="J13" s="60"/>
      <c r="K13" s="38"/>
      <c r="L13" s="60">
        <f t="shared" si="0"/>
        <v>4177126</v>
      </c>
      <c r="M13" s="38">
        <f t="shared" si="0"/>
        <v>18321298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36421336</v>
      </c>
      <c r="E16" s="166">
        <v>162870234</v>
      </c>
      <c r="F16" s="61">
        <f t="shared" ref="F16:M16" si="3">SUM(F11:F15)</f>
        <v>0</v>
      </c>
      <c r="G16" s="39">
        <f t="shared" si="3"/>
        <v>0</v>
      </c>
      <c r="H16" s="61">
        <f>SUM(H11:H15)</f>
        <v>36421336</v>
      </c>
      <c r="I16" s="39">
        <f>SUM(I11:I15)</f>
        <v>162870234</v>
      </c>
      <c r="J16" s="61">
        <f t="shared" si="3"/>
        <v>0</v>
      </c>
      <c r="K16" s="39">
        <f t="shared" si="3"/>
        <v>0</v>
      </c>
      <c r="L16" s="61">
        <f t="shared" si="3"/>
        <v>36421336</v>
      </c>
      <c r="M16" s="39">
        <f t="shared" si="3"/>
        <v>162870234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-35358574</v>
      </c>
      <c r="E19" s="146">
        <v>-158498450</v>
      </c>
      <c r="F19" s="60">
        <f>H19-D19</f>
        <v>0</v>
      </c>
      <c r="G19" s="37">
        <f>I19-E19</f>
        <v>0</v>
      </c>
      <c r="H19" s="65">
        <f t="shared" si="4"/>
        <v>-35358574</v>
      </c>
      <c r="I19" s="66">
        <f t="shared" si="4"/>
        <v>-158498450</v>
      </c>
      <c r="J19" s="60"/>
      <c r="K19" s="38"/>
      <c r="L19" s="60">
        <f t="shared" ref="L19:M23" si="5">H19+J19</f>
        <v>-35358574</v>
      </c>
      <c r="M19" s="38">
        <f t="shared" si="5"/>
        <v>-158498450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-1064304</v>
      </c>
      <c r="E21" s="146">
        <v>-4329544</v>
      </c>
      <c r="F21" s="60">
        <f t="shared" si="6"/>
        <v>0</v>
      </c>
      <c r="G21" s="37">
        <f t="shared" si="6"/>
        <v>0</v>
      </c>
      <c r="H21" s="65">
        <f t="shared" si="4"/>
        <v>-1064304</v>
      </c>
      <c r="I21" s="66">
        <f t="shared" si="4"/>
        <v>-4329544</v>
      </c>
      <c r="J21" s="60"/>
      <c r="K21" s="38"/>
      <c r="L21" s="60">
        <f t="shared" si="5"/>
        <v>-1064304</v>
      </c>
      <c r="M21" s="38">
        <f t="shared" si="5"/>
        <v>-4329544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20730</v>
      </c>
      <c r="E23" s="146">
        <v>74931</v>
      </c>
      <c r="F23" s="60">
        <f t="shared" si="6"/>
        <v>0</v>
      </c>
      <c r="G23" s="37">
        <f t="shared" si="6"/>
        <v>0</v>
      </c>
      <c r="H23" s="65">
        <f t="shared" si="4"/>
        <v>20730</v>
      </c>
      <c r="I23" s="66">
        <f t="shared" si="4"/>
        <v>74931</v>
      </c>
      <c r="J23" s="60"/>
      <c r="K23" s="38"/>
      <c r="L23" s="60">
        <f t="shared" si="5"/>
        <v>20730</v>
      </c>
      <c r="M23" s="38">
        <f t="shared" si="5"/>
        <v>74931</v>
      </c>
    </row>
    <row r="24" spans="1:13" x14ac:dyDescent="0.2">
      <c r="A24" s="9"/>
      <c r="B24" s="7" t="s">
        <v>33</v>
      </c>
      <c r="C24" s="6"/>
      <c r="D24" s="166">
        <v>-36402148</v>
      </c>
      <c r="E24" s="166">
        <v>-162753063</v>
      </c>
      <c r="F24" s="61">
        <f t="shared" ref="F24:M24" si="7">SUM(F19:F23)</f>
        <v>0</v>
      </c>
      <c r="G24" s="39">
        <f t="shared" si="7"/>
        <v>0</v>
      </c>
      <c r="H24" s="61">
        <f>SUM(H19:H23)</f>
        <v>-36402148</v>
      </c>
      <c r="I24" s="39">
        <f>SUM(I19:I23)</f>
        <v>-162753063</v>
      </c>
      <c r="J24" s="61">
        <f t="shared" si="7"/>
        <v>0</v>
      </c>
      <c r="K24" s="39">
        <f t="shared" si="7"/>
        <v>0</v>
      </c>
      <c r="L24" s="61">
        <f t="shared" si="7"/>
        <v>-36402148</v>
      </c>
      <c r="M24" s="39">
        <f t="shared" si="7"/>
        <v>-162753063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-19188</v>
      </c>
      <c r="E49" s="146">
        <v>-84043.44</v>
      </c>
      <c r="F49" s="60">
        <f>H49-D49</f>
        <v>0</v>
      </c>
      <c r="G49" s="37">
        <f>I49-E49</f>
        <v>0</v>
      </c>
      <c r="H49" s="65">
        <f>D49</f>
        <v>-19188</v>
      </c>
      <c r="I49" s="66">
        <f>E49</f>
        <v>-84043.44</v>
      </c>
      <c r="J49" s="60"/>
      <c r="K49" s="38"/>
      <c r="L49" s="60">
        <f>H49+J49</f>
        <v>-19188</v>
      </c>
      <c r="M49" s="38">
        <f>I49+K49</f>
        <v>-84043.44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-20730</v>
      </c>
      <c r="E51" s="146">
        <v>-74931</v>
      </c>
      <c r="F51" s="60">
        <f>H51-D51</f>
        <v>0</v>
      </c>
      <c r="G51" s="37">
        <f>I51-E51</f>
        <v>0</v>
      </c>
      <c r="H51" s="65">
        <f>D51</f>
        <v>-20730</v>
      </c>
      <c r="I51" s="66">
        <f>E51</f>
        <v>-74931</v>
      </c>
      <c r="J51" s="60"/>
      <c r="K51" s="38"/>
      <c r="L51" s="60">
        <f>H51+J51</f>
        <v>-20730</v>
      </c>
      <c r="M51" s="38">
        <f>I51+K51</f>
        <v>-74931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</v>
      </c>
      <c r="J54" s="60"/>
      <c r="K54" s="38"/>
      <c r="L54" s="60">
        <f>H54+J54</f>
        <v>0</v>
      </c>
      <c r="M54" s="38">
        <f>I54+K54</f>
        <v>-2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8346121.5228982903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8346121.5228982903</v>
      </c>
      <c r="J70" s="65"/>
      <c r="K70" s="38"/>
      <c r="L70" s="60">
        <f t="shared" si="20"/>
        <v>0</v>
      </c>
      <c r="M70" s="38">
        <f t="shared" si="20"/>
        <v>8346121.5228982903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-9378953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-9378953</v>
      </c>
      <c r="J71" s="65"/>
      <c r="K71" s="38"/>
      <c r="L71" s="60">
        <f t="shared" si="20"/>
        <v>0</v>
      </c>
      <c r="M71" s="38">
        <f t="shared" si="20"/>
        <v>-9378953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-1032831.4771017097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-1032831.4771017097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-1032831.4771017097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-1627381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-1627381</v>
      </c>
      <c r="J74" s="60"/>
      <c r="K74" s="38"/>
      <c r="L74" s="60">
        <f t="shared" si="23"/>
        <v>0</v>
      </c>
      <c r="M74" s="38">
        <f t="shared" si="23"/>
        <v>-1627381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-4547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-4547</v>
      </c>
      <c r="J76" s="60"/>
      <c r="K76" s="38"/>
      <c r="L76" s="60">
        <f t="shared" si="23"/>
        <v>0</v>
      </c>
      <c r="M76" s="38">
        <f t="shared" si="23"/>
        <v>-4547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">
      <c r="A81" s="9">
        <v>40</v>
      </c>
      <c r="B81" s="3"/>
      <c r="C81" s="10" t="s">
        <v>78</v>
      </c>
      <c r="D81" s="146">
        <v>0</v>
      </c>
      <c r="E81" s="146">
        <v>-54935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-54935</v>
      </c>
      <c r="J81" s="60"/>
      <c r="K81" s="38"/>
      <c r="L81" s="60">
        <f t="shared" si="23"/>
        <v>0</v>
      </c>
      <c r="M81" s="38">
        <f t="shared" si="23"/>
        <v>-54935</v>
      </c>
    </row>
    <row r="82" spans="1:13" s="2" customFormat="1" ht="20.25" customHeight="1" thickBot="1" x14ac:dyDescent="0.25">
      <c r="A82" s="94"/>
      <c r="B82" s="30"/>
      <c r="C82" s="95" t="s">
        <v>164</v>
      </c>
      <c r="D82" s="73">
        <f>D16+D24+D29+D36+D43+D45+D47+D49</f>
        <v>0</v>
      </c>
      <c r="E82" s="74">
        <f>SUM(E72:E81)+E16+E24+E29+E36+E43+E45+E47+E49+E51+E56+E61+E66</f>
        <v>-2761499.9171017134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-2761499.9171017134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-2761499.9171017134</v>
      </c>
    </row>
    <row r="83" spans="1:13" ht="13.5" thickTop="1" x14ac:dyDescent="0.2">
      <c r="A83" s="4"/>
      <c r="B83" s="3"/>
    </row>
    <row r="84" spans="1:13" x14ac:dyDescent="0.2">
      <c r="A84" s="4"/>
      <c r="B84" s="3"/>
    </row>
    <row r="85" spans="1:13" x14ac:dyDescent="0.2">
      <c r="A85" s="4" t="s">
        <v>159</v>
      </c>
      <c r="B85" s="3"/>
      <c r="L85" s="45"/>
    </row>
    <row r="86" spans="1:13" s="3" customFormat="1" x14ac:dyDescent="0.2">
      <c r="A86" s="144"/>
      <c r="C86" s="10" t="s">
        <v>162</v>
      </c>
      <c r="D86" s="148">
        <v>0</v>
      </c>
      <c r="E86" s="148">
        <v>-53137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-53137</v>
      </c>
      <c r="J86" s="148"/>
      <c r="K86" s="148"/>
      <c r="L86" s="148">
        <f t="shared" ref="L86:M88" si="27">H86+J86</f>
        <v>0</v>
      </c>
      <c r="M86" s="148">
        <f t="shared" si="27"/>
        <v>-53137</v>
      </c>
    </row>
    <row r="87" spans="1:13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">
      <c r="A89" s="144"/>
      <c r="B89" s="4"/>
      <c r="C89" s="154" t="s">
        <v>165</v>
      </c>
      <c r="D89" s="155">
        <f>SUM(D86:D88)</f>
        <v>0</v>
      </c>
      <c r="E89" s="155">
        <f t="shared" ref="E89:M89" si="28">SUM(E86:E88)</f>
        <v>-53137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-53137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-53137</v>
      </c>
    </row>
    <row r="90" spans="1:13" x14ac:dyDescent="0.2">
      <c r="A90" s="4"/>
      <c r="B90" s="3"/>
    </row>
    <row r="91" spans="1:13" s="2" customFormat="1" ht="20.25" customHeight="1" x14ac:dyDescent="0.2">
      <c r="A91" s="144"/>
      <c r="B91" s="4"/>
      <c r="C91" s="154" t="s">
        <v>163</v>
      </c>
      <c r="D91" s="155">
        <f>+D82+D89</f>
        <v>0</v>
      </c>
      <c r="E91" s="155">
        <f t="shared" ref="E91:M91" si="29">+E82+E89</f>
        <v>-2814636.9171017134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-2814636.9171017134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-2814636.9171017134</v>
      </c>
    </row>
    <row r="92" spans="1:13" x14ac:dyDescent="0.2">
      <c r="A92" s="4"/>
      <c r="B92" s="3"/>
    </row>
    <row r="93" spans="1:13" x14ac:dyDescent="0.2">
      <c r="A93" s="4"/>
      <c r="B93" s="3"/>
    </row>
    <row r="94" spans="1:13" x14ac:dyDescent="0.2">
      <c r="A94" s="4"/>
      <c r="B94" s="3"/>
    </row>
    <row r="95" spans="1:13" x14ac:dyDescent="0.2">
      <c r="A95" s="4"/>
      <c r="B95" s="3"/>
    </row>
    <row r="96" spans="1:1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topLeftCell="H1" zoomScale="75" workbookViewId="0">
      <selection activeCell="K22" sqref="K2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190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0</v>
      </c>
      <c r="E13" s="65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0</v>
      </c>
      <c r="E19" s="65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0</v>
      </c>
      <c r="E21" s="65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0</v>
      </c>
      <c r="E23" s="65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0</v>
      </c>
      <c r="E49" s="65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0</v>
      </c>
      <c r="E51" s="65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441261.49690000003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441261.49690000003</v>
      </c>
      <c r="J70" s="65"/>
      <c r="K70" s="38"/>
      <c r="L70" s="60">
        <f t="shared" si="20"/>
        <v>0</v>
      </c>
      <c r="M70" s="38">
        <f t="shared" si="20"/>
        <v>441261.49690000003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-499916.66939999978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-499916.66939999978</v>
      </c>
      <c r="J71" s="65"/>
      <c r="K71" s="38"/>
      <c r="L71" s="60">
        <f t="shared" si="20"/>
        <v>0</v>
      </c>
      <c r="M71" s="38">
        <f t="shared" si="20"/>
        <v>-499916.66939999978</v>
      </c>
    </row>
    <row r="72" spans="1:13" x14ac:dyDescent="0.2">
      <c r="A72" s="9"/>
      <c r="B72" s="3"/>
      <c r="C72" s="55" t="s">
        <v>69</v>
      </c>
      <c r="D72" s="61">
        <v>0</v>
      </c>
      <c r="E72" s="39">
        <v>-58655.172499999753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-58655.172499999753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-58655.172499999753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61237.107600000003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61237.107600000003</v>
      </c>
      <c r="J74" s="60"/>
      <c r="K74" s="38"/>
      <c r="L74" s="60">
        <f t="shared" si="23"/>
        <v>0</v>
      </c>
      <c r="M74" s="38">
        <f t="shared" si="23"/>
        <v>61237.107600000003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-595141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-595141</v>
      </c>
      <c r="J81" s="60"/>
      <c r="K81" s="38"/>
      <c r="L81" s="60">
        <f t="shared" si="23"/>
        <v>0</v>
      </c>
      <c r="M81" s="38">
        <f t="shared" si="23"/>
        <v>-595141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-592559.06489999976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-592559.06489999976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-592559.06489999976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AP179"/>
  <sheetViews>
    <sheetView zoomScale="75" workbookViewId="0">
      <pane xSplit="3" ySplit="9" topLeftCell="E55" activePane="bottomRight" state="frozen"/>
      <selection pane="topRight"/>
      <selection pane="bottomLeft"/>
      <selection pane="bottomRight" activeCell="E82" sqref="E8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  <col min="16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97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27"/>
      <c r="L8" s="26" t="s">
        <v>233</v>
      </c>
      <c r="M8" s="27"/>
      <c r="N8" s="26" t="s">
        <v>234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118946576</v>
      </c>
      <c r="E11" s="38">
        <f>SUM(G11,I11,K11,M11,O11,Q11,S11,U11,W11,Y11,AA11,AC11,AE11)</f>
        <v>492869720.64000005</v>
      </c>
      <c r="F11" s="60">
        <f>'TIE-OUT'!F11+RECLASS!F11</f>
        <v>0</v>
      </c>
      <c r="G11" s="38">
        <f>'TIE-OUT'!G11+RECLASS!G11</f>
        <v>0</v>
      </c>
      <c r="H11" s="118">
        <f>+Actuals!E164</f>
        <v>118824617</v>
      </c>
      <c r="I11" s="119">
        <f>+Actuals!F164</f>
        <v>479998805.62000006</v>
      </c>
      <c r="J11" s="118">
        <v>185374</v>
      </c>
      <c r="K11" s="119">
        <v>473464.26</v>
      </c>
      <c r="L11" s="118">
        <v>47830</v>
      </c>
      <c r="M11" s="119">
        <v>12419739.65</v>
      </c>
      <c r="N11" s="118">
        <v>-111245</v>
      </c>
      <c r="O11" s="119">
        <v>-22288.89</v>
      </c>
      <c r="P11" s="118">
        <f>+Actuals!M164</f>
        <v>0</v>
      </c>
      <c r="Q11" s="119">
        <f>+Actuals!N164</f>
        <v>0</v>
      </c>
      <c r="R11" s="118">
        <f>+Actuals!O164</f>
        <v>0</v>
      </c>
      <c r="S11" s="119">
        <f>+Actuals!P164</f>
        <v>0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18211927.449999999</v>
      </c>
      <c r="F12" s="60">
        <f>'TIE-OUT'!F12+RECLASS!F12</f>
        <v>0</v>
      </c>
      <c r="G12" s="38">
        <f>'TIE-OUT'!G12+RECLASS!G12</f>
        <v>18211927.449999999</v>
      </c>
      <c r="H12" s="118">
        <f>+Actuals!E165</f>
        <v>0</v>
      </c>
      <c r="I12" s="119">
        <f>+Actuals!F165</f>
        <v>0</v>
      </c>
      <c r="J12" s="118">
        <f>+Actuals!G165</f>
        <v>0</v>
      </c>
      <c r="K12" s="214">
        <v>0</v>
      </c>
      <c r="L12" s="118">
        <f>+Actuals!I165</f>
        <v>0</v>
      </c>
      <c r="M12" s="119">
        <f>+Actuals!J165</f>
        <v>0</v>
      </c>
      <c r="N12" s="118">
        <f>+Actuals!K165</f>
        <v>0</v>
      </c>
      <c r="O12" s="119">
        <f>+Actuals!L165</f>
        <v>0</v>
      </c>
      <c r="P12" s="118">
        <f>+Actuals!M165</f>
        <v>0</v>
      </c>
      <c r="Q12" s="119">
        <f>+Actuals!N165</f>
        <v>0</v>
      </c>
      <c r="R12" s="118">
        <f>+Actuals!O165</f>
        <v>0</v>
      </c>
      <c r="S12" s="119">
        <f>+Actuals!P165</f>
        <v>0</v>
      </c>
      <c r="T12" s="118">
        <f>+Actuals!Q165</f>
        <v>0</v>
      </c>
      <c r="U12" s="119">
        <f>+Actuals!R165</f>
        <v>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51133747</v>
      </c>
      <c r="E13" s="38">
        <f t="shared" si="0"/>
        <v>218458942</v>
      </c>
      <c r="F13" s="60">
        <f>'TIE-OUT'!F13+RECLASS!F13</f>
        <v>0</v>
      </c>
      <c r="G13" s="38">
        <f>'TIE-OUT'!G13+RECLASS!G13</f>
        <v>0</v>
      </c>
      <c r="H13" s="118">
        <f>+Actuals!E166</f>
        <v>49857326</v>
      </c>
      <c r="I13" s="119">
        <f>+Actuals!F166</f>
        <v>214448508</v>
      </c>
      <c r="J13" s="118">
        <f>+Actuals!G166</f>
        <v>0</v>
      </c>
      <c r="K13" s="119">
        <f>+Actuals!H166</f>
        <v>0</v>
      </c>
      <c r="L13" s="118">
        <f>+Actuals!I166</f>
        <v>0</v>
      </c>
      <c r="M13" s="119">
        <f>+Actuals!J166</f>
        <v>0</v>
      </c>
      <c r="N13" s="118">
        <v>1276421</v>
      </c>
      <c r="O13" s="119">
        <v>4010434</v>
      </c>
      <c r="P13" s="118">
        <f>+Actuals!M166</f>
        <v>0</v>
      </c>
      <c r="Q13" s="119">
        <f>+Actuals!N166</f>
        <v>0</v>
      </c>
      <c r="R13" s="118">
        <f>+Actuals!O166</f>
        <v>0</v>
      </c>
      <c r="S13" s="119">
        <f>+Actuals!P166</f>
        <v>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f>+Actuals!E167</f>
        <v>0</v>
      </c>
      <c r="I14" s="119">
        <f>+Actuals!F167</f>
        <v>0</v>
      </c>
      <c r="J14" s="118">
        <f>+Actuals!G167</f>
        <v>0</v>
      </c>
      <c r="K14" s="119">
        <f>+Actuals!H167</f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942663.02999999933</v>
      </c>
      <c r="F15" s="81">
        <f>'TIE-OUT'!F15+RECLASS!F15</f>
        <v>0</v>
      </c>
      <c r="G15" s="82">
        <f>'TIE-OUT'!G15+RECLASS!G15</f>
        <v>0</v>
      </c>
      <c r="H15" s="118">
        <f>+Actuals!E168</f>
        <v>0</v>
      </c>
      <c r="I15" s="119">
        <f>+Actuals!F168</f>
        <v>15285602</v>
      </c>
      <c r="J15" s="118">
        <f>+Actuals!G168</f>
        <v>0</v>
      </c>
      <c r="K15" s="119">
        <v>837781</v>
      </c>
      <c r="L15" s="118">
        <f>+Actuals!I168</f>
        <v>0</v>
      </c>
      <c r="M15" s="119">
        <v>-15180719.970000001</v>
      </c>
      <c r="N15" s="118">
        <f>+Actuals!K168</f>
        <v>0</v>
      </c>
      <c r="O15" s="119">
        <f>+Actuals!L168</f>
        <v>0</v>
      </c>
      <c r="P15" s="118">
        <f>+Actuals!M168</f>
        <v>0</v>
      </c>
      <c r="Q15" s="119">
        <f>+Actuals!N168</f>
        <v>0</v>
      </c>
      <c r="R15" s="118">
        <f>+Actuals!O168</f>
        <v>0</v>
      </c>
      <c r="S15" s="119">
        <f>+Actuals!P168</f>
        <v>0</v>
      </c>
      <c r="T15" s="118">
        <f>+Actuals!Q168</f>
        <v>0</v>
      </c>
      <c r="U15" s="119">
        <f>+Actuals!R168</f>
        <v>0</v>
      </c>
      <c r="V15" s="118">
        <f>+Actuals!S168</f>
        <v>0</v>
      </c>
      <c r="W15" s="119">
        <f>+Actuals!T168</f>
        <v>0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170080323</v>
      </c>
      <c r="E16" s="39">
        <f t="shared" si="1"/>
        <v>730483253.12</v>
      </c>
      <c r="F16" s="61">
        <f t="shared" si="1"/>
        <v>0</v>
      </c>
      <c r="G16" s="39">
        <f t="shared" si="1"/>
        <v>18211927.449999999</v>
      </c>
      <c r="H16" s="61">
        <f t="shared" si="1"/>
        <v>168681943</v>
      </c>
      <c r="I16" s="39">
        <f t="shared" si="1"/>
        <v>709732915.62000012</v>
      </c>
      <c r="J16" s="61">
        <f t="shared" ref="J16:AO16" si="2">SUM(J11:J15)</f>
        <v>185374</v>
      </c>
      <c r="K16" s="39">
        <f t="shared" si="2"/>
        <v>1311245.26</v>
      </c>
      <c r="L16" s="61">
        <f t="shared" si="2"/>
        <v>47830</v>
      </c>
      <c r="M16" s="39">
        <f t="shared" si="2"/>
        <v>-2760980.3200000003</v>
      </c>
      <c r="N16" s="61">
        <f t="shared" si="2"/>
        <v>1165176</v>
      </c>
      <c r="O16" s="39">
        <f t="shared" si="2"/>
        <v>3988145.11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-125309856</v>
      </c>
      <c r="E19" s="38">
        <f t="shared" si="3"/>
        <v>-515413724.85000008</v>
      </c>
      <c r="F19" s="64">
        <f>'TIE-OUT'!F19+RECLASS!F19</f>
        <v>0</v>
      </c>
      <c r="G19" s="68">
        <f>'TIE-OUT'!G19+RECLASS!G19</f>
        <v>0</v>
      </c>
      <c r="H19" s="118">
        <f>+Actuals!E169</f>
        <v>-125216492</v>
      </c>
      <c r="I19" s="119">
        <f>+Actuals!F169</f>
        <v>-518246663.58000004</v>
      </c>
      <c r="J19" s="118">
        <f>-281619+81061</f>
        <v>-200558</v>
      </c>
      <c r="K19" s="119">
        <f>41943.75+343698.64</f>
        <v>385642.39</v>
      </c>
      <c r="L19" s="118">
        <v>31183</v>
      </c>
      <c r="M19" s="119">
        <v>2647849.2000000002</v>
      </c>
      <c r="N19" s="118">
        <v>76011</v>
      </c>
      <c r="O19" s="119">
        <v>-200552.86</v>
      </c>
      <c r="P19" s="118">
        <f>+Actuals!M169</f>
        <v>0</v>
      </c>
      <c r="Q19" s="119">
        <f>+Actuals!N169</f>
        <v>0</v>
      </c>
      <c r="R19" s="118">
        <f>+Actuals!O169</f>
        <v>0</v>
      </c>
      <c r="S19" s="119">
        <f>+Actuals!P169</f>
        <v>0</v>
      </c>
      <c r="T19" s="118">
        <f>+Actuals!Q169</f>
        <v>0</v>
      </c>
      <c r="U19" s="119">
        <f>+Actuals!R169</f>
        <v>0</v>
      </c>
      <c r="V19" s="118">
        <f>+Actuals!S169</f>
        <v>0</v>
      </c>
      <c r="W19" s="119">
        <f>+Actuals!T169</f>
        <v>0</v>
      </c>
      <c r="X19" s="118">
        <f>+Actuals!U169</f>
        <v>0</v>
      </c>
      <c r="Y19" s="119">
        <f>+Actuals!V169</f>
        <v>0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-19085663.91</v>
      </c>
      <c r="F20" s="60">
        <f>'TIE-OUT'!F20+RECLASS!F20</f>
        <v>0</v>
      </c>
      <c r="G20" s="38">
        <f>'TIE-OUT'!G20+RECLASS!G20</f>
        <v>-22685097.91</v>
      </c>
      <c r="H20" s="118">
        <f>+Actuals!E170</f>
        <v>0</v>
      </c>
      <c r="I20" s="119">
        <f>+Actuals!F170</f>
        <v>0</v>
      </c>
      <c r="J20" s="118">
        <f>+Actuals!G170</f>
        <v>0</v>
      </c>
      <c r="K20" s="214">
        <v>0</v>
      </c>
      <c r="L20" s="118">
        <f>+Actuals!I170</f>
        <v>0</v>
      </c>
      <c r="M20" s="119">
        <v>3643131</v>
      </c>
      <c r="N20" s="118">
        <f>+Actuals!K170</f>
        <v>0</v>
      </c>
      <c r="O20" s="119">
        <v>-43697</v>
      </c>
      <c r="P20" s="118">
        <f>+Actuals!M170</f>
        <v>0</v>
      </c>
      <c r="Q20" s="119">
        <f>+Actuals!N170</f>
        <v>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-44535504</v>
      </c>
      <c r="E21" s="38">
        <f t="shared" si="3"/>
        <v>-190879001</v>
      </c>
      <c r="F21" s="60">
        <f>'TIE-OUT'!F21+RECLASS!F21</f>
        <v>0</v>
      </c>
      <c r="G21" s="38">
        <f>'TIE-OUT'!G21+RECLASS!G21</f>
        <v>0</v>
      </c>
      <c r="H21" s="118">
        <f>+Actuals!E171</f>
        <v>-43259083</v>
      </c>
      <c r="I21" s="119">
        <f>+Actuals!F171</f>
        <v>-186868567</v>
      </c>
      <c r="J21" s="118">
        <f>+Actuals!G171</f>
        <v>0</v>
      </c>
      <c r="K21" s="119">
        <f>+Actuals!H171</f>
        <v>0</v>
      </c>
      <c r="L21" s="118">
        <f>+Actuals!I171</f>
        <v>0</v>
      </c>
      <c r="M21" s="119">
        <f>+Actuals!J171</f>
        <v>0</v>
      </c>
      <c r="N21" s="118">
        <v>-1276421</v>
      </c>
      <c r="O21" s="119">
        <v>-4010434</v>
      </c>
      <c r="P21" s="118">
        <f>+Actuals!M171</f>
        <v>0</v>
      </c>
      <c r="Q21" s="119">
        <f>+Actuals!N171</f>
        <v>0</v>
      </c>
      <c r="R21" s="118">
        <f>+Actuals!O171</f>
        <v>0</v>
      </c>
      <c r="S21" s="119">
        <f>+Actuals!P171</f>
        <v>0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f>+Actuals!E172</f>
        <v>0</v>
      </c>
      <c r="I22" s="119">
        <f>+Actuals!F172</f>
        <v>0</v>
      </c>
      <c r="J22" s="118">
        <f>+Actuals!G172</f>
        <v>0</v>
      </c>
      <c r="K22" s="119">
        <f>+Actuals!H172</f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182189</v>
      </c>
      <c r="E23" s="38">
        <f t="shared" si="3"/>
        <v>772481.35999999975</v>
      </c>
      <c r="F23" s="81">
        <f>'TIE-OUT'!F23+RECLASS!F23</f>
        <v>0</v>
      </c>
      <c r="G23" s="82">
        <f>'TIE-OUT'!G23+RECLASS!G23</f>
        <v>0</v>
      </c>
      <c r="H23" s="118">
        <f>+Actuals!E173</f>
        <v>414881</v>
      </c>
      <c r="I23" s="119">
        <f>+Actuals!F173</f>
        <v>1759095.44</v>
      </c>
      <c r="J23" s="118">
        <v>-81061</v>
      </c>
      <c r="K23" s="119">
        <v>-343698.64</v>
      </c>
      <c r="L23" s="118">
        <v>-153024</v>
      </c>
      <c r="M23" s="119">
        <v>-648821.76000000001</v>
      </c>
      <c r="N23" s="118">
        <v>1393</v>
      </c>
      <c r="O23" s="119">
        <v>5906.32</v>
      </c>
      <c r="P23" s="118">
        <f>+Actuals!M173</f>
        <v>0</v>
      </c>
      <c r="Q23" s="119">
        <f>+Actuals!N173</f>
        <v>0</v>
      </c>
      <c r="R23" s="118">
        <f>+Actuals!O173</f>
        <v>0</v>
      </c>
      <c r="S23" s="119">
        <f>+Actuals!P173</f>
        <v>0</v>
      </c>
      <c r="T23" s="118">
        <f>+Actuals!Q173</f>
        <v>0</v>
      </c>
      <c r="U23" s="119">
        <f>+Actuals!R173</f>
        <v>0</v>
      </c>
      <c r="V23" s="118">
        <f>+Actuals!S173</f>
        <v>0</v>
      </c>
      <c r="W23" s="119">
        <f>+Actuals!T173</f>
        <v>0</v>
      </c>
      <c r="X23" s="118">
        <f>+Actuals!U173</f>
        <v>0</v>
      </c>
      <c r="Y23" s="119">
        <f>+Actuals!V173</f>
        <v>0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-169663171</v>
      </c>
      <c r="E24" s="39">
        <f t="shared" si="4"/>
        <v>-724605908.4000001</v>
      </c>
      <c r="F24" s="61">
        <f t="shared" si="4"/>
        <v>0</v>
      </c>
      <c r="G24" s="39">
        <f t="shared" si="4"/>
        <v>-22685097.91</v>
      </c>
      <c r="H24" s="61">
        <f t="shared" si="4"/>
        <v>-168060694</v>
      </c>
      <c r="I24" s="39">
        <f t="shared" si="4"/>
        <v>-703356135.13999999</v>
      </c>
      <c r="J24" s="61">
        <f t="shared" ref="J24:AO24" si="5">SUM(J19:J23)</f>
        <v>-281619</v>
      </c>
      <c r="K24" s="39">
        <f t="shared" si="5"/>
        <v>41943.75</v>
      </c>
      <c r="L24" s="61">
        <f t="shared" si="5"/>
        <v>-121841</v>
      </c>
      <c r="M24" s="39">
        <f t="shared" si="5"/>
        <v>5642158.4400000004</v>
      </c>
      <c r="N24" s="61">
        <f t="shared" si="5"/>
        <v>-1199017</v>
      </c>
      <c r="O24" s="39">
        <f t="shared" si="5"/>
        <v>-4248777.54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86528</v>
      </c>
      <c r="E27" s="38">
        <f>SUM(G27,I27,K27,M27,O27,Q27,S27,U27,W27,Y27,AA27,AC27,AE27)</f>
        <v>358950.18000000005</v>
      </c>
      <c r="F27" s="64">
        <f>'TIE-OUT'!F27+RECLASS!F27</f>
        <v>0</v>
      </c>
      <c r="G27" s="68">
        <f>'TIE-OUT'!G27+RECLASS!G27</f>
        <v>0</v>
      </c>
      <c r="H27" s="118">
        <f>+Actuals!E174</f>
        <v>58500</v>
      </c>
      <c r="I27" s="119">
        <f>+Actuals!F174</f>
        <v>242730</v>
      </c>
      <c r="J27" s="118">
        <v>28028</v>
      </c>
      <c r="K27" s="119">
        <v>108468.4</v>
      </c>
      <c r="L27" s="118">
        <f>+Actuals!I174</f>
        <v>0</v>
      </c>
      <c r="M27" s="119">
        <v>7751.78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-441868</v>
      </c>
      <c r="E28" s="38">
        <f>SUM(G28,I28,K28,M28,O28,Q28,S28,U28,W28,Y28,AA28,AC28,AE28)</f>
        <v>-1825560.41</v>
      </c>
      <c r="F28" s="81">
        <f>'TIE-OUT'!F28+RECLASS!F28</f>
        <v>0</v>
      </c>
      <c r="G28" s="82">
        <f>'TIE-OUT'!G28+RECLASS!G28</f>
        <v>0</v>
      </c>
      <c r="H28" s="118">
        <f>+Actuals!E175</f>
        <v>-441868</v>
      </c>
      <c r="I28" s="119">
        <f>+Actuals!F175</f>
        <v>-1825560.41</v>
      </c>
      <c r="J28" s="118">
        <f>+Actuals!G175</f>
        <v>0</v>
      </c>
      <c r="K28" s="119">
        <f>+Actuals!H175</f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-355340</v>
      </c>
      <c r="E29" s="39">
        <f t="shared" si="6"/>
        <v>-1466610.23</v>
      </c>
      <c r="F29" s="61">
        <f t="shared" si="6"/>
        <v>0</v>
      </c>
      <c r="G29" s="39">
        <f t="shared" si="6"/>
        <v>0</v>
      </c>
      <c r="H29" s="61">
        <f t="shared" si="6"/>
        <v>-383368</v>
      </c>
      <c r="I29" s="39">
        <f t="shared" si="6"/>
        <v>-1582830.41</v>
      </c>
      <c r="J29" s="61">
        <f t="shared" ref="J29:AO29" si="7">SUM(J27:J28)</f>
        <v>28028</v>
      </c>
      <c r="K29" s="39">
        <f t="shared" si="7"/>
        <v>108468.4</v>
      </c>
      <c r="L29" s="61">
        <f t="shared" si="7"/>
        <v>0</v>
      </c>
      <c r="M29" s="39">
        <f t="shared" si="7"/>
        <v>7751.78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-46544</v>
      </c>
      <c r="E32" s="38">
        <f t="shared" si="8"/>
        <v>-185807.02000000002</v>
      </c>
      <c r="F32" s="64">
        <f>'TIE-OUT'!F32+RECLASS!F32</f>
        <v>0</v>
      </c>
      <c r="G32" s="68">
        <f>'TIE-OUT'!G32+RECLASS!G32</f>
        <v>0</v>
      </c>
      <c r="H32" s="118">
        <f>+Actuals!E176</f>
        <v>-44536</v>
      </c>
      <c r="I32" s="119">
        <f>+Actuals!F176</f>
        <v>-188832.64000000001</v>
      </c>
      <c r="J32" s="118">
        <v>15092</v>
      </c>
      <c r="K32" s="119">
        <v>75529.62</v>
      </c>
      <c r="L32" s="118">
        <v>-47844</v>
      </c>
      <c r="M32" s="119">
        <v>-202858.56</v>
      </c>
      <c r="N32" s="118">
        <v>30744</v>
      </c>
      <c r="O32" s="119">
        <v>130354.56</v>
      </c>
      <c r="P32" s="118">
        <f>+Actuals!M176</f>
        <v>0</v>
      </c>
      <c r="Q32" s="119">
        <f>+Actuals!N176</f>
        <v>0</v>
      </c>
      <c r="R32" s="118">
        <f>+Actuals!O176</f>
        <v>0</v>
      </c>
      <c r="S32" s="119">
        <f>+Actuals!P176</f>
        <v>0</v>
      </c>
      <c r="T32" s="118">
        <f>+Actuals!Q176</f>
        <v>0</v>
      </c>
      <c r="U32" s="119">
        <f>+Actuals!R176</f>
        <v>0</v>
      </c>
      <c r="V32" s="118">
        <f>+Actuals!S176</f>
        <v>0</v>
      </c>
      <c r="W32" s="119">
        <f>+Actuals!T176</f>
        <v>0</v>
      </c>
      <c r="X32" s="118">
        <f>+Actuals!U176</f>
        <v>0</v>
      </c>
      <c r="Y32" s="119">
        <f>+Actuals!V176</f>
        <v>0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-51046</v>
      </c>
      <c r="E33" s="38">
        <f t="shared" si="8"/>
        <v>-216877.40000000002</v>
      </c>
      <c r="F33" s="60">
        <f>'TIE-OUT'!F33+RECLASS!F33</f>
        <v>0</v>
      </c>
      <c r="G33" s="38">
        <f>'TIE-OUT'!G33+RECLASS!G33</f>
        <v>0</v>
      </c>
      <c r="H33" s="118">
        <f>+Actuals!E177</f>
        <v>0</v>
      </c>
      <c r="I33" s="119">
        <f>+Actuals!F177</f>
        <v>0</v>
      </c>
      <c r="J33" s="118">
        <v>-48059</v>
      </c>
      <c r="K33" s="119">
        <v>-205070.95</v>
      </c>
      <c r="L33" s="118">
        <v>-2987</v>
      </c>
      <c r="M33" s="119">
        <v>-11806.45</v>
      </c>
      <c r="N33" s="118">
        <f>+Actuals!K177</f>
        <v>0</v>
      </c>
      <c r="O33" s="119">
        <f>+Actuals!L177</f>
        <v>0</v>
      </c>
      <c r="P33" s="118">
        <f>+Actuals!M177</f>
        <v>0</v>
      </c>
      <c r="Q33" s="119">
        <f>+Actuals!N177</f>
        <v>0</v>
      </c>
      <c r="R33" s="118">
        <f>+Actuals!O177</f>
        <v>0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53141</v>
      </c>
      <c r="E34" s="38">
        <f t="shared" si="8"/>
        <v>224894.85</v>
      </c>
      <c r="F34" s="60">
        <f>'TIE-OUT'!F34+RECLASS!F34</f>
        <v>0</v>
      </c>
      <c r="G34" s="38">
        <f>'TIE-OUT'!G34+RECLASS!G34</f>
        <v>0</v>
      </c>
      <c r="H34" s="118">
        <f>+Actuals!E178</f>
        <v>0</v>
      </c>
      <c r="I34" s="119">
        <f>+Actuals!F178</f>
        <v>0</v>
      </c>
      <c r="J34" s="118">
        <v>49389</v>
      </c>
      <c r="K34" s="119">
        <v>209951.03</v>
      </c>
      <c r="L34" s="118">
        <v>3752</v>
      </c>
      <c r="M34" s="119">
        <v>14943.82</v>
      </c>
      <c r="N34" s="118">
        <f>+Actuals!K178</f>
        <v>0</v>
      </c>
      <c r="O34" s="119">
        <f>+Actuals!L178</f>
        <v>0</v>
      </c>
      <c r="P34" s="118">
        <f>+Actuals!M178</f>
        <v>0</v>
      </c>
      <c r="Q34" s="119">
        <f>+Actuals!N178</f>
        <v>0</v>
      </c>
      <c r="R34" s="118">
        <f>+Actuals!O178</f>
        <v>0</v>
      </c>
      <c r="S34" s="119">
        <f>+Actuals!P178</f>
        <v>0</v>
      </c>
      <c r="T34" s="118">
        <f>+Actuals!Q178</f>
        <v>0</v>
      </c>
      <c r="U34" s="119">
        <f>+Actuals!R178</f>
        <v>0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15</v>
      </c>
      <c r="E35" s="38">
        <f t="shared" si="8"/>
        <v>0</v>
      </c>
      <c r="F35" s="81">
        <f>'TIE-OUT'!F35+RECLASS!F35</f>
        <v>0</v>
      </c>
      <c r="G35" s="82">
        <f>'TIE-OUT'!G35+RECLASS!G35</f>
        <v>0</v>
      </c>
      <c r="H35" s="118">
        <f>+Actuals!E179</f>
        <v>0</v>
      </c>
      <c r="I35" s="119">
        <f>+Actuals!F179</f>
        <v>0</v>
      </c>
      <c r="J35" s="118">
        <v>-15</v>
      </c>
      <c r="K35" s="119">
        <f>+Actuals!H179</f>
        <v>0</v>
      </c>
      <c r="L35" s="118">
        <f>+Actuals!I179</f>
        <v>0</v>
      </c>
      <c r="M35" s="119">
        <f>+Actuals!J179</f>
        <v>0</v>
      </c>
      <c r="N35" s="118">
        <v>30</v>
      </c>
      <c r="O35" s="119">
        <f>+Actuals!L179</f>
        <v>0</v>
      </c>
      <c r="P35" s="118">
        <f>+Actuals!M179</f>
        <v>0</v>
      </c>
      <c r="Q35" s="119">
        <f>+Actuals!N179</f>
        <v>0</v>
      </c>
      <c r="R35" s="118">
        <f>+Actuals!O179</f>
        <v>0</v>
      </c>
      <c r="S35" s="119">
        <f>+Actuals!P179</f>
        <v>0</v>
      </c>
      <c r="T35" s="118">
        <f>+Actuals!Q179</f>
        <v>0</v>
      </c>
      <c r="U35" s="119">
        <f>+Actuals!R179</f>
        <v>0</v>
      </c>
      <c r="V35" s="118">
        <f>+Actuals!S179</f>
        <v>0</v>
      </c>
      <c r="W35" s="119">
        <f>+Actuals!T179</f>
        <v>0</v>
      </c>
      <c r="X35" s="118">
        <f>+Actuals!U179</f>
        <v>0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-44434</v>
      </c>
      <c r="E36" s="39">
        <f t="shared" si="9"/>
        <v>-177789.57000000004</v>
      </c>
      <c r="F36" s="61">
        <f t="shared" si="9"/>
        <v>0</v>
      </c>
      <c r="G36" s="39">
        <f t="shared" si="9"/>
        <v>0</v>
      </c>
      <c r="H36" s="61">
        <f t="shared" si="9"/>
        <v>-44536</v>
      </c>
      <c r="I36" s="39">
        <f t="shared" si="9"/>
        <v>-188832.64000000001</v>
      </c>
      <c r="J36" s="61">
        <f t="shared" ref="J36:AO36" si="10">SUM(J32:J35)</f>
        <v>16407</v>
      </c>
      <c r="K36" s="39">
        <f t="shared" si="10"/>
        <v>80409.699999999983</v>
      </c>
      <c r="L36" s="61">
        <f t="shared" si="10"/>
        <v>-47079</v>
      </c>
      <c r="M36" s="39">
        <f t="shared" si="10"/>
        <v>-199721.19</v>
      </c>
      <c r="N36" s="61">
        <f t="shared" si="10"/>
        <v>30774</v>
      </c>
      <c r="O36" s="39">
        <f t="shared" si="10"/>
        <v>130354.56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34022</v>
      </c>
      <c r="E39" s="38">
        <f t="shared" si="11"/>
        <v>144253.28</v>
      </c>
      <c r="F39" s="64">
        <f>'TIE-OUT'!F39+RECLASS!F39</f>
        <v>0</v>
      </c>
      <c r="G39" s="68">
        <f>'TIE-OUT'!G39+RECLASS!G39</f>
        <v>0</v>
      </c>
      <c r="H39" s="118">
        <f>+Actuals!E180</f>
        <v>20675</v>
      </c>
      <c r="I39" s="119">
        <f>+Actuals!F180</f>
        <v>87662</v>
      </c>
      <c r="J39" s="118">
        <v>13347</v>
      </c>
      <c r="K39" s="119">
        <v>56591.28</v>
      </c>
      <c r="L39" s="118">
        <f>+Actuals!I180</f>
        <v>0</v>
      </c>
      <c r="M39" s="119">
        <f>+Actuals!J180</f>
        <v>0</v>
      </c>
      <c r="N39" s="118">
        <f>+Actuals!K180</f>
        <v>0</v>
      </c>
      <c r="O39" s="119">
        <f>+Actuals!L180</f>
        <v>0</v>
      </c>
      <c r="P39" s="118">
        <f>+Actuals!M180</f>
        <v>0</v>
      </c>
      <c r="Q39" s="119">
        <f>+Actuals!N180</f>
        <v>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-9097</v>
      </c>
      <c r="E40" s="38">
        <f t="shared" si="11"/>
        <v>-4332.88</v>
      </c>
      <c r="F40" s="60">
        <f>'TIE-OUT'!F40+RECLASS!F40</f>
        <v>0</v>
      </c>
      <c r="G40" s="38">
        <f>'TIE-OUT'!G40+RECLASS!G40</f>
        <v>0</v>
      </c>
      <c r="H40" s="118">
        <f>+Actuals!E181</f>
        <v>-9097</v>
      </c>
      <c r="I40" s="119">
        <f>+Actuals!F181</f>
        <v>-4332.88</v>
      </c>
      <c r="J40" s="118">
        <f>+Actuals!G181</f>
        <v>0</v>
      </c>
      <c r="K40" s="119">
        <f>+Actuals!H181</f>
        <v>0</v>
      </c>
      <c r="L40" s="118">
        <f>+Actuals!I181</f>
        <v>0</v>
      </c>
      <c r="M40" s="119">
        <f>+Actuals!J181</f>
        <v>0</v>
      </c>
      <c r="N40" s="118">
        <f>+Actuals!K181</f>
        <v>0</v>
      </c>
      <c r="O40" s="119">
        <f>+Actuals!L181</f>
        <v>0</v>
      </c>
      <c r="P40" s="118">
        <f>+Actuals!M181</f>
        <v>0</v>
      </c>
      <c r="Q40" s="119">
        <f>+Actuals!N181</f>
        <v>0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f>+Actuals!S181</f>
        <v>0</v>
      </c>
      <c r="W40" s="119">
        <f>+Actuals!T181</f>
        <v>0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f>+Actuals!E182</f>
        <v>0</v>
      </c>
      <c r="I41" s="119">
        <f>+Actuals!F182</f>
        <v>0</v>
      </c>
      <c r="J41" s="118">
        <f>+Actuals!G182</f>
        <v>0</v>
      </c>
      <c r="K41" s="119">
        <f>+Actuals!H182</f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-9097</v>
      </c>
      <c r="E42" s="39">
        <f t="shared" si="12"/>
        <v>-4332.88</v>
      </c>
      <c r="F42" s="61">
        <f t="shared" si="12"/>
        <v>0</v>
      </c>
      <c r="G42" s="39">
        <f t="shared" si="12"/>
        <v>0</v>
      </c>
      <c r="H42" s="61">
        <f t="shared" si="12"/>
        <v>-9097</v>
      </c>
      <c r="I42" s="39">
        <f t="shared" si="12"/>
        <v>-4332.88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24925</v>
      </c>
      <c r="E43" s="39">
        <f t="shared" si="14"/>
        <v>139920.4</v>
      </c>
      <c r="F43" s="61">
        <f t="shared" si="14"/>
        <v>0</v>
      </c>
      <c r="G43" s="39">
        <f t="shared" si="14"/>
        <v>0</v>
      </c>
      <c r="H43" s="61">
        <f t="shared" si="14"/>
        <v>11578</v>
      </c>
      <c r="I43" s="39">
        <f t="shared" si="14"/>
        <v>83329.119999999995</v>
      </c>
      <c r="J43" s="61">
        <f t="shared" ref="J43:AO43" si="15">J42+J39</f>
        <v>13347</v>
      </c>
      <c r="K43" s="39">
        <f t="shared" si="15"/>
        <v>56591.28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f>+Actuals!E183</f>
        <v>0</v>
      </c>
      <c r="I45" s="119">
        <f>+Actuals!F183</f>
        <v>0</v>
      </c>
      <c r="J45" s="118">
        <f>+Actuals!G183</f>
        <v>0</v>
      </c>
      <c r="K45" s="119">
        <f>+Actuals!H183</f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f>+Actuals!E184</f>
        <v>0</v>
      </c>
      <c r="I47" s="119">
        <f>+Actuals!F184</f>
        <v>0</v>
      </c>
      <c r="J47" s="118">
        <f>+Actuals!G184</f>
        <v>0</v>
      </c>
      <c r="K47" s="119">
        <f>+Actuals!H184</f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-42303</v>
      </c>
      <c r="E49" s="38">
        <f>SUM(G49,I49,K49,M49,O49,Q49,S49,U49,W49,Y49,AA49,AC49,AE49)</f>
        <v>-179364.72000000006</v>
      </c>
      <c r="F49" s="60">
        <f>'TIE-OUT'!F49+RECLASS!F49</f>
        <v>0</v>
      </c>
      <c r="G49" s="38">
        <f>'TIE-OUT'!G49+RECLASS!G49</f>
        <v>0</v>
      </c>
      <c r="H49" s="118">
        <f>+Actuals!E185</f>
        <v>-204923</v>
      </c>
      <c r="I49" s="119">
        <f>+Actuals!F185</f>
        <v>-868873.52</v>
      </c>
      <c r="J49" s="118">
        <v>38463</v>
      </c>
      <c r="K49" s="119">
        <v>163083.12</v>
      </c>
      <c r="L49" s="118">
        <v>121090</v>
      </c>
      <c r="M49" s="119">
        <v>513421.6</v>
      </c>
      <c r="N49" s="118">
        <v>3067</v>
      </c>
      <c r="O49" s="119">
        <v>13004.08</v>
      </c>
      <c r="P49" s="118">
        <f>+Actuals!M185</f>
        <v>0</v>
      </c>
      <c r="Q49" s="119">
        <f>+Actuals!N185</f>
        <v>0</v>
      </c>
      <c r="R49" s="118">
        <f>+Actuals!O185</f>
        <v>0</v>
      </c>
      <c r="S49" s="119">
        <f>+Actuals!P185</f>
        <v>0</v>
      </c>
      <c r="T49" s="118">
        <f>+Actuals!Q185</f>
        <v>0</v>
      </c>
      <c r="U49" s="119">
        <f>+Actuals!R185</f>
        <v>0</v>
      </c>
      <c r="V49" s="118">
        <f>+Actuals!S185</f>
        <v>0</v>
      </c>
      <c r="W49" s="119">
        <f>+Actuals!T185</f>
        <v>0</v>
      </c>
      <c r="X49" s="118">
        <f>+Actuals!U185</f>
        <v>0</v>
      </c>
      <c r="Y49" s="119">
        <f>+Actuals!V185</f>
        <v>0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-182189</v>
      </c>
      <c r="E51" s="38">
        <f>SUM(G51,I51,K51,M51,O51,Q51,S51,U51,W51,Y51,AA51,AC51,AE51)</f>
        <v>-772481.35999999975</v>
      </c>
      <c r="F51" s="60">
        <f>'TIE-OUT'!F51+RECLASS!F51</f>
        <v>0</v>
      </c>
      <c r="G51" s="38">
        <f>'TIE-OUT'!G51+RECLASS!G51</f>
        <v>0</v>
      </c>
      <c r="H51" s="118">
        <f>+Actuals!E186</f>
        <v>-414881</v>
      </c>
      <c r="I51" s="119">
        <f>+Actuals!F186</f>
        <v>-1759095.44</v>
      </c>
      <c r="J51" s="118">
        <v>81061</v>
      </c>
      <c r="K51" s="119">
        <v>343698.64</v>
      </c>
      <c r="L51" s="118">
        <v>153024</v>
      </c>
      <c r="M51" s="119">
        <v>648821.76000000001</v>
      </c>
      <c r="N51" s="118">
        <v>-1393</v>
      </c>
      <c r="O51" s="119">
        <v>-5906.32</v>
      </c>
      <c r="P51" s="118">
        <f>+Actuals!M186</f>
        <v>0</v>
      </c>
      <c r="Q51" s="119">
        <f>+Actuals!N186</f>
        <v>0</v>
      </c>
      <c r="R51" s="118">
        <f>+Actuals!O186</f>
        <v>0</v>
      </c>
      <c r="S51" s="119">
        <f>+Actuals!P186</f>
        <v>0</v>
      </c>
      <c r="T51" s="118">
        <f>+Actuals!Q186</f>
        <v>0</v>
      </c>
      <c r="U51" s="119">
        <f>+Actuals!R186</f>
        <v>0</v>
      </c>
      <c r="V51" s="118">
        <f>+Actuals!S186</f>
        <v>0</v>
      </c>
      <c r="W51" s="119">
        <f>+Actuals!T186</f>
        <v>0</v>
      </c>
      <c r="X51" s="118">
        <f>+Actuals!U186</f>
        <v>0</v>
      </c>
      <c r="Y51" s="119">
        <f>+Actuals!V186</f>
        <v>0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-132798516</v>
      </c>
      <c r="E54" s="38">
        <f>SUM(G54,I54,K54,M54,O54,Q54,S54,U54,W54,Y54,AA54,AC54,AE54)</f>
        <v>-318173.1500000002</v>
      </c>
      <c r="F54" s="64">
        <f>'TIE-OUT'!F54+RECLASS!F54</f>
        <v>0</v>
      </c>
      <c r="G54" s="68">
        <f>'TIE-OUT'!G54+RECLASS!G54</f>
        <v>0</v>
      </c>
      <c r="H54" s="118">
        <f>+Actuals!E187</f>
        <v>-95989840</v>
      </c>
      <c r="I54" s="119">
        <f>+Actuals!F187</f>
        <v>-292275.65000000002</v>
      </c>
      <c r="J54" s="118">
        <v>5001613</v>
      </c>
      <c r="K54" s="119">
        <v>1379985.78</v>
      </c>
      <c r="L54" s="118">
        <v>-14533614</v>
      </c>
      <c r="M54" s="119">
        <v>-1439002.09</v>
      </c>
      <c r="N54" s="118">
        <v>-27276675</v>
      </c>
      <c r="O54" s="119">
        <v>33118.81</v>
      </c>
      <c r="P54" s="118">
        <f>+Actuals!M187</f>
        <v>0</v>
      </c>
      <c r="Q54" s="119">
        <f>+Actuals!N187</f>
        <v>0</v>
      </c>
      <c r="R54" s="118">
        <f>+Actuals!O187</f>
        <v>0</v>
      </c>
      <c r="S54" s="119">
        <f>+Actuals!P187</f>
        <v>0</v>
      </c>
      <c r="T54" s="118">
        <f>+Actuals!Q187</f>
        <v>0</v>
      </c>
      <c r="U54" s="119">
        <f>+Actuals!R187</f>
        <v>0</v>
      </c>
      <c r="V54" s="118">
        <f>+Actuals!S187</f>
        <v>0</v>
      </c>
      <c r="W54" s="119">
        <f>+Actuals!T187</f>
        <v>0</v>
      </c>
      <c r="X54" s="118">
        <f>+Actuals!U187</f>
        <v>0</v>
      </c>
      <c r="Y54" s="119">
        <f>+Actuals!V187</f>
        <v>0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-1650765.8199999998</v>
      </c>
      <c r="F55" s="81">
        <f>'TIE-OUT'!F55+RECLASS!F55</f>
        <v>0</v>
      </c>
      <c r="G55" s="82">
        <f>'TIE-OUT'!G55+RECLASS!G55</f>
        <v>0</v>
      </c>
      <c r="H55" s="118">
        <f>+Actuals!E188</f>
        <v>0</v>
      </c>
      <c r="I55" s="119">
        <f>+Actuals!F188</f>
        <v>-1619071.99</v>
      </c>
      <c r="J55" s="118">
        <f>+Actuals!G188</f>
        <v>0</v>
      </c>
      <c r="K55" s="119">
        <v>-1523081.06</v>
      </c>
      <c r="L55" s="118">
        <f>+Actuals!I188</f>
        <v>0</v>
      </c>
      <c r="M55" s="119">
        <v>1491387.23</v>
      </c>
      <c r="N55" s="118">
        <f>+Actuals!K188</f>
        <v>0</v>
      </c>
      <c r="O55" s="119">
        <f>+Actuals!L188</f>
        <v>0</v>
      </c>
      <c r="P55" s="118">
        <f>+Actuals!M188</f>
        <v>0</v>
      </c>
      <c r="Q55" s="119">
        <f>+Actuals!N188</f>
        <v>0</v>
      </c>
      <c r="R55" s="118">
        <f>+Actuals!O188</f>
        <v>0</v>
      </c>
      <c r="S55" s="119">
        <f>+Actuals!P188</f>
        <v>0</v>
      </c>
      <c r="T55" s="118">
        <f>+Actuals!Q188</f>
        <v>0</v>
      </c>
      <c r="U55" s="119">
        <f>+Actuals!R188</f>
        <v>0</v>
      </c>
      <c r="V55" s="118">
        <f>+Actuals!S188</f>
        <v>0</v>
      </c>
      <c r="W55" s="119">
        <f>+Actuals!T188</f>
        <v>0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-132798516</v>
      </c>
      <c r="E56" s="39">
        <f t="shared" si="16"/>
        <v>-1968938.97</v>
      </c>
      <c r="F56" s="61">
        <f t="shared" si="16"/>
        <v>0</v>
      </c>
      <c r="G56" s="39">
        <f t="shared" si="16"/>
        <v>0</v>
      </c>
      <c r="H56" s="61">
        <f t="shared" si="16"/>
        <v>-95989840</v>
      </c>
      <c r="I56" s="39">
        <f t="shared" si="16"/>
        <v>-1911347.6400000001</v>
      </c>
      <c r="J56" s="61">
        <f t="shared" ref="J56:AO56" si="17">SUM(J54:J55)</f>
        <v>5001613</v>
      </c>
      <c r="K56" s="39">
        <f t="shared" si="17"/>
        <v>-143095.28000000003</v>
      </c>
      <c r="L56" s="61">
        <f t="shared" si="17"/>
        <v>-14533614</v>
      </c>
      <c r="M56" s="39">
        <f t="shared" si="17"/>
        <v>52385.139999999898</v>
      </c>
      <c r="N56" s="61">
        <f t="shared" si="17"/>
        <v>-27276675</v>
      </c>
      <c r="O56" s="39">
        <f t="shared" si="17"/>
        <v>33118.81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f>+Actuals!E189</f>
        <v>0</v>
      </c>
      <c r="I59" s="119">
        <f>+Actuals!F189</f>
        <v>0</v>
      </c>
      <c r="J59" s="118">
        <f>+Actuals!G189</f>
        <v>0</v>
      </c>
      <c r="K59" s="119">
        <f>+Actuals!H189</f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f>+Actuals!E190</f>
        <v>0</v>
      </c>
      <c r="I60" s="119">
        <f>+Actuals!F190</f>
        <v>0</v>
      </c>
      <c r="J60" s="118">
        <f>+Actuals!G190</f>
        <v>0</v>
      </c>
      <c r="K60" s="119">
        <f>+Actuals!H190</f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f>+Actuals!E191</f>
        <v>0</v>
      </c>
      <c r="I64" s="119">
        <f>+Actuals!F191</f>
        <v>0</v>
      </c>
      <c r="J64" s="118">
        <f>+Actuals!G191</f>
        <v>0</v>
      </c>
      <c r="K64" s="119">
        <f>+Actuals!H191</f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f>+Actuals!E192</f>
        <v>0</v>
      </c>
      <c r="I65" s="119">
        <f>+Actuals!F192</f>
        <v>0</v>
      </c>
      <c r="J65" s="118">
        <f>+Actuals!G192</f>
        <v>0</v>
      </c>
      <c r="K65" s="119">
        <f>+Actuals!H192</f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11822013.16</v>
      </c>
      <c r="F70" s="64">
        <f>'TIE-OUT'!F70+RECLASS!F70</f>
        <v>0</v>
      </c>
      <c r="G70" s="68">
        <f>'TIE-OUT'!G70+RECLASS!G70</f>
        <v>11822013.16</v>
      </c>
      <c r="H70" s="118">
        <f>+Actuals!E193</f>
        <v>0</v>
      </c>
      <c r="I70" s="119">
        <f>+Actuals!F193</f>
        <v>0</v>
      </c>
      <c r="J70" s="118">
        <f>+Actuals!G193</f>
        <v>0</v>
      </c>
      <c r="K70" s="119">
        <f>+Actuals!H193</f>
        <v>0</v>
      </c>
      <c r="L70" s="118">
        <f>+Actuals!I193</f>
        <v>0</v>
      </c>
      <c r="M70" s="119">
        <f>+Actuals!J193</f>
        <v>0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-15976611</v>
      </c>
      <c r="F71" s="81">
        <f>'TIE-OUT'!F71+RECLASS!F71</f>
        <v>0</v>
      </c>
      <c r="G71" s="82">
        <f>'TIE-OUT'!G71+RECLASS!G71</f>
        <v>-15976611</v>
      </c>
      <c r="H71" s="118">
        <f>+Actuals!E194</f>
        <v>0</v>
      </c>
      <c r="I71" s="119">
        <f>+Actuals!F194</f>
        <v>0</v>
      </c>
      <c r="J71" s="118">
        <f>+Actuals!G194</f>
        <v>0</v>
      </c>
      <c r="K71" s="119">
        <f>+Actuals!H194</f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-4154597.84</v>
      </c>
      <c r="F72" s="61">
        <f t="shared" si="22"/>
        <v>0</v>
      </c>
      <c r="G72" s="39">
        <f t="shared" si="22"/>
        <v>-4154597.84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f>+Actuals!E195</f>
        <v>0</v>
      </c>
      <c r="I73" s="119">
        <f>+Actuals!F195</f>
        <v>0</v>
      </c>
      <c r="J73" s="118">
        <f>+Actuals!G195</f>
        <v>0</v>
      </c>
      <c r="K73" s="119">
        <f>+Actuals!H195</f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6938676.3300000001</v>
      </c>
      <c r="F74" s="60">
        <f>'TIE-OUT'!F74+RECLASS!F74</f>
        <v>0</v>
      </c>
      <c r="G74" s="60">
        <f>'TIE-OUT'!G74+RECLASS!G74</f>
        <v>545813.82999999996</v>
      </c>
      <c r="H74" s="118">
        <f>+Actuals!E196</f>
        <v>0</v>
      </c>
      <c r="I74" s="119">
        <f>+Actuals!F196</f>
        <v>0</v>
      </c>
      <c r="J74" s="118">
        <f>+Actuals!G196</f>
        <v>0</v>
      </c>
      <c r="K74" s="139">
        <v>0</v>
      </c>
      <c r="L74" s="118">
        <f>+Actuals!I196</f>
        <v>0</v>
      </c>
      <c r="M74" s="119">
        <v>4793328</v>
      </c>
      <c r="N74" s="118">
        <f>+Actuals!K196</f>
        <v>0</v>
      </c>
      <c r="O74" s="119">
        <v>1599534.5</v>
      </c>
      <c r="P74" s="118">
        <f>+Actuals!M196</f>
        <v>0</v>
      </c>
      <c r="Q74" s="119">
        <f>+Actuals!N196</f>
        <v>0</v>
      </c>
      <c r="R74" s="118">
        <f>+Actuals!O196</f>
        <v>0</v>
      </c>
      <c r="S74" s="119">
        <f>+Actuals!P196</f>
        <v>0</v>
      </c>
      <c r="T74" s="118">
        <f>+Actuals!Q196</f>
        <v>0</v>
      </c>
      <c r="U74" s="119">
        <f>+Actuals!R196</f>
        <v>0</v>
      </c>
      <c r="V74" s="118">
        <f>+Actuals!S196</f>
        <v>0</v>
      </c>
      <c r="W74" s="119">
        <f>+Actuals!T196</f>
        <v>0</v>
      </c>
      <c r="X74" s="118">
        <f>+Actuals!U196</f>
        <v>0</v>
      </c>
      <c r="Y74" s="119">
        <f>+Actuals!V196</f>
        <v>0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172538</v>
      </c>
      <c r="F75" s="60">
        <f>'TIE-OUT'!F75+RECLASS!F75</f>
        <v>0</v>
      </c>
      <c r="G75" s="60">
        <f>'TIE-OUT'!G75+RECLASS!G75</f>
        <v>172538</v>
      </c>
      <c r="H75" s="118">
        <f>+Actuals!E197</f>
        <v>0</v>
      </c>
      <c r="I75" s="119">
        <f>+Actuals!F197</f>
        <v>0</v>
      </c>
      <c r="J75" s="118">
        <f>+Actuals!G197</f>
        <v>0</v>
      </c>
      <c r="K75" s="119">
        <f>+Actuals!H197</f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-3341.06</v>
      </c>
      <c r="F76" s="60">
        <f>'TIE-OUT'!F76+RECLASS!F76</f>
        <v>0</v>
      </c>
      <c r="G76" s="60">
        <f>'TIE-OUT'!G76+RECLASS!G76</f>
        <v>0</v>
      </c>
      <c r="H76" s="118">
        <f>+Actuals!E198</f>
        <v>0</v>
      </c>
      <c r="I76" s="119">
        <f>+Actuals!F198</f>
        <v>-3341.06</v>
      </c>
      <c r="J76" s="118">
        <f>+Actuals!G198</f>
        <v>0</v>
      </c>
      <c r="K76" s="119">
        <f>+Actuals!H198</f>
        <v>0</v>
      </c>
      <c r="L76" s="118">
        <f>+Actuals!I198</f>
        <v>0</v>
      </c>
      <c r="M76" s="119">
        <f>+Actuals!J198</f>
        <v>0</v>
      </c>
      <c r="N76" s="118">
        <f>+Actuals!K198</f>
        <v>0</v>
      </c>
      <c r="O76" s="119">
        <f>+Actuals!L198</f>
        <v>0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f>+Actuals!E199</f>
        <v>0</v>
      </c>
      <c r="I77" s="119">
        <f>+Actuals!F199</f>
        <v>0</v>
      </c>
      <c r="J77" s="118">
        <f>+Actuals!G199</f>
        <v>0</v>
      </c>
      <c r="K77" s="119">
        <f>+Actuals!H199</f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f>+Actuals!E200</f>
        <v>0</v>
      </c>
      <c r="I78" s="119">
        <f>+Actuals!F200</f>
        <v>0</v>
      </c>
      <c r="J78" s="118">
        <f>+Actuals!G200</f>
        <v>0</v>
      </c>
      <c r="K78" s="119">
        <f>+Actuals!H200</f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f>+Actuals!E201</f>
        <v>0</v>
      </c>
      <c r="I79" s="119">
        <f>+Actuals!F201</f>
        <v>0</v>
      </c>
      <c r="J79" s="118">
        <f>+Actuals!G201</f>
        <v>0</v>
      </c>
      <c r="K79" s="119">
        <f>+Actuals!H201</f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18">
        <f>+Actuals!E202</f>
        <v>0</v>
      </c>
      <c r="I80" s="119">
        <f>+Actuals!F202</f>
        <v>0</v>
      </c>
      <c r="J80" s="118">
        <f>+Actuals!G202</f>
        <v>0</v>
      </c>
      <c r="K80" s="119">
        <f>+Actuals!H202</f>
        <v>0</v>
      </c>
      <c r="L80" s="118">
        <f>+Actuals!I202</f>
        <v>0</v>
      </c>
      <c r="M80" s="119">
        <f>+Actuals!J202</f>
        <v>0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-22500</v>
      </c>
      <c r="F81" s="60">
        <f>'TIE-OUT'!F81+RECLASS!F81</f>
        <v>0</v>
      </c>
      <c r="G81" s="60">
        <f>'TIE-OUT'!G81+RECLASS!G81</f>
        <v>-22500</v>
      </c>
      <c r="H81" s="118">
        <f>+Actuals!E203</f>
        <v>0</v>
      </c>
      <c r="I81" s="119">
        <f>+Actuals!F203</f>
        <v>0</v>
      </c>
      <c r="J81" s="118">
        <f>+Actuals!G203</f>
        <v>0</v>
      </c>
      <c r="K81" s="119">
        <f>+Actuals!H203</f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4382855.6999998577</v>
      </c>
      <c r="F82" s="91">
        <f>F16+F24+F29+F36+F43+F45+F47+F49</f>
        <v>0</v>
      </c>
      <c r="G82" s="92">
        <f>SUM(G72:G81)+G16+G24+G29+G36+G43+G45+G47+G49+G51+G56+G61+G66</f>
        <v>-7931916.4700000007</v>
      </c>
      <c r="H82" s="91">
        <f>H16+H24+H29+H36+H43+H45+H47+H49</f>
        <v>0</v>
      </c>
      <c r="I82" s="137">
        <f>SUM(I72:I81)+I16+I24+I29+I36+I43+I45+I47+I49+I51+I56+I61+I66</f>
        <v>145788.89000019571</v>
      </c>
      <c r="J82" s="91">
        <f>J16+J24+J29+J36+J43+J45+J47+J49</f>
        <v>0</v>
      </c>
      <c r="K82" s="137">
        <f>SUM(K72:K81)+K16+K24+K29+K36+K43+K45+K47+K49+K51+K56+K61+K66</f>
        <v>1962344.8699999999</v>
      </c>
      <c r="L82" s="91">
        <f>L16+L24+L29+L36+L43+L45+L47+L49</f>
        <v>0</v>
      </c>
      <c r="M82" s="92">
        <f>SUM(M72:M81)+M16+M24+M29+M36+M43+M45+M47+M49+M51+M56+M61+M66</f>
        <v>8697165.2100000009</v>
      </c>
      <c r="N82" s="91">
        <f>N16+N24+N29+N36+N43+N45+N47+N49</f>
        <v>0</v>
      </c>
      <c r="O82" s="92">
        <f>SUM(O72:O81)+O16+O24+O29+O36+O43+O45+O47+O49+O51+O56+O61+O66</f>
        <v>1509473.1999999995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179"/>
  <sheetViews>
    <sheetView zoomScale="75" workbookViewId="0">
      <pane xSplit="3" ySplit="9" topLeftCell="F77" activePane="bottomRight" state="frozen"/>
      <selection activeCell="N16" sqref="N16"/>
      <selection pane="topRight" activeCell="N16" sqref="N16"/>
      <selection pane="bottomLeft" activeCell="N16" sqref="N16"/>
      <selection pane="bottomRight" activeCell="N16" sqref="N1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  <col min="16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27"/>
      <c r="L8" s="26" t="s">
        <v>233</v>
      </c>
      <c r="M8" s="27"/>
      <c r="N8" s="26" t="s">
        <v>234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4331175</v>
      </c>
      <c r="E11" s="38">
        <f>SUM(G11,I11,K11,M11,O11,Q11,S11,U11,W11,Y11,AA11,AC11,AE11)</f>
        <v>19737612.209999997</v>
      </c>
      <c r="F11" s="60">
        <f>'TIE-OUT'!AD11+RECLASS!AD11</f>
        <v>0</v>
      </c>
      <c r="G11" s="38">
        <f>'TIE-OUT'!AE11+RECLASS!AE11</f>
        <v>0</v>
      </c>
      <c r="H11" s="118">
        <f>+Actuals!E404</f>
        <v>4331184</v>
      </c>
      <c r="I11" s="118">
        <f>+Actuals!F404</f>
        <v>21463137.079999998</v>
      </c>
      <c r="J11" s="118">
        <v>-9</v>
      </c>
      <c r="K11" s="118">
        <v>-1795716.57</v>
      </c>
      <c r="L11" s="118">
        <f>+Actuals!I404</f>
        <v>0</v>
      </c>
      <c r="M11" s="118">
        <v>70191.7</v>
      </c>
      <c r="N11" s="118">
        <f>+Actuals!K404</f>
        <v>0</v>
      </c>
      <c r="O11" s="118">
        <f>+Actuals!L404</f>
        <v>0</v>
      </c>
      <c r="P11" s="118">
        <f>+Actuals!M404</f>
        <v>0</v>
      </c>
      <c r="Q11" s="118">
        <f>+Actuals!N404</f>
        <v>0</v>
      </c>
      <c r="R11" s="118">
        <f>+Actuals!O404</f>
        <v>0</v>
      </c>
      <c r="S11" s="118">
        <f>+Actuals!P404</f>
        <v>0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f>+Actuals!T404</f>
        <v>0</v>
      </c>
      <c r="X11" s="118">
        <f>+Actuals!U404</f>
        <v>0</v>
      </c>
      <c r="Y11" s="118">
        <f>+Actuals!V404</f>
        <v>0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-918830.1</v>
      </c>
      <c r="F12" s="60">
        <f>'TIE-OUT'!AD12+RECLASS!AD12</f>
        <v>0</v>
      </c>
      <c r="G12" s="38">
        <f>'TIE-OUT'!AE12+RECLASS!AE12</f>
        <v>-579800.1</v>
      </c>
      <c r="H12" s="118">
        <f>+Actuals!E405</f>
        <v>0</v>
      </c>
      <c r="I12" s="118">
        <f>+Actuals!F405</f>
        <v>0</v>
      </c>
      <c r="J12" s="118">
        <f>+Actuals!G405</f>
        <v>0</v>
      </c>
      <c r="K12" s="215">
        <v>0</v>
      </c>
      <c r="L12" s="118">
        <f>+Actuals!I405</f>
        <v>0</v>
      </c>
      <c r="M12" s="118">
        <v>-339030</v>
      </c>
      <c r="N12" s="118">
        <f>+Actuals!K405</f>
        <v>0</v>
      </c>
      <c r="O12" s="118">
        <f>+Actuals!L405</f>
        <v>0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6364383</v>
      </c>
      <c r="E13" s="38">
        <f t="shared" si="0"/>
        <v>27355816</v>
      </c>
      <c r="F13" s="60">
        <f>'TIE-OUT'!AD13+RECLASS!AD13</f>
        <v>0</v>
      </c>
      <c r="G13" s="38">
        <f>'TIE-OUT'!AE13+RECLASS!AE13</f>
        <v>0</v>
      </c>
      <c r="H13" s="118">
        <f>+Actuals!E406</f>
        <v>6364383</v>
      </c>
      <c r="I13" s="118">
        <f>+Actuals!F406</f>
        <v>27355816</v>
      </c>
      <c r="J13" s="118">
        <f>+Actuals!G406</f>
        <v>0</v>
      </c>
      <c r="K13" s="118">
        <f>+Actuals!H406</f>
        <v>0</v>
      </c>
      <c r="L13" s="118">
        <f>+Actuals!I406</f>
        <v>0</v>
      </c>
      <c r="M13" s="118">
        <f>+Actuals!J406</f>
        <v>0</v>
      </c>
      <c r="N13" s="118">
        <f>+Actuals!K406</f>
        <v>0</v>
      </c>
      <c r="O13" s="118">
        <f>+Actuals!L406</f>
        <v>0</v>
      </c>
      <c r="P13" s="118">
        <f>+Actuals!M406</f>
        <v>0</v>
      </c>
      <c r="Q13" s="118">
        <f>+Actuals!N406</f>
        <v>0</v>
      </c>
      <c r="R13" s="118">
        <f>+Actuals!O406</f>
        <v>0</v>
      </c>
      <c r="S13" s="118">
        <f>+Actuals!P406</f>
        <v>0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f>+Actuals!E407</f>
        <v>0</v>
      </c>
      <c r="I14" s="118">
        <f>+Actuals!F407</f>
        <v>0</v>
      </c>
      <c r="J14" s="118">
        <f>+Actuals!G407</f>
        <v>0</v>
      </c>
      <c r="K14" s="118">
        <f>+Actuals!H407</f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18">
        <f>+Actuals!E408</f>
        <v>0</v>
      </c>
      <c r="I15" s="118">
        <f>+Actuals!F408</f>
        <v>0</v>
      </c>
      <c r="J15" s="118">
        <f>+Actuals!G408</f>
        <v>0</v>
      </c>
      <c r="K15" s="118">
        <f>+Actuals!H408</f>
        <v>0</v>
      </c>
      <c r="L15" s="118">
        <f>+Actuals!I408</f>
        <v>0</v>
      </c>
      <c r="M15" s="118">
        <f>+Actuals!J408</f>
        <v>0</v>
      </c>
      <c r="N15" s="118">
        <f>+Actuals!K408</f>
        <v>0</v>
      </c>
      <c r="O15" s="118">
        <f>+Actuals!L408</f>
        <v>0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10695558</v>
      </c>
      <c r="E16" s="39">
        <f t="shared" si="1"/>
        <v>46174598.109999999</v>
      </c>
      <c r="F16" s="61">
        <f t="shared" si="1"/>
        <v>0</v>
      </c>
      <c r="G16" s="39">
        <f t="shared" si="1"/>
        <v>-579800.1</v>
      </c>
      <c r="H16" s="61">
        <f t="shared" si="1"/>
        <v>10695567</v>
      </c>
      <c r="I16" s="61">
        <f t="shared" si="1"/>
        <v>48818953.079999998</v>
      </c>
      <c r="J16" s="61">
        <f t="shared" si="1"/>
        <v>-9</v>
      </c>
      <c r="K16" s="61">
        <f t="shared" si="1"/>
        <v>-1795716.57</v>
      </c>
      <c r="L16" s="61">
        <f t="shared" si="1"/>
        <v>0</v>
      </c>
      <c r="M16" s="61">
        <f t="shared" si="1"/>
        <v>-268838.3</v>
      </c>
      <c r="N16" s="61">
        <f t="shared" si="1"/>
        <v>0</v>
      </c>
      <c r="O16" s="61">
        <f t="shared" si="1"/>
        <v>0</v>
      </c>
      <c r="P16" s="61">
        <f t="shared" si="1"/>
        <v>0</v>
      </c>
      <c r="Q16" s="61">
        <f t="shared" si="1"/>
        <v>0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-930000</v>
      </c>
      <c r="E19" s="38">
        <f t="shared" si="2"/>
        <v>-4152898.37</v>
      </c>
      <c r="F19" s="64">
        <f>'TIE-OUT'!AD19+RECLASS!AD19</f>
        <v>0</v>
      </c>
      <c r="G19" s="68">
        <f>'TIE-OUT'!AE19+RECLASS!AE19</f>
        <v>0</v>
      </c>
      <c r="H19" s="118">
        <f>+Actuals!E409</f>
        <v>-852000</v>
      </c>
      <c r="I19" s="118">
        <f>+Actuals!F409</f>
        <v>-3137506.64</v>
      </c>
      <c r="J19" s="118">
        <v>-78000</v>
      </c>
      <c r="K19" s="118">
        <v>-465021.36</v>
      </c>
      <c r="L19" s="118">
        <f>+Actuals!I409</f>
        <v>0</v>
      </c>
      <c r="M19" s="118">
        <v>-550370.37</v>
      </c>
      <c r="N19" s="118">
        <f>+Actuals!K409</f>
        <v>0</v>
      </c>
      <c r="O19" s="118">
        <f>+Actuals!L409</f>
        <v>0</v>
      </c>
      <c r="P19" s="118">
        <f>+Actuals!M409</f>
        <v>0</v>
      </c>
      <c r="Q19" s="118">
        <f>+Actuals!N409</f>
        <v>0</v>
      </c>
      <c r="R19" s="118">
        <f>+Actuals!O409</f>
        <v>0</v>
      </c>
      <c r="S19" s="118">
        <f>+Actuals!P409</f>
        <v>0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-0.16999999998370185</v>
      </c>
      <c r="F20" s="60">
        <f>'TIE-OUT'!AD20+RECLASS!AD20</f>
        <v>0</v>
      </c>
      <c r="G20" s="38">
        <f>'TIE-OUT'!AE20+RECLASS!AE20</f>
        <v>-339030.17</v>
      </c>
      <c r="H20" s="118">
        <f>+Actuals!E410</f>
        <v>0</v>
      </c>
      <c r="I20" s="118">
        <f>+Actuals!F410</f>
        <v>0</v>
      </c>
      <c r="J20" s="118">
        <f>+Actuals!G410</f>
        <v>0</v>
      </c>
      <c r="K20" s="118">
        <f>+Actuals!H410</f>
        <v>0</v>
      </c>
      <c r="L20" s="118">
        <f>+Actuals!I410</f>
        <v>0</v>
      </c>
      <c r="M20" s="118">
        <v>339030</v>
      </c>
      <c r="N20" s="118">
        <f>+Actuals!K410</f>
        <v>0</v>
      </c>
      <c r="O20" s="118">
        <f>+Actuals!L410</f>
        <v>0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-9883001</v>
      </c>
      <c r="E21" s="38">
        <f t="shared" si="2"/>
        <v>-42798908</v>
      </c>
      <c r="F21" s="60">
        <f>'TIE-OUT'!AD21+RECLASS!AD21</f>
        <v>0</v>
      </c>
      <c r="G21" s="38">
        <f>'TIE-OUT'!AE21+RECLASS!AE21</f>
        <v>0</v>
      </c>
      <c r="H21" s="118">
        <f>+Actuals!E411</f>
        <v>-9883001</v>
      </c>
      <c r="I21" s="118">
        <f>+Actuals!F411</f>
        <v>-42798908</v>
      </c>
      <c r="J21" s="118">
        <f>+Actuals!G411</f>
        <v>0</v>
      </c>
      <c r="K21" s="118">
        <f>+Actuals!H411</f>
        <v>0</v>
      </c>
      <c r="L21" s="118">
        <f>+Actuals!I411</f>
        <v>0</v>
      </c>
      <c r="M21" s="118">
        <f>+Actuals!J411</f>
        <v>0</v>
      </c>
      <c r="N21" s="118">
        <f>+Actuals!K411</f>
        <v>0</v>
      </c>
      <c r="O21" s="118">
        <f>+Actuals!L411</f>
        <v>0</v>
      </c>
      <c r="P21" s="118">
        <f>+Actuals!M411</f>
        <v>0</v>
      </c>
      <c r="Q21" s="118">
        <f>+Actuals!N411</f>
        <v>0</v>
      </c>
      <c r="R21" s="118">
        <f>+Actuals!O411</f>
        <v>0</v>
      </c>
      <c r="S21" s="118">
        <f>+Actuals!P411</f>
        <v>0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f>+Actuals!E412</f>
        <v>0</v>
      </c>
      <c r="I22" s="118">
        <f>+Actuals!F412</f>
        <v>0</v>
      </c>
      <c r="J22" s="118">
        <f>+Actuals!G412</f>
        <v>0</v>
      </c>
      <c r="K22" s="118">
        <f>+Actuals!H412</f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3069</v>
      </c>
      <c r="E23" s="38">
        <f t="shared" si="2"/>
        <v>13196.7</v>
      </c>
      <c r="F23" s="81">
        <f>'TIE-OUT'!AD23+RECLASS!AD23</f>
        <v>0</v>
      </c>
      <c r="G23" s="82">
        <f>'TIE-OUT'!AE23+RECLASS!AE23</f>
        <v>0</v>
      </c>
      <c r="H23" s="118">
        <f>+Actuals!E413</f>
        <v>0</v>
      </c>
      <c r="I23" s="118">
        <f>+Actuals!F413</f>
        <v>0</v>
      </c>
      <c r="J23" s="118">
        <f>+Actuals!G413</f>
        <v>0</v>
      </c>
      <c r="K23" s="118">
        <f>+Actuals!H413</f>
        <v>0</v>
      </c>
      <c r="L23" s="118">
        <v>3069</v>
      </c>
      <c r="M23" s="118">
        <v>13196.7</v>
      </c>
      <c r="N23" s="118">
        <f>+Actuals!K413</f>
        <v>0</v>
      </c>
      <c r="O23" s="118">
        <f>+Actuals!L413</f>
        <v>0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-10809932</v>
      </c>
      <c r="E24" s="39">
        <f t="shared" si="3"/>
        <v>-46938609.839999996</v>
      </c>
      <c r="F24" s="61">
        <f t="shared" si="3"/>
        <v>0</v>
      </c>
      <c r="G24" s="39">
        <f t="shared" si="3"/>
        <v>-339030.17</v>
      </c>
      <c r="H24" s="61">
        <f t="shared" si="3"/>
        <v>-10735001</v>
      </c>
      <c r="I24" s="61">
        <f t="shared" si="3"/>
        <v>-45936414.640000001</v>
      </c>
      <c r="J24" s="61">
        <f t="shared" si="3"/>
        <v>-78000</v>
      </c>
      <c r="K24" s="61">
        <f t="shared" si="3"/>
        <v>-465021.36</v>
      </c>
      <c r="L24" s="61">
        <f t="shared" si="3"/>
        <v>3069</v>
      </c>
      <c r="M24" s="61">
        <f t="shared" si="3"/>
        <v>-198143.66999999998</v>
      </c>
      <c r="N24" s="61">
        <f t="shared" si="3"/>
        <v>0</v>
      </c>
      <c r="O24" s="61">
        <f t="shared" si="3"/>
        <v>0</v>
      </c>
      <c r="P24" s="61">
        <f t="shared" si="3"/>
        <v>0</v>
      </c>
      <c r="Q24" s="61">
        <f t="shared" si="3"/>
        <v>0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-70191.999999999985</v>
      </c>
      <c r="F27" s="64">
        <f>'TIE-OUT'!AD27+RECLASS!AD27</f>
        <v>0</v>
      </c>
      <c r="G27" s="68">
        <f>'TIE-OUT'!AE27+RECLASS!AE27</f>
        <v>0</v>
      </c>
      <c r="H27" s="118">
        <f>+Actuals!E414</f>
        <v>0</v>
      </c>
      <c r="I27" s="118">
        <f>+Actuals!F414</f>
        <v>0</v>
      </c>
      <c r="J27" s="118">
        <f>+Actuals!G414</f>
        <v>0</v>
      </c>
      <c r="K27" s="118">
        <v>70191.77</v>
      </c>
      <c r="L27" s="118">
        <f>+Actuals!I414</f>
        <v>0</v>
      </c>
      <c r="M27" s="118">
        <v>-140383.76999999999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f>+Actuals!E415</f>
        <v>0</v>
      </c>
      <c r="I28" s="118">
        <f>+Actuals!F415</f>
        <v>0</v>
      </c>
      <c r="J28" s="118">
        <f>+Actuals!G415</f>
        <v>0</v>
      </c>
      <c r="K28" s="118">
        <f>+Actuals!H415</f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-70191.999999999985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 t="shared" si="4"/>
        <v>0</v>
      </c>
      <c r="K29" s="61">
        <f t="shared" si="4"/>
        <v>70191.77</v>
      </c>
      <c r="L29" s="61">
        <f t="shared" si="4"/>
        <v>0</v>
      </c>
      <c r="M29" s="61">
        <f t="shared" si="4"/>
        <v>-140383.76999999999</v>
      </c>
      <c r="N29" s="61">
        <f t="shared" si="4"/>
        <v>0</v>
      </c>
      <c r="O29" s="61">
        <f t="shared" si="4"/>
        <v>0</v>
      </c>
      <c r="P29" s="61">
        <f t="shared" si="4"/>
        <v>0</v>
      </c>
      <c r="Q29" s="61">
        <f t="shared" si="4"/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f>+Actuals!E416</f>
        <v>0</v>
      </c>
      <c r="I32" s="118">
        <f>+Actuals!F416</f>
        <v>0</v>
      </c>
      <c r="J32" s="118">
        <f>+Actuals!G416</f>
        <v>0</v>
      </c>
      <c r="K32" s="118">
        <f>+Actuals!H416</f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f>+Actuals!E417</f>
        <v>0</v>
      </c>
      <c r="I33" s="118">
        <f>+Actuals!F417</f>
        <v>0</v>
      </c>
      <c r="J33" s="118">
        <f>+Actuals!G417</f>
        <v>0</v>
      </c>
      <c r="K33" s="118">
        <f>+Actuals!H417</f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f>+Actuals!E418</f>
        <v>0</v>
      </c>
      <c r="I34" s="118">
        <f>+Actuals!F418</f>
        <v>0</v>
      </c>
      <c r="J34" s="118">
        <f>+Actuals!G418</f>
        <v>0</v>
      </c>
      <c r="K34" s="118">
        <f>+Actuals!H418</f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f>+Actuals!E419</f>
        <v>0</v>
      </c>
      <c r="I35" s="118">
        <f>+Actuals!F419</f>
        <v>0</v>
      </c>
      <c r="J35" s="118">
        <f>+Actuals!G419</f>
        <v>0</v>
      </c>
      <c r="K35" s="118">
        <f>+Actuals!H419</f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0</v>
      </c>
      <c r="K36" s="61">
        <f t="shared" si="6"/>
        <v>0</v>
      </c>
      <c r="L36" s="61">
        <f t="shared" si="6"/>
        <v>0</v>
      </c>
      <c r="M36" s="61">
        <f t="shared" si="6"/>
        <v>0</v>
      </c>
      <c r="N36" s="61">
        <f t="shared" si="6"/>
        <v>0</v>
      </c>
      <c r="O36" s="61">
        <f t="shared" si="6"/>
        <v>0</v>
      </c>
      <c r="P36" s="61">
        <f t="shared" si="6"/>
        <v>0</v>
      </c>
      <c r="Q36" s="61">
        <f t="shared" si="6"/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'TIE-OUT'!AD39+RECLASS!AD39</f>
        <v>0</v>
      </c>
      <c r="G39" s="68">
        <f>'TIE-OUT'!AE39+RECLASS!AE39</f>
        <v>0</v>
      </c>
      <c r="H39" s="118">
        <f>+Actuals!E420</f>
        <v>0</v>
      </c>
      <c r="I39" s="118">
        <f>+Actuals!F420</f>
        <v>0</v>
      </c>
      <c r="J39" s="118">
        <f>+Actuals!G420</f>
        <v>0</v>
      </c>
      <c r="K39" s="118">
        <f>+Actuals!H420</f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f>+Actuals!M420</f>
        <v>0</v>
      </c>
      <c r="Q39" s="118">
        <f>+Actuals!N420</f>
        <v>0</v>
      </c>
      <c r="R39" s="118">
        <f>+Actuals!O420</f>
        <v>0</v>
      </c>
      <c r="S39" s="118">
        <f>+Actuals!P420</f>
        <v>0</v>
      </c>
      <c r="T39" s="118">
        <f>+Actuals!Q420</f>
        <v>0</v>
      </c>
      <c r="U39" s="118">
        <f>+Actuals!R420</f>
        <v>0</v>
      </c>
      <c r="V39" s="118">
        <f>+Actuals!S420</f>
        <v>0</v>
      </c>
      <c r="W39" s="118">
        <f>+Actuals!T420</f>
        <v>0</v>
      </c>
      <c r="X39" s="118">
        <f>+Actuals!U420</f>
        <v>0</v>
      </c>
      <c r="Y39" s="118">
        <f>+Actuals!V420</f>
        <v>0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'TIE-OUT'!AD40+RECLASS!AD40</f>
        <v>0</v>
      </c>
      <c r="G40" s="38">
        <f>'TIE-OUT'!AE40+RECLASS!AE40</f>
        <v>0</v>
      </c>
      <c r="H40" s="118">
        <f>+Actuals!E421</f>
        <v>0</v>
      </c>
      <c r="I40" s="118">
        <f>+Actuals!F421</f>
        <v>0</v>
      </c>
      <c r="J40" s="118">
        <f>+Actuals!G421</f>
        <v>0</v>
      </c>
      <c r="K40" s="118">
        <f>+Actuals!H421</f>
        <v>0</v>
      </c>
      <c r="L40" s="118">
        <f>+Actuals!I421</f>
        <v>0</v>
      </c>
      <c r="M40" s="118">
        <f>+Actuals!J421</f>
        <v>0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f>+Actuals!O421</f>
        <v>0</v>
      </c>
      <c r="S40" s="118">
        <f>+Actuals!P421</f>
        <v>0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18">
        <f>+Actuals!E422</f>
        <v>0</v>
      </c>
      <c r="I41" s="118">
        <f>+Actuals!F422</f>
        <v>0</v>
      </c>
      <c r="J41" s="118">
        <f>+Actuals!G422</f>
        <v>0</v>
      </c>
      <c r="K41" s="118">
        <f>+Actuals!H422</f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61">
        <f t="shared" si="8"/>
        <v>0</v>
      </c>
      <c r="L42" s="61">
        <f t="shared" si="8"/>
        <v>0</v>
      </c>
      <c r="M42" s="61">
        <f t="shared" si="8"/>
        <v>0</v>
      </c>
      <c r="N42" s="61">
        <f t="shared" si="8"/>
        <v>0</v>
      </c>
      <c r="O42" s="61">
        <f t="shared" si="8"/>
        <v>0</v>
      </c>
      <c r="P42" s="61">
        <f t="shared" si="8"/>
        <v>0</v>
      </c>
      <c r="Q42" s="61">
        <f t="shared" si="8"/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>D42+D39</f>
        <v>0</v>
      </c>
      <c r="E43" s="39">
        <f>E42+E39</f>
        <v>0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 t="shared" si="9"/>
        <v>0</v>
      </c>
      <c r="K43" s="61">
        <f t="shared" si="9"/>
        <v>0</v>
      </c>
      <c r="L43" s="61">
        <f t="shared" si="9"/>
        <v>0</v>
      </c>
      <c r="M43" s="61">
        <f t="shared" si="9"/>
        <v>0</v>
      </c>
      <c r="N43" s="61">
        <f t="shared" si="9"/>
        <v>0</v>
      </c>
      <c r="O43" s="61">
        <f t="shared" si="9"/>
        <v>0</v>
      </c>
      <c r="P43" s="61">
        <f t="shared" si="9"/>
        <v>0</v>
      </c>
      <c r="Q43" s="61">
        <f t="shared" si="9"/>
        <v>0</v>
      </c>
      <c r="R43" s="61">
        <f t="shared" si="9"/>
        <v>0</v>
      </c>
      <c r="S43" s="61">
        <f t="shared" si="9"/>
        <v>0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f>+Actuals!E423</f>
        <v>0</v>
      </c>
      <c r="I45" s="118">
        <f>+Actuals!F423</f>
        <v>0</v>
      </c>
      <c r="J45" s="118">
        <f>+Actuals!G423</f>
        <v>0</v>
      </c>
      <c r="K45" s="118">
        <f>+Actuals!H423</f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f>+Actuals!E424</f>
        <v>0</v>
      </c>
      <c r="I47" s="118">
        <f>+Actuals!F424</f>
        <v>0</v>
      </c>
      <c r="J47" s="118">
        <f>+Actuals!G424</f>
        <v>0</v>
      </c>
      <c r="K47" s="118">
        <f>+Actuals!H424</f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114374</v>
      </c>
      <c r="E49" s="38">
        <f>SUM(G49,I49,K49,M49,O49,Q49,S49,U49,W49,Y49,AA49,AC49,AE49)</f>
        <v>491808.2</v>
      </c>
      <c r="F49" s="60">
        <f>'TIE-OUT'!AD49+RECLASS!AD49</f>
        <v>0</v>
      </c>
      <c r="G49" s="38">
        <f>'TIE-OUT'!AE49+RECLASS!AE49</f>
        <v>0</v>
      </c>
      <c r="H49" s="118">
        <f>+Actuals!E425</f>
        <v>39434</v>
      </c>
      <c r="I49" s="118">
        <f>+Actuals!F425</f>
        <v>169566.2</v>
      </c>
      <c r="J49" s="118">
        <v>78009</v>
      </c>
      <c r="K49" s="118">
        <v>335438.7</v>
      </c>
      <c r="L49" s="118">
        <v>-3069</v>
      </c>
      <c r="M49" s="118">
        <v>-13196.7</v>
      </c>
      <c r="N49" s="118">
        <f>+Actuals!K425</f>
        <v>0</v>
      </c>
      <c r="O49" s="118">
        <f>+Actuals!L425</f>
        <v>0</v>
      </c>
      <c r="P49" s="118">
        <f>+Actuals!M425</f>
        <v>0</v>
      </c>
      <c r="Q49" s="118">
        <f>+Actuals!N425</f>
        <v>0</v>
      </c>
      <c r="R49" s="118">
        <f>+Actuals!O425</f>
        <v>0</v>
      </c>
      <c r="S49" s="118">
        <f>+Actuals!P425</f>
        <v>0</v>
      </c>
      <c r="T49" s="118">
        <f>+Actuals!Q425</f>
        <v>0</v>
      </c>
      <c r="U49" s="118">
        <f>+Actuals!R425</f>
        <v>0</v>
      </c>
      <c r="V49" s="118">
        <f>+Actuals!S425</f>
        <v>0</v>
      </c>
      <c r="W49" s="118">
        <f>+Actuals!T425</f>
        <v>0</v>
      </c>
      <c r="X49" s="118">
        <f>+Actuals!U425</f>
        <v>0</v>
      </c>
      <c r="Y49" s="118">
        <f>+Actuals!V425</f>
        <v>0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-3069</v>
      </c>
      <c r="E51" s="38">
        <f>SUM(G51,I51,K51,M51,O51,Q51,S51,U51,W51,Y51,AA51,AC51,AE51)</f>
        <v>-13196.7</v>
      </c>
      <c r="F51" s="60">
        <f>'TIE-OUT'!AD51+RECLASS!AD51</f>
        <v>0</v>
      </c>
      <c r="G51" s="38">
        <f>'TIE-OUT'!AE51+RECLASS!AE51</f>
        <v>0</v>
      </c>
      <c r="H51" s="118">
        <f>+Actuals!E426</f>
        <v>0</v>
      </c>
      <c r="I51" s="118">
        <f>+Actuals!F426</f>
        <v>0</v>
      </c>
      <c r="J51" s="118">
        <f>+Actuals!G426</f>
        <v>0</v>
      </c>
      <c r="K51" s="118">
        <f>+Actuals!H426</f>
        <v>0</v>
      </c>
      <c r="L51" s="118">
        <v>-3069</v>
      </c>
      <c r="M51" s="118">
        <v>-13196.7</v>
      </c>
      <c r="N51" s="118">
        <f>+Actuals!K426</f>
        <v>0</v>
      </c>
      <c r="O51" s="118">
        <f>+Actuals!L426</f>
        <v>0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-969157.6099999994</v>
      </c>
      <c r="E54" s="38">
        <f>SUM(G54,I54,K54,M54,O54,Q54,S54,U54,W54,Y54,AA54,AC54,AE54)</f>
        <v>-4236.4699999999721</v>
      </c>
      <c r="F54" s="64">
        <f>'TIE-OUT'!AD54+RECLASS!AD54</f>
        <v>0</v>
      </c>
      <c r="G54" s="68">
        <f>'TIE-OUT'!AE54+RECLASS!AE54</f>
        <v>0</v>
      </c>
      <c r="H54" s="118">
        <f>+Actuals!E427</f>
        <v>-123500</v>
      </c>
      <c r="I54" s="118">
        <f>+Actuals!F427</f>
        <v>-3908.97</v>
      </c>
      <c r="J54" s="118">
        <v>-12095305.609999999</v>
      </c>
      <c r="K54" s="118">
        <v>-658491.46</v>
      </c>
      <c r="L54" s="118">
        <v>11249648</v>
      </c>
      <c r="M54" s="118">
        <v>658163.96</v>
      </c>
      <c r="N54" s="118">
        <f>+Actuals!K427</f>
        <v>0</v>
      </c>
      <c r="O54" s="118">
        <f>+Actuals!L427</f>
        <v>0</v>
      </c>
      <c r="P54" s="118">
        <f>+Actuals!M427</f>
        <v>0</v>
      </c>
      <c r="Q54" s="118">
        <f>+Actuals!N427</f>
        <v>0</v>
      </c>
      <c r="R54" s="118">
        <f>+Actuals!O427</f>
        <v>0</v>
      </c>
      <c r="S54" s="118">
        <f>+Actuals!P427</f>
        <v>0</v>
      </c>
      <c r="T54" s="118">
        <f>+Actuals!Q427</f>
        <v>0</v>
      </c>
      <c r="U54" s="118">
        <f>+Actuals!R427</f>
        <v>0</v>
      </c>
      <c r="V54" s="118">
        <f>+Actuals!S427</f>
        <v>0</v>
      </c>
      <c r="W54" s="118">
        <f>+Actuals!T427</f>
        <v>0</v>
      </c>
      <c r="X54" s="118">
        <f>+Actuals!U427</f>
        <v>0</v>
      </c>
      <c r="Y54" s="118">
        <f>+Actuals!V427</f>
        <v>0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-8200</v>
      </c>
      <c r="F55" s="81">
        <f>'TIE-OUT'!AD55+RECLASS!AD55</f>
        <v>0</v>
      </c>
      <c r="G55" s="82">
        <f>'TIE-OUT'!AE55+RECLASS!AE55</f>
        <v>0</v>
      </c>
      <c r="H55" s="118">
        <f>+Actuals!E428</f>
        <v>0</v>
      </c>
      <c r="I55" s="118">
        <f>+Actuals!F428</f>
        <v>-8200</v>
      </c>
      <c r="J55" s="118">
        <f>+Actuals!G428</f>
        <v>0</v>
      </c>
      <c r="K55" s="118">
        <f>+Actuals!H428</f>
        <v>0</v>
      </c>
      <c r="L55" s="118">
        <f>+Actuals!I428</f>
        <v>0</v>
      </c>
      <c r="M55" s="118">
        <f>+Actuals!J428</f>
        <v>0</v>
      </c>
      <c r="N55" s="118">
        <f>+Actuals!K428</f>
        <v>0</v>
      </c>
      <c r="O55" s="118">
        <f>+Actuals!L428</f>
        <v>0</v>
      </c>
      <c r="P55" s="118">
        <f>+Actuals!M428</f>
        <v>0</v>
      </c>
      <c r="Q55" s="118">
        <f>+Actuals!N428</f>
        <v>0</v>
      </c>
      <c r="R55" s="118">
        <f>+Actuals!O428</f>
        <v>0</v>
      </c>
      <c r="S55" s="118">
        <f>+Actuals!P428</f>
        <v>0</v>
      </c>
      <c r="T55" s="118">
        <f>+Actuals!Q428</f>
        <v>0</v>
      </c>
      <c r="U55" s="118">
        <f>+Actuals!R428</f>
        <v>0</v>
      </c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-969157.6099999994</v>
      </c>
      <c r="E56" s="39">
        <f t="shared" si="10"/>
        <v>-12436.469999999972</v>
      </c>
      <c r="F56" s="61">
        <f t="shared" si="10"/>
        <v>0</v>
      </c>
      <c r="G56" s="39">
        <f t="shared" si="10"/>
        <v>0</v>
      </c>
      <c r="H56" s="61">
        <f t="shared" si="10"/>
        <v>-123500</v>
      </c>
      <c r="I56" s="61">
        <f t="shared" si="10"/>
        <v>-12108.97</v>
      </c>
      <c r="J56" s="61">
        <f t="shared" si="10"/>
        <v>-12095305.609999999</v>
      </c>
      <c r="K56" s="61">
        <f t="shared" si="10"/>
        <v>-658491.46</v>
      </c>
      <c r="L56" s="61">
        <f t="shared" si="10"/>
        <v>11249648</v>
      </c>
      <c r="M56" s="61">
        <f t="shared" si="10"/>
        <v>658163.96</v>
      </c>
      <c r="N56" s="61">
        <f t="shared" si="10"/>
        <v>0</v>
      </c>
      <c r="O56" s="61">
        <f t="shared" si="10"/>
        <v>0</v>
      </c>
      <c r="P56" s="61">
        <f t="shared" si="10"/>
        <v>0</v>
      </c>
      <c r="Q56" s="61">
        <f t="shared" si="10"/>
        <v>0</v>
      </c>
      <c r="R56" s="61">
        <f t="shared" si="10"/>
        <v>0</v>
      </c>
      <c r="S56" s="61">
        <f t="shared" si="10"/>
        <v>0</v>
      </c>
      <c r="T56" s="61">
        <f t="shared" si="10"/>
        <v>0</v>
      </c>
      <c r="U56" s="61">
        <f t="shared" si="10"/>
        <v>0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f>+Actuals!E429</f>
        <v>0</v>
      </c>
      <c r="I59" s="118">
        <f>+Actuals!F429</f>
        <v>0</v>
      </c>
      <c r="J59" s="118">
        <f>+Actuals!G429</f>
        <v>0</v>
      </c>
      <c r="K59" s="118">
        <f>+Actuals!H429</f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f>+Actuals!E430</f>
        <v>0</v>
      </c>
      <c r="I60" s="118">
        <f>+Actuals!F430</f>
        <v>0</v>
      </c>
      <c r="J60" s="118">
        <f>+Actuals!G430</f>
        <v>0</v>
      </c>
      <c r="K60" s="118">
        <f>+Actuals!H430</f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61">
        <f t="shared" si="11"/>
        <v>0</v>
      </c>
      <c r="L61" s="61">
        <f t="shared" si="11"/>
        <v>0</v>
      </c>
      <c r="M61" s="61">
        <f t="shared" si="11"/>
        <v>0</v>
      </c>
      <c r="N61" s="61">
        <f t="shared" si="11"/>
        <v>0</v>
      </c>
      <c r="O61" s="61">
        <f t="shared" si="11"/>
        <v>0</v>
      </c>
      <c r="P61" s="61">
        <f t="shared" si="11"/>
        <v>0</v>
      </c>
      <c r="Q61" s="61">
        <f t="shared" si="11"/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f>+Actuals!E431</f>
        <v>0</v>
      </c>
      <c r="I64" s="118">
        <f>+Actuals!F431</f>
        <v>0</v>
      </c>
      <c r="J64" s="118">
        <f>+Actuals!G431</f>
        <v>0</v>
      </c>
      <c r="K64" s="118">
        <f>+Actuals!H431</f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f>+Actuals!E432</f>
        <v>0</v>
      </c>
      <c r="I65" s="118">
        <f>+Actuals!F432</f>
        <v>0</v>
      </c>
      <c r="J65" s="118">
        <f>+Actuals!G432</f>
        <v>0</v>
      </c>
      <c r="K65" s="118">
        <f>+Actuals!H432</f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61">
        <f t="shared" si="12"/>
        <v>0</v>
      </c>
      <c r="L66" s="61">
        <f t="shared" si="12"/>
        <v>0</v>
      </c>
      <c r="M66" s="61">
        <f t="shared" si="12"/>
        <v>0</v>
      </c>
      <c r="N66" s="61">
        <f t="shared" si="12"/>
        <v>0</v>
      </c>
      <c r="O66" s="61">
        <f t="shared" si="12"/>
        <v>0</v>
      </c>
      <c r="P66" s="61">
        <f t="shared" si="12"/>
        <v>0</v>
      </c>
      <c r="Q66" s="61">
        <f t="shared" si="12"/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2321551</v>
      </c>
      <c r="F70" s="64">
        <f>'TIE-OUT'!AD70+RECLASS!AD70</f>
        <v>0</v>
      </c>
      <c r="G70" s="68">
        <f>'TIE-OUT'!AE70+RECLASS!AE70</f>
        <v>2321551</v>
      </c>
      <c r="H70" s="118">
        <f>+Actuals!E433</f>
        <v>0</v>
      </c>
      <c r="I70" s="118">
        <f>+Actuals!F433</f>
        <v>0</v>
      </c>
      <c r="J70" s="118">
        <f>+Actuals!G433</f>
        <v>0</v>
      </c>
      <c r="K70" s="118">
        <f>+Actuals!H433</f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-1740930</v>
      </c>
      <c r="F71" s="81">
        <f>'TIE-OUT'!AD71+RECLASS!AD71</f>
        <v>0</v>
      </c>
      <c r="G71" s="82">
        <f>'TIE-OUT'!AE71+RECLASS!AE71</f>
        <v>-1740930</v>
      </c>
      <c r="H71" s="118">
        <f>+Actuals!E434</f>
        <v>0</v>
      </c>
      <c r="I71" s="118">
        <f>+Actuals!F434</f>
        <v>0</v>
      </c>
      <c r="J71" s="118">
        <f>+Actuals!G434</f>
        <v>0</v>
      </c>
      <c r="K71" s="118">
        <f>+Actuals!H434</f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580621</v>
      </c>
      <c r="F72" s="61">
        <f t="shared" si="13"/>
        <v>0</v>
      </c>
      <c r="G72" s="39">
        <f t="shared" si="13"/>
        <v>580621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61">
        <f t="shared" si="13"/>
        <v>0</v>
      </c>
      <c r="L72" s="61">
        <f t="shared" si="13"/>
        <v>0</v>
      </c>
      <c r="M72" s="61">
        <f t="shared" si="13"/>
        <v>0</v>
      </c>
      <c r="N72" s="61">
        <f t="shared" si="13"/>
        <v>0</v>
      </c>
      <c r="O72" s="61">
        <f t="shared" si="13"/>
        <v>0</v>
      </c>
      <c r="P72" s="61">
        <f t="shared" si="13"/>
        <v>0</v>
      </c>
      <c r="Q72" s="61">
        <f t="shared" si="13"/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f>+Actuals!E435</f>
        <v>0</v>
      </c>
      <c r="I73" s="118">
        <f>+Actuals!F435</f>
        <v>0</v>
      </c>
      <c r="J73" s="118">
        <f>+Actuals!G435</f>
        <v>0</v>
      </c>
      <c r="K73" s="118">
        <f>+Actuals!H435</f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-527434</v>
      </c>
      <c r="F74" s="60">
        <f>'TIE-OUT'!AD74+RECLASS!AD74</f>
        <v>0</v>
      </c>
      <c r="G74" s="60">
        <f>'TIE-OUT'!AE74+RECLASS!AE74</f>
        <v>3450</v>
      </c>
      <c r="H74" s="118">
        <f>+Actuals!E436</f>
        <v>0</v>
      </c>
      <c r="I74" s="118">
        <f>+Actuals!F436</f>
        <v>0</v>
      </c>
      <c r="J74" s="118">
        <f>+Actuals!G436</f>
        <v>0</v>
      </c>
      <c r="K74" s="118">
        <f>+Actuals!H436</f>
        <v>0</v>
      </c>
      <c r="L74" s="118">
        <f>+Actuals!I436</f>
        <v>0</v>
      </c>
      <c r="M74" s="118">
        <v>-530884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f>+Actuals!N436</f>
        <v>0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f>+Actuals!E437</f>
        <v>0</v>
      </c>
      <c r="I75" s="118">
        <f>+Actuals!F437</f>
        <v>0</v>
      </c>
      <c r="J75" s="118">
        <f>+Actuals!G437</f>
        <v>0</v>
      </c>
      <c r="K75" s="118">
        <f>+Actuals!H437</f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f>+Actuals!E438</f>
        <v>0</v>
      </c>
      <c r="I76" s="118">
        <f>+Actuals!F438</f>
        <v>0</v>
      </c>
      <c r="J76" s="118">
        <f>+Actuals!G438</f>
        <v>0</v>
      </c>
      <c r="K76" s="118">
        <f>+Actuals!H438</f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f>+Actuals!E439</f>
        <v>0</v>
      </c>
      <c r="I77" s="118">
        <f>+Actuals!F439</f>
        <v>0</v>
      </c>
      <c r="J77" s="118">
        <f>+Actuals!G439</f>
        <v>0</v>
      </c>
      <c r="K77" s="118">
        <f>+Actuals!H439</f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f>+Actuals!E440</f>
        <v>0</v>
      </c>
      <c r="I78" s="118">
        <f>+Actuals!F440</f>
        <v>0</v>
      </c>
      <c r="J78" s="118">
        <f>+Actuals!G440</f>
        <v>0</v>
      </c>
      <c r="K78" s="118">
        <f>+Actuals!H440</f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f>+Actuals!E441</f>
        <v>0</v>
      </c>
      <c r="I79" s="118">
        <f>+Actuals!F441</f>
        <v>0</v>
      </c>
      <c r="J79" s="118">
        <f>+Actuals!G441</f>
        <v>0</v>
      </c>
      <c r="K79" s="118">
        <f>+Actuals!H441</f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f>+Actuals!E442</f>
        <v>0</v>
      </c>
      <c r="I80" s="118">
        <f>+Actuals!F442</f>
        <v>0</v>
      </c>
      <c r="J80" s="118">
        <f>+Actuals!G442</f>
        <v>0</v>
      </c>
      <c r="K80" s="118">
        <f>+Actuals!H442</f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'TIE-OUT'!AD81+RECLASS!AD81</f>
        <v>0</v>
      </c>
      <c r="G81" s="60">
        <f>'TIE-OUT'!AE81+RECLASS!AE81</f>
        <v>0</v>
      </c>
      <c r="H81" s="118">
        <f>+Actuals!E443</f>
        <v>0</v>
      </c>
      <c r="I81" s="215">
        <v>0</v>
      </c>
      <c r="J81" s="118">
        <f>+Actuals!G443</f>
        <v>0</v>
      </c>
      <c r="K81" s="118">
        <f>+Actuals!H443</f>
        <v>0</v>
      </c>
      <c r="L81" s="118">
        <f>+Actuals!I443</f>
        <v>0</v>
      </c>
      <c r="M81" s="118">
        <f>+Actuals!J443</f>
        <v>0</v>
      </c>
      <c r="N81" s="118">
        <f>+Actuals!K443</f>
        <v>0</v>
      </c>
      <c r="O81" s="118">
        <f>+Actuals!L443</f>
        <v>0</v>
      </c>
      <c r="P81" s="118">
        <f>+Actuals!M443</f>
        <v>0</v>
      </c>
      <c r="Q81" s="118">
        <f>+Actuals!N443</f>
        <v>0</v>
      </c>
      <c r="R81" s="118">
        <f>+Actuals!O443</f>
        <v>0</v>
      </c>
      <c r="S81" s="118">
        <f>+Actuals!P443</f>
        <v>0</v>
      </c>
      <c r="T81" s="118">
        <f>+Actuals!Q443</f>
        <v>0</v>
      </c>
      <c r="U81" s="118">
        <f>+Actuals!R443</f>
        <v>0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-314841.69999999669</v>
      </c>
      <c r="F82" s="91">
        <f>F16+F24+F29+F36+F43+F45+F47+F49</f>
        <v>0</v>
      </c>
      <c r="G82" s="92">
        <f>SUM(G72:G81)+G16+G24+G29+G36+G43+G45+G47+G49+G51+G56+G61+G66</f>
        <v>-334759.26999999996</v>
      </c>
      <c r="H82" s="91">
        <f>H16+H24+H29+H36+H43+H45+H47+H49</f>
        <v>0</v>
      </c>
      <c r="I82" s="92">
        <f>SUM(I72:I81)+I16+I24+I29+I36+I43+I45+I47+I49+I51+I56+I61+I66</f>
        <v>3039995.6699999976</v>
      </c>
      <c r="J82" s="91">
        <f>J16+J24+J29+J36+J43+J45+J47+J49</f>
        <v>0</v>
      </c>
      <c r="K82" s="92">
        <f>SUM(K72:K81)+K16+K24+K29+K36+K43+K45+K47+K49+K51+K56+K61+K66</f>
        <v>-2513598.92</v>
      </c>
      <c r="L82" s="91">
        <f>L16+L24+L29+L36+L43+L45+L47+L49</f>
        <v>0</v>
      </c>
      <c r="M82" s="92">
        <f>SUM(M72:M81)+M16+M24+M29+M36+M43+M45+M47+M49+M51+M56+M61+M66</f>
        <v>-506479.17999999993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79"/>
  <sheetViews>
    <sheetView topLeftCell="F44" zoomScale="75" workbookViewId="0">
      <selection activeCell="O72" sqref="O7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  <col min="16" max="43" width="15.42578125" hidden="1" customWidth="1"/>
    <col min="44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186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27"/>
      <c r="L8" s="26" t="s">
        <v>233</v>
      </c>
      <c r="M8" s="27"/>
      <c r="N8" s="26" t="s">
        <v>234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9877555</v>
      </c>
      <c r="E11" s="38">
        <f>SUM(G11,I11,K11,M11,O11,Q11,S11,U11,W11,Y11,AA11,AC11,AE11)</f>
        <v>43678542.75</v>
      </c>
      <c r="F11" s="60">
        <f>'TIE-OUT'!H11+RECLASS!H11</f>
        <v>0</v>
      </c>
      <c r="G11" s="38">
        <f>'TIE-OUT'!I11+RECLASS!I11</f>
        <v>0</v>
      </c>
      <c r="H11" s="118">
        <f>+Actuals!E324</f>
        <v>9877555</v>
      </c>
      <c r="I11" s="119">
        <f>+Actuals!F324</f>
        <v>43678542.969999999</v>
      </c>
      <c r="J11" s="118">
        <f>+Actuals!G324</f>
        <v>0</v>
      </c>
      <c r="K11" s="119">
        <v>-1505214.22</v>
      </c>
      <c r="L11" s="118">
        <f>+Actuals!I324</f>
        <v>0</v>
      </c>
      <c r="M11" s="119">
        <v>1505214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187937.25</v>
      </c>
      <c r="F12" s="60">
        <f>'TIE-OUT'!H12+RECLASS!H12</f>
        <v>0</v>
      </c>
      <c r="G12" s="38">
        <f>'TIE-OUT'!I12+RECLASS!I12</f>
        <v>187937.25</v>
      </c>
      <c r="H12" s="118">
        <f>+Actuals!E325</f>
        <v>0</v>
      </c>
      <c r="I12" s="119">
        <f>+Actuals!F325</f>
        <v>0</v>
      </c>
      <c r="J12" s="118">
        <f>+Actuals!G325</f>
        <v>0</v>
      </c>
      <c r="K12" s="119">
        <f>+Actuals!H325</f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23219168</v>
      </c>
      <c r="E13" s="38">
        <f t="shared" si="0"/>
        <v>102136858</v>
      </c>
      <c r="F13" s="60">
        <f>'TIE-OUT'!H13+RECLASS!H13</f>
        <v>0</v>
      </c>
      <c r="G13" s="38">
        <f>'TIE-OUT'!I13+RECLASS!I13</f>
        <v>0</v>
      </c>
      <c r="H13" s="118">
        <f>+Actuals!E326</f>
        <v>23219168</v>
      </c>
      <c r="I13" s="119">
        <f>+Actuals!F326</f>
        <v>102136858</v>
      </c>
      <c r="J13" s="118">
        <f>+Actuals!G326</f>
        <v>0</v>
      </c>
      <c r="K13" s="119">
        <f>+Actuals!H326</f>
        <v>0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'TIE-OUT'!H14+RECLASS!H14</f>
        <v>0</v>
      </c>
      <c r="G14" s="38">
        <f>'TIE-OUT'!I14+RECLASS!I14</f>
        <v>0</v>
      </c>
      <c r="H14" s="118">
        <f>+Actuals!E327</f>
        <v>0</v>
      </c>
      <c r="I14" s="119">
        <f>+Actuals!F327</f>
        <v>0</v>
      </c>
      <c r="J14" s="118">
        <f>+Actuals!G327</f>
        <v>0</v>
      </c>
      <c r="K14" s="119">
        <f>+Actuals!H327</f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1477214.2199999997</v>
      </c>
      <c r="F15" s="81">
        <f>'TIE-OUT'!H15+RECLASS!H15</f>
        <v>0</v>
      </c>
      <c r="G15" s="82">
        <f>'TIE-OUT'!I15+RECLASS!I15</f>
        <v>0</v>
      </c>
      <c r="H15" s="118">
        <f>+Actuals!E328</f>
        <v>0</v>
      </c>
      <c r="I15" s="119">
        <f>+Actuals!F328</f>
        <v>1505214.22</v>
      </c>
      <c r="J15" s="118">
        <f>+Actuals!G328</f>
        <v>0</v>
      </c>
      <c r="K15" s="119">
        <v>1477214</v>
      </c>
      <c r="L15" s="118">
        <f>+Actuals!I328</f>
        <v>0</v>
      </c>
      <c r="M15" s="119">
        <v>-1505214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33096723</v>
      </c>
      <c r="E16" s="39">
        <f t="shared" si="1"/>
        <v>147480552.22</v>
      </c>
      <c r="F16" s="61">
        <f t="shared" si="1"/>
        <v>0</v>
      </c>
      <c r="G16" s="39">
        <f t="shared" si="1"/>
        <v>187937.25</v>
      </c>
      <c r="H16" s="61">
        <f t="shared" si="1"/>
        <v>33096723</v>
      </c>
      <c r="I16" s="39">
        <f t="shared" si="1"/>
        <v>147320615.19</v>
      </c>
      <c r="J16" s="61">
        <f t="shared" ref="J16:AO16" si="2">SUM(J11:J15)</f>
        <v>0</v>
      </c>
      <c r="K16" s="39">
        <f t="shared" si="2"/>
        <v>-28000.219999999972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-3522587</v>
      </c>
      <c r="E19" s="38">
        <f t="shared" si="3"/>
        <v>-15122449.799999999</v>
      </c>
      <c r="F19" s="64">
        <f>'TIE-OUT'!H19+RECLASS!H19</f>
        <v>0</v>
      </c>
      <c r="G19" s="68">
        <f>'TIE-OUT'!I19+RECLASS!I19</f>
        <v>0</v>
      </c>
      <c r="H19" s="118">
        <f>+Actuals!E329</f>
        <v>-3522587</v>
      </c>
      <c r="I19" s="119">
        <f>+Actuals!F329</f>
        <v>-15122449.799999999</v>
      </c>
      <c r="J19" s="118">
        <f>+Actuals!G329</f>
        <v>0</v>
      </c>
      <c r="K19" s="119">
        <v>0</v>
      </c>
      <c r="L19" s="118">
        <f>+Actuals!I329</f>
        <v>0</v>
      </c>
      <c r="M19" s="119">
        <f>+Actuals!J329</f>
        <v>0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147145.57999999999</v>
      </c>
      <c r="F20" s="60">
        <f>'TIE-OUT'!H20+RECLASS!H20</f>
        <v>0</v>
      </c>
      <c r="G20" s="38">
        <f>'TIE-OUT'!I20+RECLASS!I20</f>
        <v>147145.57999999999</v>
      </c>
      <c r="H20" s="118">
        <f>+Actuals!E330</f>
        <v>0</v>
      </c>
      <c r="I20" s="119">
        <f>+Actuals!F330</f>
        <v>0</v>
      </c>
      <c r="J20" s="118">
        <f>+Actuals!G330</f>
        <v>0</v>
      </c>
      <c r="K20" s="214">
        <f>+Actuals!H330</f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-29734470</v>
      </c>
      <c r="E21" s="38">
        <f t="shared" si="3"/>
        <v>-129522006</v>
      </c>
      <c r="F21" s="60">
        <f>'TIE-OUT'!H21+RECLASS!H21</f>
        <v>0</v>
      </c>
      <c r="G21" s="38">
        <f>'TIE-OUT'!I21+RECLASS!I21</f>
        <v>0</v>
      </c>
      <c r="H21" s="118">
        <f>+Actuals!E331</f>
        <v>-29734470</v>
      </c>
      <c r="I21" s="119">
        <f>+Actuals!F331</f>
        <v>-129522006</v>
      </c>
      <c r="J21" s="118">
        <f>+Actuals!G331</f>
        <v>0</v>
      </c>
      <c r="K21" s="119">
        <f>+Actuals!H331</f>
        <v>0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'TIE-OUT'!H22+RECLASS!H22</f>
        <v>0</v>
      </c>
      <c r="G22" s="38">
        <f>'TIE-OUT'!I22+RECLASS!I22</f>
        <v>0</v>
      </c>
      <c r="H22" s="118">
        <f>+Actuals!E332</f>
        <v>0</v>
      </c>
      <c r="I22" s="119">
        <f>+Actuals!F332</f>
        <v>0</v>
      </c>
      <c r="J22" s="118">
        <f>+Actuals!G332</f>
        <v>0</v>
      </c>
      <c r="K22" s="119">
        <f>+Actuals!H332</f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151464</v>
      </c>
      <c r="E23" s="38">
        <f t="shared" si="3"/>
        <v>643722</v>
      </c>
      <c r="F23" s="81">
        <f>'TIE-OUT'!H23+RECLASS!H23</f>
        <v>0</v>
      </c>
      <c r="G23" s="82">
        <f>'TIE-OUT'!I23+RECLASS!I23</f>
        <v>0</v>
      </c>
      <c r="H23" s="118">
        <f>+Actuals!E333</f>
        <v>0</v>
      </c>
      <c r="I23" s="119">
        <f>+Actuals!F333</f>
        <v>0</v>
      </c>
      <c r="J23" s="118">
        <f>+Actuals!G333</f>
        <v>0</v>
      </c>
      <c r="K23" s="119">
        <f>+Actuals!H333</f>
        <v>0</v>
      </c>
      <c r="L23" s="118">
        <v>151464</v>
      </c>
      <c r="M23" s="119">
        <v>643722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-33105593</v>
      </c>
      <c r="E24" s="39">
        <f t="shared" si="4"/>
        <v>-143853588.22</v>
      </c>
      <c r="F24" s="61">
        <f t="shared" si="4"/>
        <v>0</v>
      </c>
      <c r="G24" s="39">
        <f t="shared" si="4"/>
        <v>147145.57999999999</v>
      </c>
      <c r="H24" s="61">
        <f t="shared" si="4"/>
        <v>-33257057</v>
      </c>
      <c r="I24" s="39">
        <f t="shared" si="4"/>
        <v>-144644455.80000001</v>
      </c>
      <c r="J24" s="61">
        <f t="shared" ref="J24:AO24" si="5">SUM(J19:J23)</f>
        <v>0</v>
      </c>
      <c r="K24" s="39">
        <f t="shared" si="5"/>
        <v>0</v>
      </c>
      <c r="L24" s="61">
        <f t="shared" si="5"/>
        <v>151464</v>
      </c>
      <c r="M24" s="39">
        <f t="shared" si="5"/>
        <v>643722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'TIE-OUT'!H27+RECLASS!H27</f>
        <v>0</v>
      </c>
      <c r="G27" s="68">
        <f>'TIE-OUT'!I27+RECLASS!I27</f>
        <v>0</v>
      </c>
      <c r="H27" s="118">
        <f>+Actuals!E334</f>
        <v>0</v>
      </c>
      <c r="I27" s="119">
        <f>+Actuals!F334</f>
        <v>0</v>
      </c>
      <c r="J27" s="118">
        <f>+Actuals!G334</f>
        <v>0</v>
      </c>
      <c r="K27" s="119">
        <f>+Actuals!H334</f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'TIE-OUT'!H28+RECLASS!H28</f>
        <v>0</v>
      </c>
      <c r="G28" s="82">
        <f>'TIE-OUT'!I28+RECLASS!I28</f>
        <v>0</v>
      </c>
      <c r="H28" s="118">
        <f>+Actuals!E335</f>
        <v>0</v>
      </c>
      <c r="I28" s="119">
        <f>+Actuals!F335</f>
        <v>0</v>
      </c>
      <c r="J28" s="118">
        <f>+Actuals!G335</f>
        <v>0</v>
      </c>
      <c r="K28" s="119">
        <f>+Actuals!H335</f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'TIE-OUT'!H32+RECLASS!H32</f>
        <v>0</v>
      </c>
      <c r="G32" s="68">
        <f>'TIE-OUT'!I32+RECLASS!I32</f>
        <v>0</v>
      </c>
      <c r="H32" s="118">
        <f>+Actuals!E336</f>
        <v>0</v>
      </c>
      <c r="I32" s="119">
        <f>+Actuals!F336</f>
        <v>0</v>
      </c>
      <c r="J32" s="118">
        <f>+Actuals!G336</f>
        <v>0</v>
      </c>
      <c r="K32" s="119">
        <f>+Actuals!H336</f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'TIE-OUT'!H33+RECLASS!H33</f>
        <v>0</v>
      </c>
      <c r="G33" s="38">
        <f>'TIE-OUT'!I33+RECLASS!I33</f>
        <v>0</v>
      </c>
      <c r="H33" s="118">
        <f>+Actuals!E337</f>
        <v>0</v>
      </c>
      <c r="I33" s="119">
        <f>+Actuals!F337</f>
        <v>0</v>
      </c>
      <c r="J33" s="118">
        <f>+Actuals!G337</f>
        <v>0</v>
      </c>
      <c r="K33" s="119">
        <f>+Actuals!H337</f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'TIE-OUT'!H34+RECLASS!H34</f>
        <v>0</v>
      </c>
      <c r="G34" s="38">
        <f>'TIE-OUT'!I34+RECLASS!I34</f>
        <v>0</v>
      </c>
      <c r="H34" s="118">
        <f>+Actuals!E338</f>
        <v>0</v>
      </c>
      <c r="I34" s="119">
        <f>+Actuals!F338</f>
        <v>0</v>
      </c>
      <c r="J34" s="118">
        <f>+Actuals!G338</f>
        <v>0</v>
      </c>
      <c r="K34" s="119">
        <f>+Actuals!H338</f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'TIE-OUT'!H35+RECLASS!H35</f>
        <v>0</v>
      </c>
      <c r="G35" s="82">
        <f>'TIE-OUT'!I35+RECLASS!I35</f>
        <v>0</v>
      </c>
      <c r="H35" s="118">
        <f>+Actuals!E339</f>
        <v>0</v>
      </c>
      <c r="I35" s="119">
        <f>+Actuals!F339</f>
        <v>0</v>
      </c>
      <c r="J35" s="118">
        <f>+Actuals!G339</f>
        <v>0</v>
      </c>
      <c r="K35" s="119">
        <f>+Actuals!H339</f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'TIE-OUT'!H39+RECLASS!H39</f>
        <v>0</v>
      </c>
      <c r="G39" s="68">
        <f>'TIE-OUT'!I39+RECLASS!I39</f>
        <v>0</v>
      </c>
      <c r="H39" s="118">
        <f>+Actuals!E340</f>
        <v>0</v>
      </c>
      <c r="I39" s="119">
        <f>+Actuals!F340</f>
        <v>0</v>
      </c>
      <c r="J39" s="118">
        <f>+Actuals!G340</f>
        <v>0</v>
      </c>
      <c r="K39" s="119">
        <f>+Actuals!H340</f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'TIE-OUT'!H40+RECLASS!H40</f>
        <v>0</v>
      </c>
      <c r="G40" s="38">
        <f>'TIE-OUT'!I40+RECLASS!I40</f>
        <v>0</v>
      </c>
      <c r="H40" s="118">
        <f>+Actuals!E341</f>
        <v>0</v>
      </c>
      <c r="I40" s="119">
        <f>+Actuals!F341</f>
        <v>0</v>
      </c>
      <c r="J40" s="118">
        <f>+Actuals!G341</f>
        <v>0</v>
      </c>
      <c r="K40" s="119">
        <f>+Actuals!H341</f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'TIE-OUT'!H41+RECLASS!H41</f>
        <v>0</v>
      </c>
      <c r="G41" s="82">
        <f>'TIE-OUT'!I41+RECLASS!I41</f>
        <v>0</v>
      </c>
      <c r="H41" s="118">
        <f>+Actuals!E342</f>
        <v>0</v>
      </c>
      <c r="I41" s="119">
        <f>+Actuals!F342</f>
        <v>0</v>
      </c>
      <c r="J41" s="118">
        <f>+Actuals!G342</f>
        <v>0</v>
      </c>
      <c r="K41" s="119">
        <f>+Actuals!H342</f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'TIE-OUT'!H45+RECLASS!H45</f>
        <v>0</v>
      </c>
      <c r="G45" s="68">
        <f>'TIE-OUT'!I45+RECLASS!I45</f>
        <v>0</v>
      </c>
      <c r="H45" s="118">
        <f>+Actuals!E343</f>
        <v>0</v>
      </c>
      <c r="I45" s="119">
        <f>+Actuals!F343</f>
        <v>0</v>
      </c>
      <c r="J45" s="118">
        <f>+Actuals!G343</f>
        <v>0</v>
      </c>
      <c r="K45" s="119">
        <f>+Actuals!H343</f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'TIE-OUT'!H47+RECLASS!H47</f>
        <v>0</v>
      </c>
      <c r="G47" s="38">
        <f>'TIE-OUT'!I47+RECLASS!I47</f>
        <v>0</v>
      </c>
      <c r="H47" s="118">
        <f>+Actuals!E344</f>
        <v>0</v>
      </c>
      <c r="I47" s="119">
        <f>+Actuals!F344</f>
        <v>0</v>
      </c>
      <c r="J47" s="118">
        <f>+Actuals!G344</f>
        <v>0</v>
      </c>
      <c r="K47" s="119">
        <f>+Actuals!H344</f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8870</v>
      </c>
      <c r="E49" s="38">
        <f>SUM(G49,I49,K49,M49,O49,Q49,S49,U49,W49,Y49,AA49,AC49,AE49)</f>
        <v>37697.5</v>
      </c>
      <c r="F49" s="60">
        <f>'TIE-OUT'!H49+RECLASS!H49</f>
        <v>0</v>
      </c>
      <c r="G49" s="38">
        <f>'TIE-OUT'!I49+RECLASS!I49</f>
        <v>0</v>
      </c>
      <c r="H49" s="118">
        <f>+Actuals!E345</f>
        <v>160334</v>
      </c>
      <c r="I49" s="119">
        <f>+Actuals!F345</f>
        <v>681419.5</v>
      </c>
      <c r="J49" s="118">
        <f>+Actuals!G345</f>
        <v>0</v>
      </c>
      <c r="K49" s="119">
        <f>+Actuals!H345</f>
        <v>0</v>
      </c>
      <c r="L49" s="118">
        <v>-151464</v>
      </c>
      <c r="M49" s="119">
        <v>-643722</v>
      </c>
      <c r="N49" s="118">
        <f>+Actuals!K345</f>
        <v>0</v>
      </c>
      <c r="O49" s="119">
        <f>+Actuals!L345</f>
        <v>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-151464</v>
      </c>
      <c r="E51" s="38">
        <f>SUM(G51,I51,K51,M51,O51,Q51,S51,U51,W51,Y51,AA51,AC51,AE51)</f>
        <v>-643722</v>
      </c>
      <c r="F51" s="60">
        <f>'TIE-OUT'!H51+RECLASS!H51</f>
        <v>0</v>
      </c>
      <c r="G51" s="38">
        <f>'TIE-OUT'!I51+RECLASS!I51</f>
        <v>0</v>
      </c>
      <c r="H51" s="118">
        <f>+Actuals!E346</f>
        <v>0</v>
      </c>
      <c r="I51" s="119">
        <f>+Actuals!F346</f>
        <v>0</v>
      </c>
      <c r="J51" s="118">
        <f>+Actuals!G346</f>
        <v>0</v>
      </c>
      <c r="K51" s="119">
        <f>+Actuals!H346</f>
        <v>0</v>
      </c>
      <c r="L51" s="118">
        <v>-151464</v>
      </c>
      <c r="M51" s="119">
        <v>-643722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-3153706</v>
      </c>
      <c r="E54" s="38">
        <f>SUM(G54,I54,K54,M54,O54,Q54,S54,U54,W54,Y54,AA54,AC54,AE54)</f>
        <v>-43289.159999999916</v>
      </c>
      <c r="F54" s="64">
        <f>'TIE-OUT'!H54+RECLASS!H54</f>
        <v>0</v>
      </c>
      <c r="G54" s="68">
        <f>'TIE-OUT'!I54+RECLASS!I54</f>
        <v>0</v>
      </c>
      <c r="H54" s="118">
        <f>+Actuals!E347</f>
        <v>-3155829</v>
      </c>
      <c r="I54" s="119">
        <f>+Actuals!F347</f>
        <v>-55270.76</v>
      </c>
      <c r="J54" s="118">
        <v>2123</v>
      </c>
      <c r="K54" s="119">
        <v>1487161.6</v>
      </c>
      <c r="L54" s="118">
        <f>+Actuals!I347</f>
        <v>0</v>
      </c>
      <c r="M54" s="119">
        <v>-1475180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-1470008.87</v>
      </c>
      <c r="F55" s="81">
        <f>'TIE-OUT'!H55+RECLASS!H55</f>
        <v>0</v>
      </c>
      <c r="G55" s="82">
        <f>'TIE-OUT'!I55+RECLASS!I55</f>
        <v>0</v>
      </c>
      <c r="H55" s="118">
        <f>+Actuals!E348</f>
        <v>0</v>
      </c>
      <c r="I55" s="119">
        <f>+Actuals!F348</f>
        <v>-1475180.32</v>
      </c>
      <c r="J55" s="118">
        <f>+Actuals!G348</f>
        <v>0</v>
      </c>
      <c r="K55" s="119">
        <v>-1470008.55</v>
      </c>
      <c r="L55" s="118">
        <f>+Actuals!I348</f>
        <v>0</v>
      </c>
      <c r="M55" s="119">
        <v>1475180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-3153706</v>
      </c>
      <c r="E56" s="39">
        <f t="shared" si="16"/>
        <v>-1513298.03</v>
      </c>
      <c r="F56" s="61">
        <f t="shared" si="16"/>
        <v>0</v>
      </c>
      <c r="G56" s="39">
        <f t="shared" si="16"/>
        <v>0</v>
      </c>
      <c r="H56" s="61">
        <f t="shared" si="16"/>
        <v>-3155829</v>
      </c>
      <c r="I56" s="39">
        <f t="shared" si="16"/>
        <v>-1530451.08</v>
      </c>
      <c r="J56" s="61">
        <f t="shared" ref="J56:AO56" si="17">SUM(J54:J55)</f>
        <v>2123</v>
      </c>
      <c r="K56" s="39">
        <f t="shared" si="17"/>
        <v>17153.050000000047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'TIE-OUT'!H59+RECLASS!H59</f>
        <v>0</v>
      </c>
      <c r="G59" s="68">
        <f>'TIE-OUT'!I59+RECLASS!I59</f>
        <v>0</v>
      </c>
      <c r="H59" s="118">
        <f>+Actuals!E349</f>
        <v>0</v>
      </c>
      <c r="I59" s="119">
        <f>+Actuals!F349</f>
        <v>0</v>
      </c>
      <c r="J59" s="118">
        <f>+Actuals!G349</f>
        <v>0</v>
      </c>
      <c r="K59" s="119">
        <f>+Actuals!H349</f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'TIE-OUT'!H60+RECLASS!H60</f>
        <v>0</v>
      </c>
      <c r="G60" s="82">
        <f>'TIE-OUT'!I60+RECLASS!I60</f>
        <v>0</v>
      </c>
      <c r="H60" s="118">
        <f>+Actuals!E350</f>
        <v>0</v>
      </c>
      <c r="I60" s="119">
        <f>+Actuals!F350</f>
        <v>0</v>
      </c>
      <c r="J60" s="118">
        <f>+Actuals!G350</f>
        <v>0</v>
      </c>
      <c r="K60" s="119">
        <f>+Actuals!H350</f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'TIE-OUT'!H64+RECLASS!H64</f>
        <v>0</v>
      </c>
      <c r="G64" s="68">
        <f>'TIE-OUT'!I64+RECLASS!I64</f>
        <v>0</v>
      </c>
      <c r="H64" s="118">
        <f>+Actuals!E351</f>
        <v>0</v>
      </c>
      <c r="I64" s="119">
        <f>+Actuals!F351</f>
        <v>0</v>
      </c>
      <c r="J64" s="118">
        <f>+Actuals!G351</f>
        <v>0</v>
      </c>
      <c r="K64" s="119">
        <f>+Actuals!H351</f>
        <v>0</v>
      </c>
      <c r="L64" s="118">
        <f>+Actuals!I351</f>
        <v>0</v>
      </c>
      <c r="M64" s="119">
        <f>+Actuals!J351</f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'TIE-OUT'!H65+RECLASS!H65</f>
        <v>0</v>
      </c>
      <c r="G65" s="82">
        <f>'TIE-OUT'!I65+RECLASS!I65</f>
        <v>0</v>
      </c>
      <c r="H65" s="118">
        <f>+Actuals!E352</f>
        <v>0</v>
      </c>
      <c r="I65" s="119">
        <f>+Actuals!F352</f>
        <v>0</v>
      </c>
      <c r="J65" s="118">
        <f>+Actuals!G352</f>
        <v>0</v>
      </c>
      <c r="K65" s="119">
        <f>+Actuals!H352</f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10119630.18</v>
      </c>
      <c r="F70" s="64">
        <f>'TIE-OUT'!H70+RECLASS!H70</f>
        <v>0</v>
      </c>
      <c r="G70" s="68">
        <f>'TIE-OUT'!I70+RECLASS!I70</f>
        <v>10119630.18</v>
      </c>
      <c r="H70" s="118">
        <f>+Actuals!E353</f>
        <v>0</v>
      </c>
      <c r="I70" s="119">
        <f>+Actuals!F353</f>
        <v>0</v>
      </c>
      <c r="J70" s="118">
        <f>+Actuals!G353</f>
        <v>0</v>
      </c>
      <c r="K70" s="119"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-8459859</v>
      </c>
      <c r="F71" s="81">
        <f>'TIE-OUT'!H71+RECLASS!H71</f>
        <v>0</v>
      </c>
      <c r="G71" s="82">
        <f>'TIE-OUT'!I71+RECLASS!I71</f>
        <v>-8648310</v>
      </c>
      <c r="H71" s="118">
        <f>+Actuals!E354</f>
        <v>0</v>
      </c>
      <c r="I71" s="119">
        <f>+Actuals!F354</f>
        <v>0</v>
      </c>
      <c r="J71" s="118">
        <f>+Actuals!G354</f>
        <v>0</v>
      </c>
      <c r="K71" s="119">
        <f>+Actuals!H354</f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217362-28911</f>
        <v>188451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1659771.1799999997</v>
      </c>
      <c r="F72" s="61">
        <f t="shared" si="22"/>
        <v>0</v>
      </c>
      <c r="G72" s="39">
        <f t="shared" si="22"/>
        <v>1471320.1799999997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188451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'TIE-OUT'!H73+RECLASS!H73</f>
        <v>0</v>
      </c>
      <c r="G73" s="60">
        <f>'TIE-OUT'!I73+RECLASS!I73</f>
        <v>0</v>
      </c>
      <c r="H73" s="118">
        <f>+Actuals!E355</f>
        <v>0</v>
      </c>
      <c r="I73" s="119">
        <f>+Actuals!F355</f>
        <v>0</v>
      </c>
      <c r="J73" s="118">
        <f>+Actuals!G355</f>
        <v>0</v>
      </c>
      <c r="K73" s="119">
        <f>+Actuals!H355</f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-635477.85000000009</v>
      </c>
      <c r="F74" s="60">
        <f>'TIE-OUT'!H74+RECLASS!H74</f>
        <v>0</v>
      </c>
      <c r="G74" s="60">
        <f>'TIE-OUT'!I74+RECLASS!I74</f>
        <v>-1560477.85</v>
      </c>
      <c r="H74" s="118">
        <f>+Actuals!E356</f>
        <v>0</v>
      </c>
      <c r="I74" s="119">
        <f>+Actuals!F356</f>
        <v>0</v>
      </c>
      <c r="J74" s="118">
        <f>+Actuals!G356</f>
        <v>0</v>
      </c>
      <c r="K74" s="119">
        <f>+Actuals!H356</f>
        <v>0</v>
      </c>
      <c r="L74" s="118">
        <f>+Actuals!I356</f>
        <v>0</v>
      </c>
      <c r="M74" s="119">
        <v>925000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'TIE-OUT'!H75+RECLASS!H75</f>
        <v>0</v>
      </c>
      <c r="G75" s="60">
        <f>'TIE-OUT'!I75+RECLASS!I75</f>
        <v>0</v>
      </c>
      <c r="H75" s="118">
        <f>+Actuals!E357</f>
        <v>0</v>
      </c>
      <c r="I75" s="119">
        <f>+Actuals!F357</f>
        <v>0</v>
      </c>
      <c r="J75" s="118">
        <f>+Actuals!G357</f>
        <v>0</v>
      </c>
      <c r="K75" s="119">
        <f>+Actuals!H357</f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'TIE-OUT'!H76+RECLASS!H76</f>
        <v>0</v>
      </c>
      <c r="G76" s="60">
        <f>'TIE-OUT'!I76+RECLASS!I76</f>
        <v>0</v>
      </c>
      <c r="H76" s="118">
        <f>+Actuals!E358</f>
        <v>0</v>
      </c>
      <c r="I76" s="119">
        <f>+Actuals!F358</f>
        <v>0</v>
      </c>
      <c r="J76" s="118">
        <f>+Actuals!G358</f>
        <v>0</v>
      </c>
      <c r="K76" s="119">
        <f>+Actuals!H358</f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'TIE-OUT'!H77+RECLASS!H77</f>
        <v>0</v>
      </c>
      <c r="G77" s="60">
        <f>'TIE-OUT'!I77+RECLASS!I77</f>
        <v>0</v>
      </c>
      <c r="H77" s="118">
        <f>+Actuals!E359</f>
        <v>0</v>
      </c>
      <c r="I77" s="119">
        <f>+Actuals!F359</f>
        <v>0</v>
      </c>
      <c r="J77" s="118">
        <f>+Actuals!G359</f>
        <v>0</v>
      </c>
      <c r="K77" s="119">
        <f>+Actuals!H359</f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'TIE-OUT'!H78+RECLASS!H78</f>
        <v>0</v>
      </c>
      <c r="G78" s="60">
        <f>'TIE-OUT'!I78+RECLASS!I78</f>
        <v>0</v>
      </c>
      <c r="H78" s="118">
        <f>+Actuals!E360</f>
        <v>0</v>
      </c>
      <c r="I78" s="119">
        <f>+Actuals!F360</f>
        <v>0</v>
      </c>
      <c r="J78" s="118">
        <f>+Actuals!G360</f>
        <v>0</v>
      </c>
      <c r="K78" s="119">
        <f>+Actuals!H360</f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'TIE-OUT'!H79+RECLASS!H79</f>
        <v>0</v>
      </c>
      <c r="G79" s="60">
        <f>'TIE-OUT'!I79+RECLASS!I79</f>
        <v>0</v>
      </c>
      <c r="H79" s="118">
        <f>+Actuals!E361</f>
        <v>0</v>
      </c>
      <c r="I79" s="119">
        <f>+Actuals!F361</f>
        <v>0</v>
      </c>
      <c r="J79" s="118">
        <f>+Actuals!G361</f>
        <v>0</v>
      </c>
      <c r="K79" s="119">
        <f>+Actuals!H361</f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'TIE-OUT'!H80+RECLASS!H80</f>
        <v>0</v>
      </c>
      <c r="G80" s="60">
        <f>'TIE-OUT'!I80+RECLASS!I80</f>
        <v>0</v>
      </c>
      <c r="H80" s="118">
        <f>+Actuals!E362</f>
        <v>0</v>
      </c>
      <c r="I80" s="119">
        <f>+Actuals!F362</f>
        <v>0</v>
      </c>
      <c r="J80" s="118">
        <f>+Actuals!G362</f>
        <v>0</v>
      </c>
      <c r="K80" s="119">
        <f>+Actuals!H362</f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'TIE-OUT'!H81+RECLASS!H81</f>
        <v>0</v>
      </c>
      <c r="G81" s="60">
        <f>'TIE-OUT'!I81+RECLASS!I81</f>
        <v>0</v>
      </c>
      <c r="H81" s="118">
        <f>+Actuals!E363</f>
        <v>0</v>
      </c>
      <c r="I81" s="119">
        <f>+Actuals!F363</f>
        <v>0</v>
      </c>
      <c r="J81" s="118">
        <f>+Actuals!G363</f>
        <v>0</v>
      </c>
      <c r="K81" s="119">
        <f>+Actuals!H363</f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2531934.8000000129</v>
      </c>
      <c r="F82" s="91">
        <f>F16+F24+F29+F36+F43+F45+F47+F49</f>
        <v>0</v>
      </c>
      <c r="G82" s="92">
        <f>SUM(G72:G81)+G16+G24+G29+G36+G43+G45+G47+G49+G51+G56+G61+G66</f>
        <v>245925.1599999996</v>
      </c>
      <c r="H82" s="91">
        <f>H16+H24+H29+H36+H43+H45+H47+H49</f>
        <v>0</v>
      </c>
      <c r="I82" s="137">
        <f>SUM(I72:I81)+I16+I24+I29+I36+I43+I45+I47+I49+I51+I56+I61+I66</f>
        <v>1827127.8099999856</v>
      </c>
      <c r="J82" s="91">
        <f>J16+J24+J29+J36+J43+J45+J47+J49</f>
        <v>0</v>
      </c>
      <c r="K82" s="137">
        <f>SUM(K72:K81)+K16+K24+K29+K36+K43+K45+K47+K49+K51+K56+K61+K66</f>
        <v>-10847.169999999925</v>
      </c>
      <c r="L82" s="91">
        <f>L16+L24+L29+L36+L43+L45+L47+L49</f>
        <v>0</v>
      </c>
      <c r="M82" s="92">
        <f>SUM(M72:M81)+M16+M24+M29+M36+M43+M45+M47+M49+M51+M56+M61+M66</f>
        <v>281278</v>
      </c>
      <c r="N82" s="91">
        <f>N16+N24+N29+N36+N43+N45+N47+N49</f>
        <v>0</v>
      </c>
      <c r="O82" s="92">
        <f>SUM(O72:O81)+O16+O24+O29+O36+O43+O45+O47+O49+O51+O56+O61+O66</f>
        <v>188451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79"/>
  <sheetViews>
    <sheetView zoomScale="75" workbookViewId="0">
      <pane xSplit="3" ySplit="9" topLeftCell="J52" activePane="bottomRight" state="frozen"/>
      <selection pane="topRight" activeCell="D1" sqref="D1"/>
      <selection pane="bottomLeft" activeCell="A10" sqref="A10"/>
      <selection pane="bottomRight" activeCell="O80" sqref="O8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  <col min="16" max="43" width="15.42578125" hidden="1" customWidth="1"/>
    <col min="44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222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27"/>
      <c r="L8" s="26" t="s">
        <v>233</v>
      </c>
      <c r="M8" s="27"/>
      <c r="N8" s="26" t="s">
        <v>234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-1725</v>
      </c>
      <c r="E11" s="38">
        <f>SUM(G11,I11,K11,M11,O11,Q11,S11,U11,W11,Y11,AA11,AC11,AE11)</f>
        <v>-7759.47</v>
      </c>
      <c r="F11" s="60">
        <f>'TIE-OUT'!AF11+RECLASS!AF11</f>
        <v>0</v>
      </c>
      <c r="G11" s="38">
        <f>'TIE-OUT'!AG11+RECLASS!AG11</f>
        <v>0</v>
      </c>
      <c r="H11" s="118">
        <v>0</v>
      </c>
      <c r="I11" s="119">
        <v>0</v>
      </c>
      <c r="J11" s="118">
        <v>-1725</v>
      </c>
      <c r="K11" s="119">
        <v>-7759.47</v>
      </c>
      <c r="L11" s="118">
        <f>+Actuals!I324</f>
        <v>0</v>
      </c>
      <c r="M11" s="119">
        <f>+Actuals!J324</f>
        <v>0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18">
        <v>0</v>
      </c>
      <c r="I12" s="119">
        <v>0</v>
      </c>
      <c r="J12" s="118">
        <v>0</v>
      </c>
      <c r="K12" s="119"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'TIE-OUT'!AF13+RECLASS!AF13</f>
        <v>0</v>
      </c>
      <c r="G13" s="38">
        <f>'TIE-OUT'!AG13+RECLASS!AG13</f>
        <v>0</v>
      </c>
      <c r="H13" s="118">
        <v>0</v>
      </c>
      <c r="I13" s="119">
        <v>0</v>
      </c>
      <c r="J13" s="118">
        <v>0</v>
      </c>
      <c r="K13" s="119">
        <v>0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'TIE-OUT'!AF15+RECLASS!AF15</f>
        <v>0</v>
      </c>
      <c r="G15" s="82">
        <f>'TIE-OUT'!AG15+RECLASS!AG15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-1725</v>
      </c>
      <c r="E16" s="39">
        <f t="shared" si="1"/>
        <v>-7759.47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>SUM(J11:J15)</f>
        <v>-1725</v>
      </c>
      <c r="K16" s="39">
        <f>SUM(K11:K15)</f>
        <v>-7759.47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'TIE-OUT'!AF19+RECLASS!AF19</f>
        <v>0</v>
      </c>
      <c r="G19" s="68">
        <f>'TIE-OUT'!AG19+RECLASS!AG19</f>
        <v>0</v>
      </c>
      <c r="H19" s="118">
        <v>0</v>
      </c>
      <c r="I19" s="119">
        <v>0</v>
      </c>
      <c r="J19" s="118">
        <v>0</v>
      </c>
      <c r="K19" s="119">
        <f>-4534+4534</f>
        <v>0</v>
      </c>
      <c r="L19" s="118">
        <f>+Actuals!I329</f>
        <v>0</v>
      </c>
      <c r="M19" s="119">
        <f>+Actuals!J329</f>
        <v>0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'TIE-OUT'!AF20+RECLASS!AF20</f>
        <v>0</v>
      </c>
      <c r="G20" s="38">
        <f>'TIE-OUT'!AG20+RECLASS!AG20</f>
        <v>0</v>
      </c>
      <c r="H20" s="118">
        <v>0</v>
      </c>
      <c r="I20" s="119">
        <v>0</v>
      </c>
      <c r="J20" s="118">
        <v>0</v>
      </c>
      <c r="K20" s="119"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'TIE-OUT'!AF21+RECLASS!AF21</f>
        <v>0</v>
      </c>
      <c r="G21" s="38">
        <f>'TIE-OUT'!AG21+RECLASS!AG21</f>
        <v>0</v>
      </c>
      <c r="H21" s="118">
        <v>0</v>
      </c>
      <c r="I21" s="119">
        <v>0</v>
      </c>
      <c r="J21" s="118">
        <v>0</v>
      </c>
      <c r="K21" s="119">
        <v>0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'TIE-OUT'!AF22+RECLASS!AF22</f>
        <v>0</v>
      </c>
      <c r="G22" s="38">
        <f>'TIE-OUT'!AG22+RECLASS!AG22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'TIE-OUT'!AF23+RECLASS!AF23</f>
        <v>0</v>
      </c>
      <c r="G23" s="82">
        <f>'TIE-OUT'!AG23+RECLASS!AG23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+Actuals!I333</f>
        <v>0</v>
      </c>
      <c r="M23" s="119">
        <f>+Actuals!J333</f>
        <v>0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>SUM(J19:J23)</f>
        <v>0</v>
      </c>
      <c r="K24" s="39">
        <f>SUM(K19:K23)</f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39">
        <f>SUM(K27:K28)</f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'TIE-OUT'!AF32+RECLASS!AF32</f>
        <v>0</v>
      </c>
      <c r="G32" s="68">
        <f>'TIE-OUT'!AG32+RECLASS!AG32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'TIE-OUT'!AF33+RECLASS!AF33</f>
        <v>0</v>
      </c>
      <c r="G33" s="38">
        <f>'TIE-OUT'!AG33+RECLASS!AG33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'TIE-OUT'!AF34+RECLASS!AF34</f>
        <v>0</v>
      </c>
      <c r="G34" s="38">
        <f>'TIE-OUT'!AG34+RECLASS!AG34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'TIE-OUT'!AF35+RECLASS!AF35</f>
        <v>0</v>
      </c>
      <c r="G35" s="82">
        <f>'TIE-OUT'!AG35+RECLASS!AG35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>SUM(J32:J35)</f>
        <v>0</v>
      </c>
      <c r="K36" s="39">
        <f>SUM(K32:K35)</f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'TIE-OUT'!AF39+RECLASS!AF39</f>
        <v>0</v>
      </c>
      <c r="G39" s="68">
        <f>'TIE-OUT'!AG39+RECLASS!AG39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'TIE-OUT'!AF40+RECLASS!AF40</f>
        <v>0</v>
      </c>
      <c r="G40" s="38">
        <f>'TIE-OUT'!AG40+RECLASS!AG40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'TIE-OUT'!AF41+RECLASS!AF41</f>
        <v>0</v>
      </c>
      <c r="G41" s="82">
        <f>'TIE-OUT'!AG41+RECLASS!AG41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>SUM(J40:J41)</f>
        <v>0</v>
      </c>
      <c r="K42" s="39">
        <f>SUM(K40:K41)</f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>J42+J39</f>
        <v>0</v>
      </c>
      <c r="K43" s="39">
        <f>K42+K39</f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1725</v>
      </c>
      <c r="E49" s="38">
        <f>SUM(G49,I49,K49,M49,O49,Q49,S49,U49,W49,Y49,AA49,AC49,AE49)</f>
        <v>-52444.5</v>
      </c>
      <c r="F49" s="60">
        <f>'TIE-OUT'!AF49+RECLASS!AF49</f>
        <v>0</v>
      </c>
      <c r="G49" s="38">
        <f>'TIE-OUT'!AG49+RECLASS!AG49</f>
        <v>0</v>
      </c>
      <c r="H49" s="118">
        <v>0</v>
      </c>
      <c r="I49" s="119">
        <v>0</v>
      </c>
      <c r="J49" s="118">
        <v>1725</v>
      </c>
      <c r="K49" s="119">
        <v>7555.5</v>
      </c>
      <c r="L49" s="118">
        <f>+Actuals!I345</f>
        <v>0</v>
      </c>
      <c r="M49" s="119">
        <f>+Actuals!J345</f>
        <v>0</v>
      </c>
      <c r="N49" s="118">
        <f>+Actuals!K345</f>
        <v>0</v>
      </c>
      <c r="O49" s="119">
        <v>-60000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'TIE-OUT'!AF51+RECLASS!AF51</f>
        <v>0</v>
      </c>
      <c r="G51" s="38">
        <f>'TIE-OUT'!AG51+RECLASS!AG51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+Actuals!I346</f>
        <v>0</v>
      </c>
      <c r="M51" s="119">
        <f>+Actuals!J346</f>
        <v>0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'TIE-OUT'!AF54+RECLASS!AF54</f>
        <v>0</v>
      </c>
      <c r="G54" s="68">
        <f>'TIE-OUT'!AG54+RECLASS!AG54</f>
        <v>0</v>
      </c>
      <c r="H54" s="118">
        <v>0</v>
      </c>
      <c r="I54" s="119">
        <v>0</v>
      </c>
      <c r="J54" s="118">
        <v>0</v>
      </c>
      <c r="K54" s="119">
        <v>0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'TIE-OUT'!AF55+RECLASS!AF55</f>
        <v>0</v>
      </c>
      <c r="G55" s="82">
        <f>'TIE-OUT'!AG55+RECLASS!AG55</f>
        <v>0</v>
      </c>
      <c r="H55" s="118">
        <v>0</v>
      </c>
      <c r="I55" s="119">
        <v>0</v>
      </c>
      <c r="J55" s="118">
        <v>0</v>
      </c>
      <c r="K55" s="119">
        <v>0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39">
        <f>SUM(K54:K55)</f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39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+Actuals!I351</f>
        <v>0</v>
      </c>
      <c r="M64" s="119">
        <f>+Actuals!J351</f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39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'TIE-OUT'!AF70+RECLASS!AF70</f>
        <v>0</v>
      </c>
      <c r="G70" s="68">
        <f>'TIE-OUT'!AG70+RECLASS!AG70</f>
        <v>0</v>
      </c>
      <c r="H70" s="118">
        <v>0</v>
      </c>
      <c r="I70" s="119">
        <v>0</v>
      </c>
      <c r="J70" s="118">
        <v>0</v>
      </c>
      <c r="K70" s="119"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'TIE-OUT'!AF71+RECLASS!AF71</f>
        <v>0</v>
      </c>
      <c r="G71" s="82">
        <f>'TIE-OUT'!AG71+RECLASS!AG71</f>
        <v>0</v>
      </c>
      <c r="H71" s="118">
        <v>0</v>
      </c>
      <c r="I71" s="119">
        <v>0</v>
      </c>
      <c r="J71" s="118">
        <v>0</v>
      </c>
      <c r="K71" s="119"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>SUM(J70:J71)</f>
        <v>0</v>
      </c>
      <c r="K72" s="39">
        <f>SUM(K70:K71)</f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'TIE-OUT'!AF73+RECLASS!AF73</f>
        <v>0</v>
      </c>
      <c r="G73" s="60">
        <f>'TIE-OUT'!AG73+RECLASS!AG73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'TIE-OUT'!AF74+RECLASS!AF74</f>
        <v>0</v>
      </c>
      <c r="G74" s="60">
        <f>'TIE-OUT'!AG74+RECLASS!AG74</f>
        <v>0</v>
      </c>
      <c r="H74" s="118">
        <v>0</v>
      </c>
      <c r="I74" s="119">
        <v>0</v>
      </c>
      <c r="J74" s="118">
        <v>0</v>
      </c>
      <c r="K74" s="119"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'TIE-OUT'!AF75+RECLASS!AF75</f>
        <v>0</v>
      </c>
      <c r="G75" s="60">
        <f>'TIE-OUT'!AG75+RECLASS!AG75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'TIE-OUT'!AF76+RECLASS!AF76</f>
        <v>0</v>
      </c>
      <c r="G76" s="60">
        <f>'TIE-OUT'!AG76+RECLASS!AG76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'TIE-OUT'!AF77+RECLASS!AF77</f>
        <v>0</v>
      </c>
      <c r="G77" s="60">
        <f>'TIE-OUT'!AG77+RECLASS!AG77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'TIE-OUT'!AF78+RECLASS!AF78</f>
        <v>0</v>
      </c>
      <c r="G78" s="60">
        <f>'TIE-OUT'!AG78+RECLASS!AG78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'TIE-OUT'!AF79+RECLASS!AF79</f>
        <v>0</v>
      </c>
      <c r="G79" s="60">
        <f>'TIE-OUT'!AG79+RECLASS!AG79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-3200780</v>
      </c>
      <c r="F80" s="60">
        <f>'TIE-OUT'!AF80+RECLASS!AF80</f>
        <v>0</v>
      </c>
      <c r="G80" s="60">
        <f>'TIE-OUT'!AG80+RECLASS!AG80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v>-3200780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3949983.8000000003</v>
      </c>
      <c r="F81" s="60">
        <f>'TIE-OUT'!AF81+RECLASS!AF81</f>
        <v>0</v>
      </c>
      <c r="G81" s="60">
        <f>'TIE-OUT'!AG81+RECLASS!AG81</f>
        <v>0</v>
      </c>
      <c r="H81" s="118">
        <v>0</v>
      </c>
      <c r="I81" s="119">
        <f>687716-687716+685505.56</f>
        <v>685505.56</v>
      </c>
      <c r="J81" s="118">
        <v>0</v>
      </c>
      <c r="K81" s="119"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v>3264478.24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688999.83000000031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137">
        <f>SUM(I72:I81)+I16+I24+I29+I36+I43+I45+I47+I49+I51+I56+I61+I66</f>
        <v>685505.56</v>
      </c>
      <c r="J82" s="91">
        <f>J16+J24+J29+J36+J43+J45+J47+J49</f>
        <v>0</v>
      </c>
      <c r="K82" s="137">
        <f>SUM(K72:K81)+K16+K24+K29+K36+K43+K45+K47+K49+K51+K56+K61+K66</f>
        <v>-203.97000000000025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3698.2400000002235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25" right="0.25" top="0.5" bottom="0.5" header="0.5" footer="0.5"/>
  <pageSetup paperSize="5" scale="49" orientation="landscape" verticalDpi="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Q187"/>
  <sheetViews>
    <sheetView zoomScale="75" workbookViewId="0">
      <pane xSplit="3" ySplit="9" topLeftCell="H30" activePane="bottomRight" state="frozen"/>
      <selection activeCell="N16" sqref="N16"/>
      <selection pane="topRight" activeCell="N16" sqref="N16"/>
      <selection pane="bottomLeft" activeCell="N16" sqref="N16"/>
      <selection pane="bottomRight" activeCell="N37" sqref="N3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  <col min="42" max="42" width="9.140625" hidden="1" customWidth="1"/>
    <col min="43" max="43" width="10.5703125" hidden="1" customWidth="1"/>
    <col min="44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100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157990573</v>
      </c>
      <c r="E11" s="38">
        <f>SUM(G11,I11,K11,M11,O11,Q11,S11,U11,W11,Y11,AA11,AC11,AE11)</f>
        <v>662241506.25999987</v>
      </c>
      <c r="F11" s="60">
        <f>'TIE-OUT'!J11+RECLASS!H11</f>
        <v>0</v>
      </c>
      <c r="G11" s="38">
        <f>'TIE-OUT'!K11+RECLASS!I11</f>
        <v>0</v>
      </c>
      <c r="H11" s="118">
        <f>+Actuals!E244</f>
        <v>158135451</v>
      </c>
      <c r="I11" s="119">
        <f>+Actuals!F244</f>
        <v>677982083.13999999</v>
      </c>
      <c r="J11" s="118">
        <v>-182977</v>
      </c>
      <c r="K11" s="119">
        <v>-1674533.73</v>
      </c>
      <c r="L11" s="118">
        <v>38099</v>
      </c>
      <c r="M11" s="119">
        <v>-14062752.689999999</v>
      </c>
      <c r="N11" s="118">
        <f>+Actuals!K244</f>
        <v>0</v>
      </c>
      <c r="O11" s="119">
        <v>-3290.46</v>
      </c>
      <c r="P11" s="118">
        <f>+Actuals!M244</f>
        <v>0</v>
      </c>
      <c r="Q11" s="119">
        <f>+Actuals!N244</f>
        <v>0</v>
      </c>
      <c r="R11" s="118">
        <f>+Actuals!O244</f>
        <v>0</v>
      </c>
      <c r="S11" s="119">
        <f>+Actuals!P244</f>
        <v>0</v>
      </c>
      <c r="T11" s="118">
        <f>+Actuals!Q244</f>
        <v>0</v>
      </c>
      <c r="U11" s="119">
        <f>+Actuals!R244</f>
        <v>0</v>
      </c>
      <c r="V11" s="118">
        <f>+Actuals!S244</f>
        <v>0</v>
      </c>
      <c r="W11" s="119">
        <f>+Actuals!T244</f>
        <v>0</v>
      </c>
      <c r="X11" s="118">
        <f>+Actuals!U244</f>
        <v>0</v>
      </c>
      <c r="Y11" s="119">
        <f>+Actuals!V244</f>
        <v>0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20325826.789999999</v>
      </c>
      <c r="F12" s="60">
        <f>'TIE-OUT'!J12+RECLASS!H12</f>
        <v>0</v>
      </c>
      <c r="G12" s="38">
        <f>'TIE-OUT'!K12+RECLASS!I12</f>
        <v>20325826.789999999</v>
      </c>
      <c r="H12" s="118">
        <f>+Actuals!E245</f>
        <v>0</v>
      </c>
      <c r="I12" s="119">
        <f>+Actuals!F245</f>
        <v>0</v>
      </c>
      <c r="J12" s="118">
        <f>+Actuals!G245</f>
        <v>0</v>
      </c>
      <c r="K12" s="214">
        <v>0</v>
      </c>
      <c r="L12" s="118">
        <f>+Actuals!I245</f>
        <v>0</v>
      </c>
      <c r="M12" s="119">
        <f>+Actuals!J245</f>
        <v>0</v>
      </c>
      <c r="N12" s="118">
        <f>+Actuals!K245</f>
        <v>0</v>
      </c>
      <c r="O12" s="119">
        <f>+Actuals!L245</f>
        <v>0</v>
      </c>
      <c r="P12" s="118">
        <f>+Actuals!M245</f>
        <v>0</v>
      </c>
      <c r="Q12" s="119">
        <f>+Actuals!N245</f>
        <v>0</v>
      </c>
      <c r="R12" s="118">
        <f>+Actuals!O245</f>
        <v>0</v>
      </c>
      <c r="S12" s="119">
        <f>+Actuals!P245</f>
        <v>0</v>
      </c>
      <c r="T12" s="118">
        <f>+Actuals!Q245</f>
        <v>0</v>
      </c>
      <c r="U12" s="119">
        <f>+Actuals!R245</f>
        <v>0</v>
      </c>
      <c r="V12" s="118">
        <f>+Actuals!S245</f>
        <v>0</v>
      </c>
      <c r="W12" s="119">
        <f>+Actuals!T245</f>
        <v>0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98199788</v>
      </c>
      <c r="E13" s="38">
        <f t="shared" si="0"/>
        <v>425874002</v>
      </c>
      <c r="F13" s="60">
        <f>'TIE-OUT'!J13+RECLASS!H13</f>
        <v>0</v>
      </c>
      <c r="G13" s="38">
        <f>'TIE-OUT'!K13+RECLASS!I13</f>
        <v>0</v>
      </c>
      <c r="H13" s="118">
        <f>+Actuals!E246</f>
        <v>98199788</v>
      </c>
      <c r="I13" s="119">
        <f>+Actuals!F246</f>
        <v>425874002</v>
      </c>
      <c r="J13" s="118">
        <f>+Actuals!G246</f>
        <v>0</v>
      </c>
      <c r="K13" s="119">
        <f>+Actuals!H246</f>
        <v>0</v>
      </c>
      <c r="L13" s="118">
        <f>+Actuals!I246</f>
        <v>0</v>
      </c>
      <c r="M13" s="119">
        <f>+Actuals!J246</f>
        <v>0</v>
      </c>
      <c r="N13" s="118">
        <f>+Actuals!K246</f>
        <v>0</v>
      </c>
      <c r="O13" s="119">
        <f>+Actuals!L246</f>
        <v>0</v>
      </c>
      <c r="P13" s="118">
        <f>+Actuals!M246</f>
        <v>0</v>
      </c>
      <c r="Q13" s="119">
        <f>+Actuals!N246</f>
        <v>0</v>
      </c>
      <c r="R13" s="118">
        <f>+Actuals!O246</f>
        <v>0</v>
      </c>
      <c r="S13" s="119">
        <f>+Actuals!P246</f>
        <v>0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f>+Actuals!E247</f>
        <v>0</v>
      </c>
      <c r="I14" s="119">
        <f>+Actuals!F247</f>
        <v>0</v>
      </c>
      <c r="J14" s="118">
        <f>+Actuals!G247</f>
        <v>0</v>
      </c>
      <c r="K14" s="119">
        <f>+Actuals!H247</f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4853957.24</v>
      </c>
      <c r="F15" s="81">
        <f>'TIE-OUT'!J15+RECLASS!H15</f>
        <v>0</v>
      </c>
      <c r="G15" s="82">
        <f>'TIE-OUT'!K15+RECLASS!I15</f>
        <v>0</v>
      </c>
      <c r="H15" s="118">
        <f>+Actuals!E248</f>
        <v>0</v>
      </c>
      <c r="I15" s="119">
        <f>+Actuals!F248</f>
        <v>1694730.88</v>
      </c>
      <c r="J15" s="118">
        <f>+Actuals!G248</f>
        <v>0</v>
      </c>
      <c r="K15" s="119">
        <v>1831527.13</v>
      </c>
      <c r="L15" s="118">
        <f>+Actuals!I248</f>
        <v>0</v>
      </c>
      <c r="M15" s="119">
        <v>797763.29</v>
      </c>
      <c r="N15" s="118">
        <f>+Actuals!K248</f>
        <v>0</v>
      </c>
      <c r="O15" s="119">
        <v>529935.93999999994</v>
      </c>
      <c r="P15" s="118">
        <f>+Actuals!M248</f>
        <v>0</v>
      </c>
      <c r="Q15" s="119">
        <f>+Actuals!N248</f>
        <v>0</v>
      </c>
      <c r="R15" s="118">
        <f>+Actuals!O248</f>
        <v>0</v>
      </c>
      <c r="S15" s="119">
        <f>+Actuals!P248</f>
        <v>0</v>
      </c>
      <c r="T15" s="118">
        <f>+Actuals!Q248</f>
        <v>0</v>
      </c>
      <c r="U15" s="119">
        <f>+Actuals!R248</f>
        <v>0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256190361</v>
      </c>
      <c r="E16" s="39">
        <f t="shared" si="1"/>
        <v>1113295292.2899997</v>
      </c>
      <c r="F16" s="61">
        <f t="shared" si="1"/>
        <v>0</v>
      </c>
      <c r="G16" s="39">
        <f t="shared" si="1"/>
        <v>20325826.789999999</v>
      </c>
      <c r="H16" s="61">
        <f t="shared" si="1"/>
        <v>256335239</v>
      </c>
      <c r="I16" s="39">
        <f t="shared" si="1"/>
        <v>1105550816.02</v>
      </c>
      <c r="J16" s="61">
        <f t="shared" ref="J16:AO16" si="2">SUM(J11:J15)</f>
        <v>-182977</v>
      </c>
      <c r="K16" s="39">
        <f t="shared" si="2"/>
        <v>156993.39999999991</v>
      </c>
      <c r="L16" s="61">
        <f t="shared" si="2"/>
        <v>38099</v>
      </c>
      <c r="M16" s="39">
        <f t="shared" si="2"/>
        <v>-13264989.399999999</v>
      </c>
      <c r="N16" s="61">
        <f t="shared" si="2"/>
        <v>0</v>
      </c>
      <c r="O16" s="39">
        <f t="shared" si="2"/>
        <v>526645.48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-170771873</v>
      </c>
      <c r="E19" s="38">
        <f t="shared" si="3"/>
        <v>-719038282.99000013</v>
      </c>
      <c r="F19" s="64">
        <f>'TIE-OUT'!J19+RECLASS!H19</f>
        <v>0</v>
      </c>
      <c r="G19" s="68">
        <f>'TIE-OUT'!K19+RECLASS!I19</f>
        <v>0</v>
      </c>
      <c r="H19" s="118">
        <f>+Actuals!E249</f>
        <v>-164921265</v>
      </c>
      <c r="I19" s="119">
        <f>+Actuals!F249</f>
        <v>-697288081.51000011</v>
      </c>
      <c r="J19" s="118">
        <f>-5017838+289011</f>
        <v>-4728827</v>
      </c>
      <c r="K19" s="119">
        <f>-27977455.03+1240724</f>
        <v>-26736731.030000001</v>
      </c>
      <c r="L19" s="118">
        <v>-1772015</v>
      </c>
      <c r="M19" s="119">
        <v>4628221.37</v>
      </c>
      <c r="N19" s="118">
        <v>650234</v>
      </c>
      <c r="O19" s="119">
        <v>358308.18</v>
      </c>
      <c r="P19" s="118">
        <f>+Actuals!M249</f>
        <v>0</v>
      </c>
      <c r="Q19" s="119">
        <f>+Actuals!N249</f>
        <v>0</v>
      </c>
      <c r="R19" s="118">
        <f>+Actuals!O249</f>
        <v>0</v>
      </c>
      <c r="S19" s="119">
        <f>+Actuals!P249</f>
        <v>0</v>
      </c>
      <c r="T19" s="118">
        <f>+Actuals!Q249</f>
        <v>0</v>
      </c>
      <c r="U19" s="119">
        <f>+Actuals!R249</f>
        <v>0</v>
      </c>
      <c r="V19" s="118">
        <f>+Actuals!S249</f>
        <v>0</v>
      </c>
      <c r="W19" s="119">
        <f>+Actuals!T249</f>
        <v>0</v>
      </c>
      <c r="X19" s="118">
        <f>+Actuals!U249</f>
        <v>0</v>
      </c>
      <c r="Y19" s="119">
        <f>+Actuals!V249</f>
        <v>0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-31658710.870000001</v>
      </c>
      <c r="F20" s="60">
        <f>'TIE-OUT'!J20+RECLASS!H20</f>
        <v>0</v>
      </c>
      <c r="G20" s="38">
        <f>'TIE-OUT'!K20+RECLASS!I20</f>
        <v>-31658710.870000001</v>
      </c>
      <c r="H20" s="118">
        <f>+Actuals!E250</f>
        <v>0</v>
      </c>
      <c r="I20" s="119">
        <f>+Actuals!F250</f>
        <v>0</v>
      </c>
      <c r="J20" s="118">
        <f>+Actuals!G250</f>
        <v>0</v>
      </c>
      <c r="K20" s="214">
        <v>0</v>
      </c>
      <c r="L20" s="118">
        <f>+Actuals!I250</f>
        <v>0</v>
      </c>
      <c r="M20" s="119">
        <f>+Actuals!J250</f>
        <v>0</v>
      </c>
      <c r="N20" s="118">
        <f>+Actuals!K250</f>
        <v>0</v>
      </c>
      <c r="O20" s="119">
        <f>+Actuals!L250</f>
        <v>0</v>
      </c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-92207938</v>
      </c>
      <c r="E21" s="38">
        <f t="shared" si="3"/>
        <v>-398424782</v>
      </c>
      <c r="F21" s="60">
        <f>'TIE-OUT'!J21+RECLASS!H21</f>
        <v>0</v>
      </c>
      <c r="G21" s="38">
        <f>'TIE-OUT'!K21+RECLASS!I21</f>
        <v>0</v>
      </c>
      <c r="H21" s="118">
        <f>+Actuals!E251</f>
        <v>-92207938</v>
      </c>
      <c r="I21" s="119">
        <f>+Actuals!F251</f>
        <v>-398424782</v>
      </c>
      <c r="J21" s="118">
        <f>+Actuals!G251</f>
        <v>0</v>
      </c>
      <c r="K21" s="119">
        <f>+Actuals!H251</f>
        <v>0</v>
      </c>
      <c r="L21" s="118">
        <f>+Actuals!I251</f>
        <v>0</v>
      </c>
      <c r="M21" s="119">
        <f>+Actuals!J251</f>
        <v>0</v>
      </c>
      <c r="N21" s="118">
        <f>+Actuals!K251</f>
        <v>0</v>
      </c>
      <c r="O21" s="119">
        <f>+Actuals!L251</f>
        <v>0</v>
      </c>
      <c r="P21" s="118">
        <f>+Actuals!M251</f>
        <v>0</v>
      </c>
      <c r="Q21" s="119">
        <f>+Actuals!N251</f>
        <v>0</v>
      </c>
      <c r="R21" s="118">
        <f>+Actuals!O251</f>
        <v>0</v>
      </c>
      <c r="S21" s="119">
        <f>+Actuals!P251</f>
        <v>0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f>+Actuals!E252</f>
        <v>0</v>
      </c>
      <c r="I22" s="119">
        <f>+Actuals!F252</f>
        <v>0</v>
      </c>
      <c r="J22" s="118">
        <f>+Actuals!G252</f>
        <v>0</v>
      </c>
      <c r="K22" s="119">
        <f>+Actuals!H252</f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794469</v>
      </c>
      <c r="E23" s="38">
        <f t="shared" si="3"/>
        <v>3410655.4210000006</v>
      </c>
      <c r="F23" s="81">
        <f>'TIE-OUT'!J23+RECLASS!H23</f>
        <v>0</v>
      </c>
      <c r="G23" s="82">
        <f>'TIE-OUT'!K23+RECLASS!I23</f>
        <v>0</v>
      </c>
      <c r="H23" s="118">
        <f>+Actuals!E253</f>
        <v>1084187</v>
      </c>
      <c r="I23" s="119">
        <f>+Actuals!F253</f>
        <v>4654414.7910000002</v>
      </c>
      <c r="J23" s="118">
        <v>-289011</v>
      </c>
      <c r="K23" s="119">
        <v>-1240724.22</v>
      </c>
      <c r="L23" s="118">
        <v>-6792</v>
      </c>
      <c r="M23" s="119">
        <v>-29158.06</v>
      </c>
      <c r="N23" s="118">
        <v>6085</v>
      </c>
      <c r="O23" s="119">
        <v>26122.91</v>
      </c>
      <c r="P23" s="118">
        <f>+Actuals!M253</f>
        <v>0</v>
      </c>
      <c r="Q23" s="119">
        <f>+Actuals!N253</f>
        <v>0</v>
      </c>
      <c r="R23" s="118">
        <f>+Actuals!O253</f>
        <v>0</v>
      </c>
      <c r="S23" s="119">
        <f>+Actuals!P253</f>
        <v>0</v>
      </c>
      <c r="T23" s="118">
        <f>+Actuals!Q253</f>
        <v>0</v>
      </c>
      <c r="U23" s="119">
        <f>+Actuals!R253</f>
        <v>0</v>
      </c>
      <c r="V23" s="118">
        <f>+Actuals!S253</f>
        <v>0</v>
      </c>
      <c r="W23" s="119">
        <f>+Actuals!T253</f>
        <v>0</v>
      </c>
      <c r="X23" s="118">
        <f>+Actuals!U253</f>
        <v>0</v>
      </c>
      <c r="Y23" s="119">
        <f>+Actuals!V253</f>
        <v>0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-262185342</v>
      </c>
      <c r="E24" s="39">
        <f t="shared" si="4"/>
        <v>-1145711120.4390001</v>
      </c>
      <c r="F24" s="61">
        <f t="shared" si="4"/>
        <v>0</v>
      </c>
      <c r="G24" s="39">
        <f t="shared" si="4"/>
        <v>-31658710.870000001</v>
      </c>
      <c r="H24" s="61">
        <f t="shared" si="4"/>
        <v>-256045016</v>
      </c>
      <c r="I24" s="39">
        <f t="shared" si="4"/>
        <v>-1091058448.7190003</v>
      </c>
      <c r="J24" s="61">
        <f t="shared" ref="J24:AO24" si="5">SUM(J19:J23)</f>
        <v>-5017838</v>
      </c>
      <c r="K24" s="39">
        <f t="shared" si="5"/>
        <v>-27977455.25</v>
      </c>
      <c r="L24" s="61">
        <f t="shared" si="5"/>
        <v>-1778807</v>
      </c>
      <c r="M24" s="39">
        <f t="shared" si="5"/>
        <v>4599063.3100000005</v>
      </c>
      <c r="N24" s="61">
        <f t="shared" si="5"/>
        <v>656319</v>
      </c>
      <c r="O24" s="39">
        <f t="shared" si="5"/>
        <v>384431.08999999997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139825</v>
      </c>
      <c r="E27" s="38">
        <f>SUM(G27,I27,K27,M27,O27,Q27,S27,U27,W27,Y27,AA27,AC27,AE27)</f>
        <v>578895.73</v>
      </c>
      <c r="F27" s="64">
        <f>'TIE-OUT'!J27+RECLASS!H27</f>
        <v>0</v>
      </c>
      <c r="G27" s="68">
        <f>'TIE-OUT'!K27+RECLASS!I27</f>
        <v>0</v>
      </c>
      <c r="H27" s="118">
        <f>+Actuals!E254</f>
        <v>140099</v>
      </c>
      <c r="I27" s="119">
        <f>+Actuals!F254</f>
        <v>579768.34</v>
      </c>
      <c r="J27" s="118">
        <v>-274</v>
      </c>
      <c r="K27" s="119">
        <v>-872.61</v>
      </c>
      <c r="L27" s="118">
        <f>+Actuals!I254</f>
        <v>0</v>
      </c>
      <c r="M27" s="119">
        <f>+Actuals!J254</f>
        <v>0</v>
      </c>
      <c r="N27" s="118">
        <f>+Actuals!K254</f>
        <v>0</v>
      </c>
      <c r="O27" s="119">
        <f>+Actuals!L254</f>
        <v>0</v>
      </c>
      <c r="P27" s="118">
        <f>+Actuals!M254</f>
        <v>0</v>
      </c>
      <c r="Q27" s="119">
        <f>+Actuals!N254</f>
        <v>0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f>+Actuals!S254</f>
        <v>0</v>
      </c>
      <c r="W27" s="119">
        <f>+Actuals!T254</f>
        <v>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-89332</v>
      </c>
      <c r="E28" s="38">
        <f>SUM(G28,I28,K28,M28,O28,Q28,S28,U28,W28,Y28,AA28,AC28,AE28)</f>
        <v>-369479.04</v>
      </c>
      <c r="F28" s="81">
        <f>'TIE-OUT'!J28+RECLASS!H28</f>
        <v>0</v>
      </c>
      <c r="G28" s="82">
        <f>'TIE-OUT'!K28+RECLASS!I28</f>
        <v>0</v>
      </c>
      <c r="H28" s="118">
        <f>+Actuals!E255</f>
        <v>-89332</v>
      </c>
      <c r="I28" s="119">
        <f>+Actuals!F255</f>
        <v>-369479.04</v>
      </c>
      <c r="J28" s="118">
        <f>+Actuals!G255</f>
        <v>0</v>
      </c>
      <c r="K28" s="119">
        <f>+Actuals!H255</f>
        <v>0</v>
      </c>
      <c r="L28" s="118">
        <f>+Actuals!I255</f>
        <v>0</v>
      </c>
      <c r="M28" s="119">
        <f>+Actuals!J255</f>
        <v>0</v>
      </c>
      <c r="N28" s="118">
        <f>+Actuals!K255</f>
        <v>0</v>
      </c>
      <c r="O28" s="119">
        <f>+Actuals!L255</f>
        <v>0</v>
      </c>
      <c r="P28" s="118">
        <f>+Actuals!M255</f>
        <v>0</v>
      </c>
      <c r="Q28" s="119">
        <f>+Actuals!N255</f>
        <v>0</v>
      </c>
      <c r="R28" s="118">
        <f>+Actuals!O255</f>
        <v>0</v>
      </c>
      <c r="S28" s="119">
        <f>+Actuals!P255</f>
        <v>0</v>
      </c>
      <c r="T28" s="118">
        <f>+Actuals!Q255</f>
        <v>0</v>
      </c>
      <c r="U28" s="119">
        <f>+Actuals!R255</f>
        <v>0</v>
      </c>
      <c r="V28" s="118">
        <f>+Actuals!S255</f>
        <v>0</v>
      </c>
      <c r="W28" s="119">
        <f>+Actuals!T255</f>
        <v>0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50493</v>
      </c>
      <c r="E29" s="39">
        <f t="shared" si="6"/>
        <v>209416.69</v>
      </c>
      <c r="F29" s="61">
        <f t="shared" si="6"/>
        <v>0</v>
      </c>
      <c r="G29" s="39">
        <f t="shared" si="6"/>
        <v>0</v>
      </c>
      <c r="H29" s="61">
        <f t="shared" si="6"/>
        <v>50767</v>
      </c>
      <c r="I29" s="39">
        <f t="shared" si="6"/>
        <v>210289.3</v>
      </c>
      <c r="J29" s="61">
        <f t="shared" ref="J29:AO29" si="7">SUM(J27:J28)</f>
        <v>-274</v>
      </c>
      <c r="K29" s="39">
        <f t="shared" si="7"/>
        <v>-872.61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-1193931</v>
      </c>
      <c r="E32" s="38">
        <f t="shared" si="8"/>
        <v>-5125414.9930000007</v>
      </c>
      <c r="F32" s="64">
        <f>'TIE-OUT'!J32+RECLASS!H32</f>
        <v>0</v>
      </c>
      <c r="G32" s="68">
        <f>'TIE-OUT'!K32+RECLASS!I32</f>
        <v>0</v>
      </c>
      <c r="H32" s="118">
        <f>+Actuals!E256</f>
        <v>-248481</v>
      </c>
      <c r="I32" s="119">
        <f>+Actuals!F256</f>
        <v>-1066728.933</v>
      </c>
      <c r="J32" s="118">
        <v>-1450908</v>
      </c>
      <c r="K32" s="119">
        <v>-6228748.04</v>
      </c>
      <c r="L32" s="118">
        <v>1140478</v>
      </c>
      <c r="M32" s="119">
        <v>4896072.05</v>
      </c>
      <c r="N32" s="118">
        <v>-635020</v>
      </c>
      <c r="O32" s="119">
        <v>-2726010.07</v>
      </c>
      <c r="P32" s="118">
        <f>+Actuals!M256</f>
        <v>0</v>
      </c>
      <c r="Q32" s="119">
        <f>+Actuals!N256</f>
        <v>0</v>
      </c>
      <c r="R32" s="118">
        <f>+Actuals!O256</f>
        <v>0</v>
      </c>
      <c r="S32" s="119">
        <f>+Actuals!P256</f>
        <v>0</v>
      </c>
      <c r="T32" s="118">
        <f>+Actuals!Q256</f>
        <v>0</v>
      </c>
      <c r="U32" s="119">
        <f>+Actuals!R256</f>
        <v>0</v>
      </c>
      <c r="V32" s="118">
        <f>+Actuals!S256</f>
        <v>0</v>
      </c>
      <c r="W32" s="119">
        <f>+Actuals!T256</f>
        <v>0</v>
      </c>
      <c r="X32" s="118">
        <f>+Actuals!U256</f>
        <v>0</v>
      </c>
      <c r="Y32" s="119">
        <f>+Actuals!V256</f>
        <v>0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-377965</v>
      </c>
      <c r="E33" s="38">
        <f t="shared" si="8"/>
        <v>-1489667.72</v>
      </c>
      <c r="F33" s="60">
        <f>'TIE-OUT'!J33+RECLASS!H33</f>
        <v>0</v>
      </c>
      <c r="G33" s="38">
        <f>'TIE-OUT'!K33+RECLASS!I33</f>
        <v>0</v>
      </c>
      <c r="H33" s="118">
        <f>+Actuals!E257</f>
        <v>0</v>
      </c>
      <c r="I33" s="119">
        <f>+Actuals!F257</f>
        <v>0</v>
      </c>
      <c r="J33" s="118">
        <v>-200882</v>
      </c>
      <c r="K33" s="119">
        <v>-764665.59</v>
      </c>
      <c r="L33" s="118">
        <v>-107656</v>
      </c>
      <c r="M33" s="119">
        <v>-426182.05</v>
      </c>
      <c r="N33" s="118">
        <v>-69427</v>
      </c>
      <c r="O33" s="119">
        <v>-298820.08</v>
      </c>
      <c r="P33" s="118">
        <f>+Actuals!M257</f>
        <v>0</v>
      </c>
      <c r="Q33" s="119">
        <f>+Actuals!N257</f>
        <v>0</v>
      </c>
      <c r="R33" s="118">
        <f>+Actuals!O257</f>
        <v>0</v>
      </c>
      <c r="S33" s="119">
        <f>+Actuals!P257</f>
        <v>0</v>
      </c>
      <c r="T33" s="118">
        <f>+Actuals!Q257</f>
        <v>0</v>
      </c>
      <c r="U33" s="119">
        <f>+Actuals!R257</f>
        <v>0</v>
      </c>
      <c r="V33" s="118">
        <f>+Actuals!S257</f>
        <v>0</v>
      </c>
      <c r="W33" s="119">
        <f>+Actuals!T257</f>
        <v>0</v>
      </c>
      <c r="X33" s="118">
        <f>+Actuals!U257</f>
        <v>0</v>
      </c>
      <c r="Y33" s="119">
        <f>+Actuals!V257</f>
        <v>0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462391</v>
      </c>
      <c r="E34" s="38">
        <f t="shared" si="8"/>
        <v>1779892.4100000001</v>
      </c>
      <c r="F34" s="60">
        <f>'TIE-OUT'!J34+RECLASS!H34</f>
        <v>0</v>
      </c>
      <c r="G34" s="38">
        <f>'TIE-OUT'!K34+RECLASS!I34</f>
        <v>0</v>
      </c>
      <c r="H34" s="118">
        <f>+Actuals!E258</f>
        <v>0</v>
      </c>
      <c r="I34" s="119">
        <f>+Actuals!F258</f>
        <v>0</v>
      </c>
      <c r="J34" s="118">
        <v>182394</v>
      </c>
      <c r="K34" s="119">
        <v>656556.69999999995</v>
      </c>
      <c r="L34" s="118">
        <v>120476</v>
      </c>
      <c r="M34" s="119">
        <v>462428.09</v>
      </c>
      <c r="N34" s="118">
        <v>159521</v>
      </c>
      <c r="O34" s="119">
        <v>660907.62</v>
      </c>
      <c r="P34" s="118">
        <f>+Actuals!M258</f>
        <v>0</v>
      </c>
      <c r="Q34" s="119">
        <f>+Actuals!N258</f>
        <v>0</v>
      </c>
      <c r="R34" s="118">
        <f>+Actuals!O258</f>
        <v>0</v>
      </c>
      <c r="S34" s="119">
        <f>+Actuals!P258</f>
        <v>0</v>
      </c>
      <c r="T34" s="118">
        <f>+Actuals!Q258</f>
        <v>0</v>
      </c>
      <c r="U34" s="119">
        <f>+Actuals!R258</f>
        <v>0</v>
      </c>
      <c r="V34" s="118">
        <f>+Actuals!S258</f>
        <v>0</v>
      </c>
      <c r="W34" s="119">
        <f>+Actuals!T258</f>
        <v>0</v>
      </c>
      <c r="X34" s="118">
        <f>+Actuals!U258</f>
        <v>0</v>
      </c>
      <c r="Y34" s="119">
        <f>+Actuals!V258</f>
        <v>0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778347</v>
      </c>
      <c r="E35" s="38">
        <f t="shared" si="8"/>
        <v>2223440.09</v>
      </c>
      <c r="F35" s="81">
        <f>'TIE-OUT'!J35+RECLASS!H35</f>
        <v>0</v>
      </c>
      <c r="G35" s="82">
        <f>'TIE-OUT'!K35+RECLASS!I35</f>
        <v>0</v>
      </c>
      <c r="H35" s="118">
        <f>+Actuals!E259</f>
        <v>0</v>
      </c>
      <c r="I35" s="119">
        <f>+Actuals!F259</f>
        <v>0</v>
      </c>
      <c r="J35" s="118">
        <v>-62010</v>
      </c>
      <c r="K35" s="119">
        <f>+Actuals!H259</f>
        <v>0</v>
      </c>
      <c r="L35" s="118">
        <v>62000</v>
      </c>
      <c r="M35" s="119">
        <v>3589300.04</v>
      </c>
      <c r="N35" s="118">
        <f>365+777992</f>
        <v>778357</v>
      </c>
      <c r="O35" s="119">
        <v>-1365859.95</v>
      </c>
      <c r="P35" s="118">
        <f>+Actuals!M259</f>
        <v>0</v>
      </c>
      <c r="Q35" s="119">
        <f>+Actuals!N259</f>
        <v>0</v>
      </c>
      <c r="R35" s="118">
        <f>+Actuals!O259</f>
        <v>0</v>
      </c>
      <c r="S35" s="119">
        <f>+Actuals!P259</f>
        <v>0</v>
      </c>
      <c r="T35" s="118">
        <f>+Actuals!Q259</f>
        <v>0</v>
      </c>
      <c r="U35" s="119">
        <f>+Actuals!R259</f>
        <v>0</v>
      </c>
      <c r="V35" s="118">
        <f>+Actuals!S259</f>
        <v>0</v>
      </c>
      <c r="W35" s="119">
        <f>+Actuals!T259</f>
        <v>0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-331158</v>
      </c>
      <c r="E36" s="39">
        <f t="shared" si="9"/>
        <v>-2611750.2130000005</v>
      </c>
      <c r="F36" s="61">
        <f t="shared" si="9"/>
        <v>0</v>
      </c>
      <c r="G36" s="39">
        <f t="shared" si="9"/>
        <v>0</v>
      </c>
      <c r="H36" s="61">
        <f t="shared" si="9"/>
        <v>-248481</v>
      </c>
      <c r="I36" s="39">
        <f t="shared" si="9"/>
        <v>-1066728.933</v>
      </c>
      <c r="J36" s="61">
        <f t="shared" ref="J36:AO36" si="10">SUM(J32:J35)</f>
        <v>-1531406</v>
      </c>
      <c r="K36" s="39">
        <f t="shared" si="10"/>
        <v>-6336856.9299999997</v>
      </c>
      <c r="L36" s="61">
        <f t="shared" si="10"/>
        <v>1215298</v>
      </c>
      <c r="M36" s="39">
        <f t="shared" si="10"/>
        <v>8521618.129999999</v>
      </c>
      <c r="N36" s="61">
        <f t="shared" si="10"/>
        <v>233431</v>
      </c>
      <c r="O36" s="39">
        <f t="shared" si="10"/>
        <v>-3729782.4799999995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2505480</v>
      </c>
      <c r="E39" s="38">
        <f t="shared" si="11"/>
        <v>9351594.2799999993</v>
      </c>
      <c r="F39" s="64">
        <f>'TIE-OUT'!J39+RECLASS!H39</f>
        <v>0</v>
      </c>
      <c r="G39" s="68">
        <f>'TIE-OUT'!K39+RECLASS!I39</f>
        <v>0</v>
      </c>
      <c r="H39" s="118">
        <f>+Actuals!E260</f>
        <v>1566417</v>
      </c>
      <c r="I39" s="119">
        <f>+Actuals!F260</f>
        <v>2045215.29</v>
      </c>
      <c r="J39" s="118">
        <v>935993</v>
      </c>
      <c r="K39" s="119">
        <v>2612820.67</v>
      </c>
      <c r="L39" s="118">
        <v>-840</v>
      </c>
      <c r="M39" s="119">
        <v>-2640.24</v>
      </c>
      <c r="N39" s="118">
        <f>1093920-1090010</f>
        <v>3910</v>
      </c>
      <c r="O39" s="119">
        <v>4696198.5599999996</v>
      </c>
      <c r="P39" s="118">
        <f>+Actuals!M260</f>
        <v>0</v>
      </c>
      <c r="Q39" s="119">
        <f>+Actuals!N260</f>
        <v>0</v>
      </c>
      <c r="R39" s="118">
        <f>+Actuals!O260</f>
        <v>0</v>
      </c>
      <c r="S39" s="119">
        <f>+Actuals!P260</f>
        <v>0</v>
      </c>
      <c r="T39" s="118">
        <f>+Actuals!Q260</f>
        <v>0</v>
      </c>
      <c r="U39" s="119">
        <f>+Actuals!R260</f>
        <v>0</v>
      </c>
      <c r="V39" s="118">
        <f>+Actuals!S260</f>
        <v>0</v>
      </c>
      <c r="W39" s="119">
        <f>+Actuals!T260</f>
        <v>0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-1164897</v>
      </c>
      <c r="E40" s="38">
        <f t="shared" si="11"/>
        <v>-5387268.0200000005</v>
      </c>
      <c r="F40" s="60">
        <f>'TIE-OUT'!J40+RECLASS!H40</f>
        <v>0</v>
      </c>
      <c r="G40" s="38">
        <f>'TIE-OUT'!K40+RECLASS!I40</f>
        <v>0</v>
      </c>
      <c r="H40" s="118">
        <f>+Actuals!E261</f>
        <v>-313104</v>
      </c>
      <c r="I40" s="119">
        <f>+Actuals!F261</f>
        <v>-493435.94</v>
      </c>
      <c r="J40" s="118">
        <v>661</v>
      </c>
      <c r="K40" s="119">
        <v>5266.57</v>
      </c>
      <c r="L40" s="118">
        <f>+Actuals!I261</f>
        <v>0</v>
      </c>
      <c r="M40" s="119">
        <f>+Actuals!J261</f>
        <v>0</v>
      </c>
      <c r="N40" s="118">
        <f>-1164472+312018</f>
        <v>-852454</v>
      </c>
      <c r="O40" s="119">
        <v>-4899098.6500000004</v>
      </c>
      <c r="P40" s="118">
        <f>+Actuals!M261</f>
        <v>0</v>
      </c>
      <c r="Q40" s="119">
        <f>+Actuals!N261</f>
        <v>0</v>
      </c>
      <c r="R40" s="118">
        <f>+Actuals!O261</f>
        <v>0</v>
      </c>
      <c r="S40" s="119">
        <f>+Actuals!P261</f>
        <v>0</v>
      </c>
      <c r="T40" s="118">
        <f>+Actuals!Q261</f>
        <v>0</v>
      </c>
      <c r="U40" s="119">
        <f>+Actuals!R261</f>
        <v>0</v>
      </c>
      <c r="V40" s="118">
        <f>+Actuals!S261</f>
        <v>0</v>
      </c>
      <c r="W40" s="119">
        <f>+Actuals!T261</f>
        <v>0</v>
      </c>
      <c r="X40" s="118">
        <f>+Actuals!U261</f>
        <v>0</v>
      </c>
      <c r="Y40" s="119">
        <f>+Actuals!V261</f>
        <v>0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f>+Actuals!E262</f>
        <v>0</v>
      </c>
      <c r="I41" s="119">
        <f>+Actuals!F262</f>
        <v>0</v>
      </c>
      <c r="J41" s="118">
        <f>+Actuals!G262</f>
        <v>0</v>
      </c>
      <c r="K41" s="119">
        <f>+Actuals!H262</f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-1164897</v>
      </c>
      <c r="E42" s="39">
        <f t="shared" si="12"/>
        <v>-5387268.0200000005</v>
      </c>
      <c r="F42" s="61">
        <f t="shared" si="12"/>
        <v>0</v>
      </c>
      <c r="G42" s="39">
        <f t="shared" si="12"/>
        <v>0</v>
      </c>
      <c r="H42" s="61">
        <f t="shared" si="12"/>
        <v>-313104</v>
      </c>
      <c r="I42" s="39">
        <f t="shared" si="12"/>
        <v>-493435.94</v>
      </c>
      <c r="J42" s="61">
        <f t="shared" ref="J42:AO42" si="13">SUM(J40:J41)</f>
        <v>661</v>
      </c>
      <c r="K42" s="39">
        <f t="shared" si="13"/>
        <v>5266.57</v>
      </c>
      <c r="L42" s="61">
        <f t="shared" si="13"/>
        <v>0</v>
      </c>
      <c r="M42" s="39">
        <f t="shared" si="13"/>
        <v>0</v>
      </c>
      <c r="N42" s="61">
        <f t="shared" si="13"/>
        <v>-852454</v>
      </c>
      <c r="O42" s="39">
        <f t="shared" si="13"/>
        <v>-4899098.6500000004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1340583</v>
      </c>
      <c r="E43" s="39">
        <f t="shared" si="14"/>
        <v>3964326.2599999988</v>
      </c>
      <c r="F43" s="61">
        <f t="shared" si="14"/>
        <v>0</v>
      </c>
      <c r="G43" s="39">
        <f t="shared" si="14"/>
        <v>0</v>
      </c>
      <c r="H43" s="61">
        <f t="shared" si="14"/>
        <v>1253313</v>
      </c>
      <c r="I43" s="39">
        <f t="shared" si="14"/>
        <v>1551779.35</v>
      </c>
      <c r="J43" s="61">
        <f t="shared" ref="J43:AO43" si="15">J42+J39</f>
        <v>936654</v>
      </c>
      <c r="K43" s="39">
        <f t="shared" si="15"/>
        <v>2618087.2399999998</v>
      </c>
      <c r="L43" s="61">
        <f t="shared" si="15"/>
        <v>-840</v>
      </c>
      <c r="M43" s="39">
        <f t="shared" si="15"/>
        <v>-2640.24</v>
      </c>
      <c r="N43" s="61">
        <f t="shared" si="15"/>
        <v>-848544</v>
      </c>
      <c r="O43" s="39">
        <f t="shared" si="15"/>
        <v>-202900.09000000078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f>+Actuals!E263</f>
        <v>0</v>
      </c>
      <c r="I45" s="119">
        <f>+Actuals!F263</f>
        <v>0</v>
      </c>
      <c r="J45" s="118">
        <f>+Actuals!G263</f>
        <v>0</v>
      </c>
      <c r="K45" s="119">
        <f>+Actuals!H263</f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f>+Actuals!E264</f>
        <v>0</v>
      </c>
      <c r="I47" s="119">
        <f>+Actuals!F264</f>
        <v>0</v>
      </c>
      <c r="J47" s="118">
        <f>+Actuals!G264</f>
        <v>0</v>
      </c>
      <c r="K47" s="119">
        <f>+Actuals!H264</f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4935228</v>
      </c>
      <c r="E49" s="38">
        <f>SUM(G49,I49,K49,M49,O49,Q49,S49,U49,W49,Y49,AA49,AC49,AE49)</f>
        <v>21186933.804000001</v>
      </c>
      <c r="F49" s="60">
        <f>'TIE-OUT'!J49+RECLASS!H49</f>
        <v>0</v>
      </c>
      <c r="G49" s="38">
        <f>'TIE-OUT'!K49+RECLASS!I49</f>
        <v>0</v>
      </c>
      <c r="H49" s="118">
        <f>+Actuals!E265</f>
        <v>-1345822</v>
      </c>
      <c r="I49" s="119">
        <f>+Actuals!F265</f>
        <v>-5777613.8459999999</v>
      </c>
      <c r="J49" s="118">
        <v>5796006</v>
      </c>
      <c r="K49" s="119">
        <v>24882253.760000002</v>
      </c>
      <c r="L49" s="118">
        <v>526250</v>
      </c>
      <c r="M49" s="119">
        <v>2259191.25</v>
      </c>
      <c r="N49" s="118">
        <v>-41206</v>
      </c>
      <c r="O49" s="119">
        <v>-176897.36</v>
      </c>
      <c r="P49" s="118">
        <f>+Actuals!M265</f>
        <v>0</v>
      </c>
      <c r="Q49" s="119">
        <f>+Actuals!N265</f>
        <v>0</v>
      </c>
      <c r="R49" s="118">
        <f>+Actuals!O265</f>
        <v>0</v>
      </c>
      <c r="S49" s="119">
        <f>+Actuals!P265</f>
        <v>0</v>
      </c>
      <c r="T49" s="118">
        <f>+Actuals!Q265</f>
        <v>0</v>
      </c>
      <c r="U49" s="119">
        <f>+Actuals!R265</f>
        <v>0</v>
      </c>
      <c r="V49" s="118">
        <f>+Actuals!S265</f>
        <v>0</v>
      </c>
      <c r="W49" s="119">
        <f>+Actuals!T265</f>
        <v>0</v>
      </c>
      <c r="X49" s="118">
        <f>+Actuals!U265</f>
        <v>0</v>
      </c>
      <c r="Y49" s="119">
        <f>+Actuals!V265</f>
        <v>0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-794469</v>
      </c>
      <c r="E51" s="38">
        <f>SUM(G51,I51,K51,M51,O51,Q51,S51,U51,W51,Y51,AA51,AC51,AE51)</f>
        <v>-3410655.4210000006</v>
      </c>
      <c r="F51" s="60">
        <f>'TIE-OUT'!J51+RECLASS!H51</f>
        <v>0</v>
      </c>
      <c r="G51" s="38">
        <f>'TIE-OUT'!K51+RECLASS!I51</f>
        <v>0</v>
      </c>
      <c r="H51" s="118">
        <f>+Actuals!E266</f>
        <v>-1084187</v>
      </c>
      <c r="I51" s="119">
        <f>+Actuals!F266</f>
        <v>-4654414.7910000002</v>
      </c>
      <c r="J51" s="118">
        <v>289011</v>
      </c>
      <c r="K51" s="119">
        <v>1240724.22</v>
      </c>
      <c r="L51" s="118">
        <v>6792</v>
      </c>
      <c r="M51" s="119">
        <v>29158.06</v>
      </c>
      <c r="N51" s="118">
        <v>-6085</v>
      </c>
      <c r="O51" s="119">
        <v>-26122.91</v>
      </c>
      <c r="P51" s="118">
        <f>+Actuals!M266</f>
        <v>0</v>
      </c>
      <c r="Q51" s="119">
        <f>+Actuals!N266</f>
        <v>0</v>
      </c>
      <c r="R51" s="118">
        <f>+Actuals!O266</f>
        <v>0</v>
      </c>
      <c r="S51" s="119">
        <f>+Actuals!P266</f>
        <v>0</v>
      </c>
      <c r="T51" s="118">
        <f>+Actuals!Q266</f>
        <v>0</v>
      </c>
      <c r="U51" s="119">
        <f>+Actuals!R266</f>
        <v>0</v>
      </c>
      <c r="V51" s="118">
        <f>+Actuals!S266</f>
        <v>0</v>
      </c>
      <c r="W51" s="119">
        <f>+Actuals!T266</f>
        <v>0</v>
      </c>
      <c r="X51" s="118">
        <f>+Actuals!U266</f>
        <v>0</v>
      </c>
      <c r="Y51" s="119">
        <f>+Actuals!V266</f>
        <v>0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-138037335</v>
      </c>
      <c r="E54" s="38">
        <f>SUM(G54,I54,K54,M54,O54,Q54,S54,U54,W54,Y54,AA54,AC54,AE54)</f>
        <v>2199631.6199999996</v>
      </c>
      <c r="F54" s="64">
        <f>'TIE-OUT'!J54+RECLASS!H54</f>
        <v>0</v>
      </c>
      <c r="G54" s="68">
        <f>'TIE-OUT'!K54+RECLASS!I54</f>
        <v>0</v>
      </c>
      <c r="H54" s="118">
        <f>+Actuals!E267</f>
        <v>-157970356</v>
      </c>
      <c r="I54" s="119">
        <f>+Actuals!F267</f>
        <v>-2293267.85</v>
      </c>
      <c r="J54" s="118">
        <v>20960328</v>
      </c>
      <c r="K54" s="119">
        <v>4585785.05</v>
      </c>
      <c r="L54" s="118">
        <v>3453500</v>
      </c>
      <c r="M54" s="119">
        <v>105268.73</v>
      </c>
      <c r="N54" s="118">
        <v>-4480807</v>
      </c>
      <c r="O54" s="119">
        <v>-198154.31</v>
      </c>
      <c r="P54" s="118">
        <f>+Actuals!M267</f>
        <v>0</v>
      </c>
      <c r="Q54" s="119">
        <f>+Actuals!N267</f>
        <v>0</v>
      </c>
      <c r="R54" s="118">
        <f>+Actuals!O267</f>
        <v>0</v>
      </c>
      <c r="S54" s="119">
        <f>+Actuals!P267</f>
        <v>0</v>
      </c>
      <c r="T54" s="118">
        <f>+Actuals!Q267</f>
        <v>0</v>
      </c>
      <c r="U54" s="119">
        <f>+Actuals!R267</f>
        <v>0</v>
      </c>
      <c r="V54" s="118">
        <f>+Actuals!S267</f>
        <v>0</v>
      </c>
      <c r="W54" s="119">
        <f>+Actuals!T267</f>
        <v>0</v>
      </c>
      <c r="X54" s="118">
        <f>+Actuals!U267</f>
        <v>0</v>
      </c>
      <c r="Y54" s="119">
        <f>+Actuals!V267</f>
        <v>0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-9220428.129999999</v>
      </c>
      <c r="F55" s="81">
        <f>'TIE-OUT'!J55+RECLASS!H55</f>
        <v>0</v>
      </c>
      <c r="G55" s="82">
        <f>'TIE-OUT'!K55+RECLASS!I55</f>
        <v>0</v>
      </c>
      <c r="H55" s="118">
        <f>+Actuals!E268</f>
        <v>0</v>
      </c>
      <c r="I55" s="119">
        <f>+Actuals!F268</f>
        <v>-5109292.5999999996</v>
      </c>
      <c r="J55" s="118">
        <f>+Actuals!G268</f>
        <v>0</v>
      </c>
      <c r="K55" s="119">
        <v>-4449769.83</v>
      </c>
      <c r="L55" s="118">
        <f>+Actuals!I268</f>
        <v>0</v>
      </c>
      <c r="M55" s="119">
        <v>333756.71999999997</v>
      </c>
      <c r="N55" s="118">
        <f>+Actuals!K268</f>
        <v>0</v>
      </c>
      <c r="O55" s="119">
        <v>4877.58</v>
      </c>
      <c r="P55" s="118">
        <f>+Actuals!M268</f>
        <v>0</v>
      </c>
      <c r="Q55" s="119">
        <f>+Actuals!N268</f>
        <v>0</v>
      </c>
      <c r="R55" s="118">
        <f>+Actuals!O268</f>
        <v>0</v>
      </c>
      <c r="S55" s="119">
        <f>+Actuals!P268</f>
        <v>0</v>
      </c>
      <c r="T55" s="118">
        <f>+Actuals!Q268</f>
        <v>0</v>
      </c>
      <c r="U55" s="119">
        <f>+Actuals!R268</f>
        <v>0</v>
      </c>
      <c r="V55" s="118">
        <f>+Actuals!S268</f>
        <v>0</v>
      </c>
      <c r="W55" s="119">
        <f>+Actuals!T268</f>
        <v>0</v>
      </c>
      <c r="X55" s="118">
        <f>+Actuals!U268</f>
        <v>0</v>
      </c>
      <c r="Y55" s="119">
        <f>+Actuals!V268</f>
        <v>0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-138037335</v>
      </c>
      <c r="E56" s="39">
        <f t="shared" si="16"/>
        <v>-7020796.5099999998</v>
      </c>
      <c r="F56" s="61">
        <f t="shared" si="16"/>
        <v>0</v>
      </c>
      <c r="G56" s="39">
        <f t="shared" si="16"/>
        <v>0</v>
      </c>
      <c r="H56" s="61">
        <f t="shared" si="16"/>
        <v>-157970356</v>
      </c>
      <c r="I56" s="39">
        <f t="shared" si="16"/>
        <v>-7402560.4499999993</v>
      </c>
      <c r="J56" s="61">
        <f t="shared" ref="J56:AO56" si="17">SUM(J54:J55)</f>
        <v>20960328</v>
      </c>
      <c r="K56" s="39">
        <f t="shared" si="17"/>
        <v>136015.21999999974</v>
      </c>
      <c r="L56" s="61">
        <f t="shared" si="17"/>
        <v>3453500</v>
      </c>
      <c r="M56" s="39">
        <f t="shared" si="17"/>
        <v>439025.44999999995</v>
      </c>
      <c r="N56" s="61">
        <f t="shared" si="17"/>
        <v>-4480807</v>
      </c>
      <c r="O56" s="39">
        <f t="shared" si="17"/>
        <v>-193276.73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48847.92</v>
      </c>
      <c r="F59" s="64">
        <f>'TIE-OUT'!J59+RECLASS!H59</f>
        <v>0</v>
      </c>
      <c r="G59" s="68">
        <f>'TIE-OUT'!K59+RECLASS!I59</f>
        <v>0</v>
      </c>
      <c r="H59" s="118">
        <f>+Actuals!E269</f>
        <v>0</v>
      </c>
      <c r="I59" s="119">
        <f>+Actuals!F269</f>
        <v>48847.92</v>
      </c>
      <c r="J59" s="118">
        <f>+Actuals!G269</f>
        <v>0</v>
      </c>
      <c r="K59" s="119">
        <f>+Actuals!H269</f>
        <v>0</v>
      </c>
      <c r="L59" s="118">
        <f>+Actuals!I269</f>
        <v>0</v>
      </c>
      <c r="M59" s="119">
        <f>+Actuals!J269</f>
        <v>0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>
        <f>+Actuals!P269</f>
        <v>0</v>
      </c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f>+Actuals!E270</f>
        <v>0</v>
      </c>
      <c r="I60" s="119">
        <f>+Actuals!F270</f>
        <v>0</v>
      </c>
      <c r="J60" s="118">
        <f>+Actuals!G270</f>
        <v>0</v>
      </c>
      <c r="K60" s="119">
        <f>+Actuals!H270</f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48847.92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48847.92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f>+Actuals!E271</f>
        <v>0</v>
      </c>
      <c r="I64" s="119">
        <f>+Actuals!F271</f>
        <v>0</v>
      </c>
      <c r="J64" s="118">
        <f>+Actuals!G271</f>
        <v>0</v>
      </c>
      <c r="K64" s="119">
        <f>+Actuals!H271</f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3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f>+Actuals!E272</f>
        <v>0</v>
      </c>
      <c r="I65" s="119">
        <f>+Actuals!F272</f>
        <v>0</v>
      </c>
      <c r="J65" s="118">
        <f>+Actuals!G272</f>
        <v>0</v>
      </c>
      <c r="K65" s="119">
        <f>+Actuals!H272</f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3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3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-5134326.63</v>
      </c>
      <c r="F70" s="64">
        <f>'TIE-OUT'!J70+RECLASS!H70</f>
        <v>0</v>
      </c>
      <c r="G70" s="68">
        <f>'TIE-OUT'!K70+RECLASS!I70</f>
        <v>-5134326.63</v>
      </c>
      <c r="H70" s="118">
        <f>+Actuals!E273</f>
        <v>0</v>
      </c>
      <c r="I70" s="119">
        <f>+Actuals!F273</f>
        <v>0</v>
      </c>
      <c r="J70" s="118">
        <f>+Actuals!G273</f>
        <v>0</v>
      </c>
      <c r="K70" s="119">
        <f>+Actuals!H273</f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3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-14964909</v>
      </c>
      <c r="F71" s="81">
        <f>'TIE-OUT'!J71+RECLASS!H71</f>
        <v>0</v>
      </c>
      <c r="G71" s="82">
        <f>'TIE-OUT'!K71+RECLASS!I71</f>
        <v>-14964909</v>
      </c>
      <c r="H71" s="118">
        <f>+Actuals!E274</f>
        <v>0</v>
      </c>
      <c r="I71" s="119">
        <f>+Actuals!F274</f>
        <v>0</v>
      </c>
      <c r="J71" s="118">
        <f>+Actuals!G274</f>
        <v>0</v>
      </c>
      <c r="K71" s="119">
        <f>+Actuals!H274</f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3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-20099235.629999999</v>
      </c>
      <c r="F72" s="61">
        <f t="shared" si="22"/>
        <v>0</v>
      </c>
      <c r="G72" s="39">
        <f t="shared" si="22"/>
        <v>-20099235.629999999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3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f>+Actuals!E275</f>
        <v>0</v>
      </c>
      <c r="I73" s="119">
        <f>+Actuals!F275</f>
        <v>0</v>
      </c>
      <c r="J73" s="118">
        <f>+Actuals!G275</f>
        <v>0</v>
      </c>
      <c r="K73" s="119">
        <f>+Actuals!H275</f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3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15790987.42</v>
      </c>
      <c r="F74" s="60">
        <f>'TIE-OUT'!J74+RECLASS!H74</f>
        <v>0</v>
      </c>
      <c r="G74" s="60">
        <f>'TIE-OUT'!K74+RECLASS!I74</f>
        <v>16031774.42</v>
      </c>
      <c r="H74" s="118">
        <f>+Actuals!E276</f>
        <v>0</v>
      </c>
      <c r="I74" s="119">
        <f>+Actuals!F276</f>
        <v>0</v>
      </c>
      <c r="J74" s="118">
        <f>+Actuals!G276</f>
        <v>0</v>
      </c>
      <c r="K74" s="214">
        <v>-2194082</v>
      </c>
      <c r="L74" s="118">
        <f>+Actuals!I276</f>
        <v>0</v>
      </c>
      <c r="M74" s="119">
        <v>1953295</v>
      </c>
      <c r="N74" s="118">
        <f>+Actuals!K276</f>
        <v>0</v>
      </c>
      <c r="O74" s="119">
        <f>+Actuals!L276</f>
        <v>0</v>
      </c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f>+Actuals!P276</f>
        <v>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  <c r="AQ74" s="45"/>
    </row>
    <row r="75" spans="1:43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228732</v>
      </c>
      <c r="F75" s="60">
        <f>'TIE-OUT'!J75+RECLASS!H75</f>
        <v>0</v>
      </c>
      <c r="G75" s="60">
        <f>'TIE-OUT'!K75+RECLASS!I75</f>
        <v>228732</v>
      </c>
      <c r="H75" s="118">
        <f>+Actuals!E277</f>
        <v>0</v>
      </c>
      <c r="I75" s="119">
        <f>+Actuals!F277</f>
        <v>0</v>
      </c>
      <c r="J75" s="118">
        <f>+Actuals!G277</f>
        <v>0</v>
      </c>
      <c r="K75" s="119">
        <f>+Actuals!H277</f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3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-866.58</v>
      </c>
      <c r="F76" s="60">
        <f>'TIE-OUT'!J76+RECLASS!H76</f>
        <v>0</v>
      </c>
      <c r="G76" s="60">
        <f>'TIE-OUT'!K76+RECLASS!I76</f>
        <v>0</v>
      </c>
      <c r="H76" s="118">
        <f>+Actuals!E278</f>
        <v>0</v>
      </c>
      <c r="I76" s="119">
        <f>+Actuals!F278</f>
        <v>-866.58</v>
      </c>
      <c r="J76" s="118">
        <f>+Actuals!G278</f>
        <v>0</v>
      </c>
      <c r="K76" s="119">
        <f>+Actuals!H278</f>
        <v>0</v>
      </c>
      <c r="L76" s="118">
        <f>+Actuals!I278</f>
        <v>0</v>
      </c>
      <c r="M76" s="119">
        <f>+Actuals!J278</f>
        <v>0</v>
      </c>
      <c r="N76" s="118">
        <f>+Actuals!K278</f>
        <v>0</v>
      </c>
      <c r="O76" s="119">
        <f>+Actuals!L278</f>
        <v>0</v>
      </c>
      <c r="P76" s="118">
        <f>+Actuals!M278</f>
        <v>0</v>
      </c>
      <c r="Q76" s="119">
        <f>+Actuals!N278</f>
        <v>0</v>
      </c>
      <c r="R76" s="118">
        <f>+Actuals!O278</f>
        <v>0</v>
      </c>
      <c r="S76" s="119">
        <f>+Actuals!P278</f>
        <v>0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3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'TIE-OUT'!J77+RECLASS!H77</f>
        <v>0</v>
      </c>
      <c r="G77" s="60">
        <f>'TIE-OUT'!K77+RECLASS!I77</f>
        <v>0</v>
      </c>
      <c r="H77" s="118">
        <f>+Actuals!E279</f>
        <v>0</v>
      </c>
      <c r="I77" s="119">
        <f>+Actuals!F279</f>
        <v>0</v>
      </c>
      <c r="J77" s="118">
        <f>+Actuals!G279</f>
        <v>0</v>
      </c>
      <c r="K77" s="119">
        <f>+Actuals!H279</f>
        <v>0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119">
        <f>+Actuals!L279</f>
        <v>0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3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'TIE-OUT'!J78+RECLASS!H78</f>
        <v>0</v>
      </c>
      <c r="G78" s="60">
        <f>'TIE-OUT'!K78+RECLASS!I78</f>
        <v>0</v>
      </c>
      <c r="H78" s="118">
        <f>+Actuals!E280</f>
        <v>0</v>
      </c>
      <c r="I78" s="119">
        <f>+Actuals!F280</f>
        <v>0</v>
      </c>
      <c r="J78" s="118">
        <f>+Actuals!G280</f>
        <v>0</v>
      </c>
      <c r="K78" s="119">
        <f>+Actuals!H280</f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3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f>+Actuals!E281</f>
        <v>0</v>
      </c>
      <c r="I79" s="119">
        <f>+Actuals!F281</f>
        <v>0</v>
      </c>
      <c r="J79" s="118">
        <f>+Actuals!G281</f>
        <v>0</v>
      </c>
      <c r="K79" s="119">
        <f>+Actuals!H281</f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3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'TIE-OUT'!J80+RECLASS!H80</f>
        <v>0</v>
      </c>
      <c r="G80" s="60">
        <f>'TIE-OUT'!K80+RECLASS!I80</f>
        <v>0</v>
      </c>
      <c r="H80" s="118">
        <f>+Actuals!E282</f>
        <v>0</v>
      </c>
      <c r="I80" s="119">
        <f>+Actuals!F282</f>
        <v>0</v>
      </c>
      <c r="J80" s="118">
        <f>+Actuals!G282</f>
        <v>0</v>
      </c>
      <c r="K80" s="119">
        <f>+Actuals!H282</f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468168.06</v>
      </c>
      <c r="F81" s="60">
        <f>'TIE-OUT'!J81+RECLASS!H81</f>
        <v>0</v>
      </c>
      <c r="G81" s="60">
        <f>'TIE-OUT'!K81+RECLASS!I81</f>
        <v>-67500</v>
      </c>
      <c r="H81" s="118">
        <f>+Actuals!E283</f>
        <v>0</v>
      </c>
      <c r="I81" s="119">
        <f>+Actuals!F283</f>
        <v>434349.81</v>
      </c>
      <c r="J81" s="118">
        <f>+Actuals!G283</f>
        <v>0</v>
      </c>
      <c r="K81" s="119">
        <v>101318.25</v>
      </c>
      <c r="L81" s="118">
        <f>+Actuals!I283</f>
        <v>0</v>
      </c>
      <c r="M81" s="119">
        <f>+Actuals!J283</f>
        <v>0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+Actuals!N283</f>
        <v>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165</v>
      </c>
      <c r="E82" s="92">
        <f>SUM(E72:E81)+E16+E24+E29+E36+E43+E45+E47+E49+E51+E56+E61+E66</f>
        <v>-23661720.349000424</v>
      </c>
      <c r="F82" s="91">
        <f>F16+F24+F29+F36+F43+F45+F47+F49</f>
        <v>0</v>
      </c>
      <c r="G82" s="92">
        <f>SUM(G72:G81)+G16+G24+G29+G36+G43+G45+G47+G49+G51+G56+G61+G66</f>
        <v>-15239113.290000001</v>
      </c>
      <c r="H82" s="91">
        <f>H16+H24+H29+H36+H43+H45+H47+H49</f>
        <v>0</v>
      </c>
      <c r="I82" s="92">
        <f>SUM(I72:I81)+I16+I24+I29+I36+I43+I45+I47+I49+I51+I56+I61+I66</f>
        <v>-2164550.9190003397</v>
      </c>
      <c r="J82" s="91">
        <f>J16+J24+J29+J36+J43+J45+J47+J49</f>
        <v>165</v>
      </c>
      <c r="K82" s="137">
        <f>SUM(K72:K81)+K16+K24+K29+K36+K43+K45+K47+K49+K51+K56+K61+K66</f>
        <v>-7373874.6999999974</v>
      </c>
      <c r="L82" s="91">
        <f>L16+L24+L29+L36+L43+L45+L47+L49</f>
        <v>0</v>
      </c>
      <c r="M82" s="92">
        <f>SUM(M72:M81)+M16+M24+M29+M36+M43+M45+M47+M49+M51+M56+M61+M66</f>
        <v>4533721.5600000005</v>
      </c>
      <c r="N82" s="91">
        <f>N16+N24+N29+N36+N43+N45+N47+N49</f>
        <v>0</v>
      </c>
      <c r="O82" s="92">
        <f>SUM(O72:O81)+O16+O24+O29+O36+O43+O45+O47+O49+O51+O56+O61+O66</f>
        <v>-3417903.0000000005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 t="s">
        <v>160</v>
      </c>
      <c r="B85" s="3"/>
      <c r="F85" s="31"/>
      <c r="G85" s="31"/>
      <c r="H85" s="31"/>
      <c r="I85" s="31"/>
      <c r="K85"/>
      <c r="L85" s="45"/>
    </row>
    <row r="86" spans="1:41" s="3" customFormat="1" x14ac:dyDescent="0.2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-43000</v>
      </c>
      <c r="F86" s="145">
        <f>'TIE-OUT'!J86+RECLASS!H86</f>
        <v>0</v>
      </c>
      <c r="G86" s="145">
        <f>'TIE-OUT'!K86+RECLASS!I86</f>
        <v>-42632</v>
      </c>
      <c r="H86" s="145">
        <v>0</v>
      </c>
      <c r="I86" s="145">
        <v>444429</v>
      </c>
      <c r="J86" s="145">
        <v>0</v>
      </c>
      <c r="K86" s="145">
        <v>-444797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'TIE-OUT'!J87+RECLASS!H87</f>
        <v>0</v>
      </c>
      <c r="G87" s="146">
        <f>'TIE-OUT'!K87+RECLASS!I87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">
      <c r="A89" s="158"/>
      <c r="B89" s="159"/>
      <c r="C89" s="157" t="s">
        <v>165</v>
      </c>
      <c r="D89" s="160">
        <f>SUM(D86:D88)</f>
        <v>0</v>
      </c>
      <c r="E89" s="160">
        <f t="shared" ref="E89:M89" si="26">SUM(E86:E88)</f>
        <v>-43000</v>
      </c>
      <c r="F89" s="160">
        <f t="shared" si="26"/>
        <v>0</v>
      </c>
      <c r="G89" s="160">
        <f t="shared" si="26"/>
        <v>-42632</v>
      </c>
      <c r="H89" s="160">
        <f t="shared" si="26"/>
        <v>0</v>
      </c>
      <c r="I89" s="160">
        <f t="shared" si="26"/>
        <v>444429</v>
      </c>
      <c r="J89" s="160">
        <f t="shared" si="26"/>
        <v>0</v>
      </c>
      <c r="K89" s="160">
        <f t="shared" si="26"/>
        <v>-444797</v>
      </c>
      <c r="L89" s="160">
        <f t="shared" si="26"/>
        <v>0</v>
      </c>
      <c r="M89" s="160">
        <f t="shared" si="26"/>
        <v>0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">
      <c r="A91" s="158"/>
      <c r="B91" s="159"/>
      <c r="C91" s="157" t="s">
        <v>168</v>
      </c>
      <c r="D91" s="160">
        <f>+D82+D89</f>
        <v>165</v>
      </c>
      <c r="E91" s="160">
        <f t="shared" ref="E91:M91" si="29">+E82+E89</f>
        <v>-23704720.349000424</v>
      </c>
      <c r="F91" s="160">
        <f t="shared" si="29"/>
        <v>0</v>
      </c>
      <c r="G91" s="160">
        <f t="shared" si="29"/>
        <v>-15281745.290000001</v>
      </c>
      <c r="H91" s="160">
        <f t="shared" si="29"/>
        <v>0</v>
      </c>
      <c r="I91" s="160">
        <f t="shared" si="29"/>
        <v>-1720121.9190003397</v>
      </c>
      <c r="J91" s="160">
        <f t="shared" si="29"/>
        <v>165</v>
      </c>
      <c r="K91" s="160">
        <f t="shared" si="29"/>
        <v>-7818671.6999999974</v>
      </c>
      <c r="L91" s="160">
        <f t="shared" si="29"/>
        <v>0</v>
      </c>
      <c r="M91" s="160">
        <f t="shared" si="29"/>
        <v>4533721.5600000005</v>
      </c>
      <c r="N91" s="160">
        <f t="shared" ref="N91:AE91" si="30">+N82+N89</f>
        <v>0</v>
      </c>
      <c r="O91" s="160">
        <f t="shared" si="30"/>
        <v>-3417903.0000000005</v>
      </c>
      <c r="P91" s="160">
        <f t="shared" si="30"/>
        <v>0</v>
      </c>
      <c r="Q91" s="160">
        <f t="shared" si="30"/>
        <v>0</v>
      </c>
      <c r="R91" s="160">
        <f t="shared" si="30"/>
        <v>0</v>
      </c>
      <c r="S91" s="160">
        <f t="shared" si="30"/>
        <v>0</v>
      </c>
      <c r="T91" s="160">
        <f t="shared" si="30"/>
        <v>0</v>
      </c>
      <c r="U91" s="160">
        <f t="shared" si="30"/>
        <v>0</v>
      </c>
      <c r="V91" s="160">
        <f t="shared" si="30"/>
        <v>0</v>
      </c>
      <c r="W91" s="160">
        <f t="shared" si="30"/>
        <v>0</v>
      </c>
      <c r="X91" s="160">
        <f t="shared" si="30"/>
        <v>0</v>
      </c>
      <c r="Y91" s="160">
        <f t="shared" si="30"/>
        <v>0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H175"/>
  <sheetViews>
    <sheetView zoomScale="75" workbookViewId="0">
      <pane xSplit="3" ySplit="9" topLeftCell="G19" activePane="bottomRight" state="frozen"/>
      <selection activeCell="N16" sqref="N16"/>
      <selection pane="topRight" activeCell="N16" sqref="N16"/>
      <selection pane="bottomLeft" activeCell="N16" sqref="N16"/>
      <selection pane="bottomRight" activeCell="N35" sqref="N3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  <col min="42" max="42" width="9.140625" hidden="1" customWidth="1"/>
    <col min="43" max="43" width="0" hidden="1" customWidth="1"/>
    <col min="44" max="60" width="9.140625" hidden="1" customWidth="1"/>
    <col min="61" max="93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217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58">
        <f>F11+H11+J11+L11+N11</f>
        <v>65274394</v>
      </c>
      <c r="E11" s="15">
        <f>G11+I11+K11+M11+O11</f>
        <v>290793958.98000002</v>
      </c>
      <c r="F11" s="58">
        <f>'TIE-OUT'!N11+RECLASS!L11</f>
        <v>0</v>
      </c>
      <c r="G11" s="15">
        <f>'TIE-OUT'!O11+RECLASS!M11</f>
        <v>0</v>
      </c>
      <c r="H11" s="118">
        <f>73933269-8679509</f>
        <v>65253760</v>
      </c>
      <c r="I11" s="119">
        <f>329471702-39511966</f>
        <v>289959736</v>
      </c>
      <c r="J11" s="118">
        <v>-756343</v>
      </c>
      <c r="K11" s="119">
        <v>-4673569.45</v>
      </c>
      <c r="L11" s="118">
        <v>-9032</v>
      </c>
      <c r="M11" s="119">
        <v>-706438</v>
      </c>
      <c r="N11" s="118">
        <v>786009</v>
      </c>
      <c r="O11" s="119">
        <v>6214230.4299999997</v>
      </c>
      <c r="P11" s="118">
        <v>0</v>
      </c>
      <c r="Q11" s="119"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5954584.3499999996</v>
      </c>
      <c r="F12" s="58">
        <f>'TIE-OUT'!N12+RECLASS!L12</f>
        <v>0</v>
      </c>
      <c r="G12" s="15">
        <f>'TIE-OUT'!O12+RECLASS!M12</f>
        <v>6357504.1299999999</v>
      </c>
      <c r="H12" s="118">
        <v>0</v>
      </c>
      <c r="I12" s="119">
        <v>0</v>
      </c>
      <c r="J12" s="118">
        <v>0</v>
      </c>
      <c r="K12" s="139">
        <v>0</v>
      </c>
      <c r="L12" s="118">
        <v>0</v>
      </c>
      <c r="M12" s="119">
        <v>-38510</v>
      </c>
      <c r="N12" s="118">
        <v>0</v>
      </c>
      <c r="O12" s="119">
        <v>-364409.78</v>
      </c>
      <c r="P12" s="118">
        <v>0</v>
      </c>
      <c r="Q12" s="119"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58">
        <f t="shared" ref="D13:E15" si="0">F13+H13+J13+L13+N13</f>
        <v>8679509</v>
      </c>
      <c r="E13" s="15">
        <f t="shared" si="0"/>
        <v>39511966</v>
      </c>
      <c r="F13" s="58">
        <f>'TIE-OUT'!N13+RECLASS!L13</f>
        <v>0</v>
      </c>
      <c r="G13" s="15">
        <f>'TIE-OUT'!O13+RECLASS!M13</f>
        <v>0</v>
      </c>
      <c r="H13" s="118">
        <v>8679509</v>
      </c>
      <c r="I13" s="119">
        <v>39511966</v>
      </c>
      <c r="J13" s="118">
        <v>0</v>
      </c>
      <c r="K13" s="119">
        <v>0</v>
      </c>
      <c r="L13" s="118">
        <v>0</v>
      </c>
      <c r="M13" s="119">
        <v>0</v>
      </c>
      <c r="N13" s="118">
        <v>0</v>
      </c>
      <c r="O13" s="119">
        <v>0</v>
      </c>
      <c r="P13" s="118">
        <v>0</v>
      </c>
      <c r="Q13" s="119"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'TIE-OUT'!N14+RECLASS!L14</f>
        <v>0</v>
      </c>
      <c r="G14" s="15">
        <f>'TIE-OUT'!O14+RECLASS!M14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58">
        <f t="shared" si="0"/>
        <v>-450000</v>
      </c>
      <c r="E15" s="15">
        <f t="shared" si="0"/>
        <v>393352.10999999993</v>
      </c>
      <c r="F15" s="58">
        <f>'TIE-OUT'!N15+RECLASS!L15</f>
        <v>0</v>
      </c>
      <c r="G15" s="15">
        <f>'TIE-OUT'!O15+RECLASS!M15</f>
        <v>0</v>
      </c>
      <c r="H15" s="118">
        <v>0</v>
      </c>
      <c r="I15" s="119">
        <v>0</v>
      </c>
      <c r="J15" s="118">
        <v>0</v>
      </c>
      <c r="K15" s="119">
        <v>572893.94999999995</v>
      </c>
      <c r="L15" s="118">
        <v>0</v>
      </c>
      <c r="M15" s="119">
        <v>276739.09999999998</v>
      </c>
      <c r="N15" s="118">
        <v>-450000</v>
      </c>
      <c r="O15" s="119">
        <v>-456280.94</v>
      </c>
      <c r="P15" s="118">
        <v>0</v>
      </c>
      <c r="Q15" s="119"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">
      <c r="A16" s="9"/>
      <c r="B16" s="7" t="s">
        <v>30</v>
      </c>
      <c r="C16" s="6"/>
      <c r="D16" s="59">
        <f t="shared" ref="D16:AO16" si="1">SUM(D11:D15)</f>
        <v>73503903</v>
      </c>
      <c r="E16" s="23">
        <f t="shared" si="1"/>
        <v>336653861.44000006</v>
      </c>
      <c r="F16" s="59">
        <f t="shared" si="1"/>
        <v>0</v>
      </c>
      <c r="G16" s="23">
        <f t="shared" si="1"/>
        <v>6357504.1299999999</v>
      </c>
      <c r="H16" s="61">
        <f t="shared" si="1"/>
        <v>73933269</v>
      </c>
      <c r="I16" s="39">
        <f t="shared" si="1"/>
        <v>329471702</v>
      </c>
      <c r="J16" s="61">
        <f t="shared" ref="J16:Q16" si="2">SUM(J11:J15)</f>
        <v>-756343</v>
      </c>
      <c r="K16" s="39">
        <f t="shared" si="2"/>
        <v>-4100675.5</v>
      </c>
      <c r="L16" s="61">
        <f t="shared" si="2"/>
        <v>-9032</v>
      </c>
      <c r="M16" s="39">
        <f t="shared" si="2"/>
        <v>-468208.9</v>
      </c>
      <c r="N16" s="61">
        <f t="shared" si="2"/>
        <v>336009</v>
      </c>
      <c r="O16" s="39">
        <f t="shared" si="2"/>
        <v>5393539.709999999</v>
      </c>
      <c r="P16" s="61">
        <f t="shared" si="2"/>
        <v>0</v>
      </c>
      <c r="Q16" s="39">
        <f t="shared" si="2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58">
        <f t="shared" ref="D19:E23" si="3">F19+H19+J19+L19+N19</f>
        <v>-59464453</v>
      </c>
      <c r="E19" s="15">
        <f t="shared" si="3"/>
        <v>-261787815.50000003</v>
      </c>
      <c r="F19" s="58">
        <f>'TIE-OUT'!N19+RECLASS!L19</f>
        <v>0</v>
      </c>
      <c r="G19" s="15">
        <f>'TIE-OUT'!O19+RECLASS!M19</f>
        <v>0</v>
      </c>
      <c r="H19" s="118">
        <f>-75337736+15310495</f>
        <v>-60027241</v>
      </c>
      <c r="I19" s="119">
        <f>-330893326+69724975</f>
        <v>-261168351</v>
      </c>
      <c r="J19" s="118">
        <v>1896100</v>
      </c>
      <c r="K19" s="119">
        <v>4683141.41</v>
      </c>
      <c r="L19" s="118">
        <v>-1226474</v>
      </c>
      <c r="M19" s="119">
        <v>-4966413.8</v>
      </c>
      <c r="N19" s="118">
        <v>-106838</v>
      </c>
      <c r="O19" s="119">
        <v>-336192.11</v>
      </c>
      <c r="P19" s="118">
        <v>0</v>
      </c>
      <c r="Q19" s="119"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-11625586.74</v>
      </c>
      <c r="F20" s="58">
        <f>'TIE-OUT'!N20+RECLASS!L20</f>
        <v>0</v>
      </c>
      <c r="G20" s="15">
        <f>'TIE-OUT'!O20+RECLASS!M20</f>
        <v>-4717257.74</v>
      </c>
      <c r="H20" s="118">
        <v>0</v>
      </c>
      <c r="I20" s="119">
        <v>0</v>
      </c>
      <c r="J20" s="118">
        <v>0</v>
      </c>
      <c r="K20" s="119">
        <v>0</v>
      </c>
      <c r="L20" s="118">
        <v>0</v>
      </c>
      <c r="M20" s="119">
        <v>-7262321</v>
      </c>
      <c r="N20" s="118">
        <v>0</v>
      </c>
      <c r="O20" s="119">
        <v>353992</v>
      </c>
      <c r="P20" s="118">
        <v>0</v>
      </c>
      <c r="Q20" s="119"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58">
        <f t="shared" si="3"/>
        <v>-15310495</v>
      </c>
      <c r="E21" s="15">
        <f t="shared" si="3"/>
        <v>-69724975</v>
      </c>
      <c r="F21" s="58">
        <f>'TIE-OUT'!N21+RECLASS!L21</f>
        <v>0</v>
      </c>
      <c r="G21" s="15">
        <f>'TIE-OUT'!O21+RECLASS!M21</f>
        <v>0</v>
      </c>
      <c r="H21" s="118">
        <v>-15310495</v>
      </c>
      <c r="I21" s="119">
        <v>-69724975</v>
      </c>
      <c r="J21" s="118">
        <v>0</v>
      </c>
      <c r="K21" s="119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'TIE-OUT'!N22+RECLASS!L22</f>
        <v>0</v>
      </c>
      <c r="G22" s="15">
        <f>'TIE-OUT'!O22+RECLASS!M22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58">
        <f t="shared" si="3"/>
        <v>0</v>
      </c>
      <c r="E23" s="15">
        <f t="shared" si="3"/>
        <v>0</v>
      </c>
      <c r="F23" s="58">
        <f>'TIE-OUT'!N23+RECLASS!L23</f>
        <v>0</v>
      </c>
      <c r="G23" s="15">
        <f>'TIE-OUT'!O23+RECLASS!M23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">
      <c r="A24" s="9"/>
      <c r="B24" s="7" t="s">
        <v>33</v>
      </c>
      <c r="C24" s="6"/>
      <c r="D24" s="59">
        <f t="shared" ref="D24:AO24" si="4">SUM(D19:D23)</f>
        <v>-74774948</v>
      </c>
      <c r="E24" s="23">
        <f t="shared" si="4"/>
        <v>-343138377.24000001</v>
      </c>
      <c r="F24" s="59">
        <f t="shared" si="4"/>
        <v>0</v>
      </c>
      <c r="G24" s="23">
        <f t="shared" si="4"/>
        <v>-4717257.74</v>
      </c>
      <c r="H24" s="61">
        <f t="shared" si="4"/>
        <v>-75337736</v>
      </c>
      <c r="I24" s="39">
        <f t="shared" si="4"/>
        <v>-330893326</v>
      </c>
      <c r="J24" s="61">
        <f t="shared" ref="J24:Q24" si="5">SUM(J19:J23)</f>
        <v>1896100</v>
      </c>
      <c r="K24" s="39">
        <f t="shared" si="5"/>
        <v>4683141.41</v>
      </c>
      <c r="L24" s="61">
        <f t="shared" si="5"/>
        <v>-1226474</v>
      </c>
      <c r="M24" s="39">
        <f t="shared" si="5"/>
        <v>-12228734.800000001</v>
      </c>
      <c r="N24" s="61">
        <f t="shared" si="5"/>
        <v>-106838</v>
      </c>
      <c r="O24" s="39">
        <f t="shared" si="5"/>
        <v>17799.890000000014</v>
      </c>
      <c r="P24" s="61">
        <f t="shared" si="5"/>
        <v>0</v>
      </c>
      <c r="Q24" s="39">
        <f t="shared" si="5"/>
        <v>0</v>
      </c>
      <c r="R24" s="61">
        <f t="shared" si="4"/>
        <v>0</v>
      </c>
      <c r="S24" s="39">
        <f t="shared" si="4"/>
        <v>0</v>
      </c>
      <c r="T24" s="61">
        <f t="shared" si="4"/>
        <v>0</v>
      </c>
      <c r="U24" s="39">
        <f t="shared" si="4"/>
        <v>0</v>
      </c>
      <c r="V24" s="61">
        <f t="shared" si="4"/>
        <v>0</v>
      </c>
      <c r="W24" s="39">
        <f t="shared" si="4"/>
        <v>0</v>
      </c>
      <c r="X24" s="61">
        <f t="shared" si="4"/>
        <v>0</v>
      </c>
      <c r="Y24" s="39">
        <f t="shared" si="4"/>
        <v>0</v>
      </c>
      <c r="Z24" s="61">
        <f t="shared" si="4"/>
        <v>0</v>
      </c>
      <c r="AA24" s="39">
        <f t="shared" si="4"/>
        <v>0</v>
      </c>
      <c r="AB24" s="61">
        <f t="shared" si="4"/>
        <v>0</v>
      </c>
      <c r="AC24" s="39">
        <f t="shared" si="4"/>
        <v>0</v>
      </c>
      <c r="AD24" s="61">
        <f t="shared" si="4"/>
        <v>0</v>
      </c>
      <c r="AE24" s="39">
        <f t="shared" si="4"/>
        <v>0</v>
      </c>
      <c r="AF24" s="61">
        <f t="shared" si="4"/>
        <v>0</v>
      </c>
      <c r="AG24" s="39">
        <f t="shared" si="4"/>
        <v>0</v>
      </c>
      <c r="AH24" s="61">
        <f t="shared" si="4"/>
        <v>0</v>
      </c>
      <c r="AI24" s="39">
        <f t="shared" si="4"/>
        <v>0</v>
      </c>
      <c r="AJ24" s="61">
        <f t="shared" si="4"/>
        <v>0</v>
      </c>
      <c r="AK24" s="39">
        <f t="shared" si="4"/>
        <v>0</v>
      </c>
      <c r="AL24" s="61">
        <f t="shared" si="4"/>
        <v>0</v>
      </c>
      <c r="AM24" s="39">
        <f t="shared" si="4"/>
        <v>0</v>
      </c>
      <c r="AN24" s="61">
        <f t="shared" si="4"/>
        <v>0</v>
      </c>
      <c r="AO24" s="39">
        <f t="shared" si="4"/>
        <v>0</v>
      </c>
    </row>
    <row r="25" spans="1:41" x14ac:dyDescent="0.2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58">
        <f>F27+H27+J27+L27+N27</f>
        <v>0</v>
      </c>
      <c r="E27" s="15">
        <f>G27+I27+K27+M27+O27</f>
        <v>0</v>
      </c>
      <c r="F27" s="58">
        <f>'TIE-OUT'!N27+RECLASS!L27</f>
        <v>0</v>
      </c>
      <c r="G27" s="15">
        <f>'TIE-OUT'!O27+RECLASS!M27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v>0</v>
      </c>
      <c r="M27" s="119">
        <v>0</v>
      </c>
      <c r="N27" s="118">
        <v>0</v>
      </c>
      <c r="O27" s="119">
        <v>0</v>
      </c>
      <c r="P27" s="118">
        <v>0</v>
      </c>
      <c r="Q27" s="119"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58">
        <f>F28+H28+J28+L28+N28</f>
        <v>0</v>
      </c>
      <c r="E28" s="15">
        <f>G28+I28+K28+M28+O28</f>
        <v>0</v>
      </c>
      <c r="F28" s="58">
        <f>'TIE-OUT'!N28+RECLASS!L28</f>
        <v>0</v>
      </c>
      <c r="G28" s="15">
        <f>'TIE-OUT'!O28+RECLASS!M28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v>0</v>
      </c>
      <c r="M28" s="119">
        <v>0</v>
      </c>
      <c r="N28" s="118">
        <v>0</v>
      </c>
      <c r="O28" s="119">
        <v>0</v>
      </c>
      <c r="P28" s="118">
        <v>0</v>
      </c>
      <c r="Q28" s="119"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">
      <c r="A29" s="9"/>
      <c r="B29" s="7" t="s">
        <v>37</v>
      </c>
      <c r="C29" s="18"/>
      <c r="D29" s="59">
        <f t="shared" ref="D29:AO29" si="6">SUM(D27:D28)</f>
        <v>0</v>
      </c>
      <c r="E29" s="23">
        <f t="shared" si="6"/>
        <v>0</v>
      </c>
      <c r="F29" s="59">
        <f t="shared" si="6"/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Q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58">
        <f>F32+H32+J32+L32+N32</f>
        <v>1404467</v>
      </c>
      <c r="E32" s="15">
        <f>G32+I32+K32+M32+O32</f>
        <v>6334146</v>
      </c>
      <c r="F32" s="58">
        <f>'TIE-OUT'!N32+RECLASS!L32</f>
        <v>0</v>
      </c>
      <c r="G32" s="15">
        <f>'TIE-OUT'!O32+RECLASS!M32</f>
        <v>0</v>
      </c>
      <c r="H32" s="118">
        <v>1404467</v>
      </c>
      <c r="I32" s="119">
        <v>6334146</v>
      </c>
      <c r="J32" s="118">
        <v>0</v>
      </c>
      <c r="K32" s="119">
        <v>0</v>
      </c>
      <c r="L32" s="118">
        <v>0</v>
      </c>
      <c r="M32" s="119">
        <v>0</v>
      </c>
      <c r="N32" s="118">
        <v>0</v>
      </c>
      <c r="O32" s="119">
        <v>0</v>
      </c>
      <c r="P32" s="118">
        <v>0</v>
      </c>
      <c r="Q32" s="119"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'TIE-OUT'!N33+RECLASS!L33</f>
        <v>0</v>
      </c>
      <c r="G33" s="15">
        <f>'TIE-OUT'!O33+RECLASS!M33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'TIE-OUT'!N34+RECLASS!L34</f>
        <v>0</v>
      </c>
      <c r="G34" s="15">
        <f>'TIE-OUT'!O34+RECLASS!M34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1408174.91</v>
      </c>
      <c r="F35" s="58">
        <f>'TIE-OUT'!N35+RECLASS!L35</f>
        <v>0</v>
      </c>
      <c r="G35" s="15">
        <f>'TIE-OUT'!O35+RECLASS!M35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v>0</v>
      </c>
      <c r="M35" s="119">
        <v>0</v>
      </c>
      <c r="N35" s="118"/>
      <c r="O35" s="119">
        <v>1408174.91</v>
      </c>
      <c r="P35" s="118">
        <v>0</v>
      </c>
      <c r="Q35" s="119"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">
      <c r="A36" s="9"/>
      <c r="B36" s="7" t="s">
        <v>43</v>
      </c>
      <c r="C36" s="6"/>
      <c r="D36" s="59">
        <f t="shared" ref="D36:AO36" si="9">SUM(D32:D35)</f>
        <v>1404467</v>
      </c>
      <c r="E36" s="23">
        <f t="shared" si="9"/>
        <v>7742320.9100000001</v>
      </c>
      <c r="F36" s="59">
        <f t="shared" si="9"/>
        <v>0</v>
      </c>
      <c r="G36" s="23">
        <f t="shared" si="9"/>
        <v>0</v>
      </c>
      <c r="H36" s="61">
        <f t="shared" si="9"/>
        <v>1404467</v>
      </c>
      <c r="I36" s="39">
        <f t="shared" si="9"/>
        <v>6334146</v>
      </c>
      <c r="J36" s="61">
        <f t="shared" ref="J36:Q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1408174.91</v>
      </c>
      <c r="P36" s="61">
        <f t="shared" si="10"/>
        <v>0</v>
      </c>
      <c r="Q36" s="39">
        <f t="shared" si="10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58">
        <f t="shared" ref="D39:E41" si="11">F39+H39+J39+L39+N39</f>
        <v>0</v>
      </c>
      <c r="E39" s="15">
        <f t="shared" si="11"/>
        <v>0</v>
      </c>
      <c r="F39" s="58">
        <f>'TIE-OUT'!N39+RECLASS!L39</f>
        <v>0</v>
      </c>
      <c r="G39" s="15">
        <f>'TIE-OUT'!O39+RECLASS!M39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v>0</v>
      </c>
      <c r="M39" s="119">
        <v>0</v>
      </c>
      <c r="N39" s="118">
        <v>0</v>
      </c>
      <c r="O39" s="119">
        <v>0</v>
      </c>
      <c r="P39" s="118">
        <v>0</v>
      </c>
      <c r="Q39" s="119"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58">
        <f t="shared" si="11"/>
        <v>0</v>
      </c>
      <c r="E40" s="15">
        <f t="shared" si="11"/>
        <v>0</v>
      </c>
      <c r="F40" s="58">
        <f>'TIE-OUT'!N40+RECLASS!L40</f>
        <v>0</v>
      </c>
      <c r="G40" s="15">
        <f>'TIE-OUT'!O40+RECLASS!M40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58">
        <f>'TIE-OUT'!N41+RECLASS!L41</f>
        <v>0</v>
      </c>
      <c r="G41" s="15">
        <f>'TIE-OUT'!O41+RECLASS!M41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">
      <c r="A42" s="9"/>
      <c r="B42" s="7"/>
      <c r="C42" s="53" t="s">
        <v>48</v>
      </c>
      <c r="D42" s="59">
        <f t="shared" ref="D42:AO42" si="12">SUM(D40:D41)</f>
        <v>0</v>
      </c>
      <c r="E42" s="23">
        <f t="shared" si="12"/>
        <v>0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Q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59">
        <f t="shared" ref="D43:AO43" si="14">D42+D39</f>
        <v>0</v>
      </c>
      <c r="E43" s="23">
        <f t="shared" si="14"/>
        <v>0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Q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58">
        <f>F45+H45+J45+L45+N45</f>
        <v>0</v>
      </c>
      <c r="E45" s="15">
        <f>G45+I45+K45+M45+O45</f>
        <v>0</v>
      </c>
      <c r="F45" s="58">
        <f>'TIE-OUT'!N45+RECLASS!L45</f>
        <v>0</v>
      </c>
      <c r="G45" s="15">
        <f>'TIE-OUT'!O45+RECLASS!M45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">
      <c r="A46" s="9"/>
      <c r="B46" s="11"/>
      <c r="C46" s="6"/>
      <c r="D46" s="58"/>
      <c r="E46" s="15"/>
      <c r="F46" s="58"/>
      <c r="G46" s="15"/>
      <c r="H46" s="118"/>
      <c r="I46" s="119"/>
      <c r="J46" s="118"/>
      <c r="K46" s="119"/>
      <c r="L46" s="118"/>
      <c r="M46" s="119"/>
      <c r="N46" s="118"/>
      <c r="O46" s="119"/>
      <c r="P46" s="118"/>
      <c r="Q46" s="119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'TIE-OUT'!N47+RECLASS!L47</f>
        <v>0</v>
      </c>
      <c r="G47" s="15">
        <f>'TIE-OUT'!O47+RECLASS!M47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58">
        <f>F49+H49+J49+L49+N49</f>
        <v>-133422</v>
      </c>
      <c r="E49" s="15">
        <f>G49+I49+K49+M49+O49</f>
        <v>-601733.22000000067</v>
      </c>
      <c r="F49" s="58">
        <f>'TIE-OUT'!N49+RECLASS!L49</f>
        <v>0</v>
      </c>
      <c r="G49" s="15">
        <f>'TIE-OUT'!O49+RECLASS!M49</f>
        <v>0</v>
      </c>
      <c r="H49" s="118">
        <v>0</v>
      </c>
      <c r="I49" s="119">
        <v>0</v>
      </c>
      <c r="J49" s="118">
        <v>-1139757</v>
      </c>
      <c r="K49" s="119">
        <v>-5140304.07</v>
      </c>
      <c r="L49" s="118">
        <v>1235506</v>
      </c>
      <c r="M49" s="119">
        <v>5572132.0599999996</v>
      </c>
      <c r="N49" s="118">
        <v>-229171</v>
      </c>
      <c r="O49" s="119">
        <v>-1033561.21</v>
      </c>
      <c r="P49" s="118">
        <v>0</v>
      </c>
      <c r="Q49" s="119"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58">
        <f>F51+H51+J51+L51+N51</f>
        <v>0</v>
      </c>
      <c r="E51" s="15">
        <f>G51+I51+K51+M51+O51</f>
        <v>0</v>
      </c>
      <c r="F51" s="58">
        <f>'TIE-OUT'!N51+RECLASS!L51</f>
        <v>0</v>
      </c>
      <c r="G51" s="15">
        <f>'TIE-OUT'!O51+RECLASS!M51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58">
        <f>F54+H54+J54+L54+N54</f>
        <v>-9092424</v>
      </c>
      <c r="E54" s="15">
        <f>G54+I54+K54+M54+O54</f>
        <v>1060535.17</v>
      </c>
      <c r="F54" s="58">
        <f>'TIE-OUT'!N54+RECLASS!L54</f>
        <v>0</v>
      </c>
      <c r="G54" s="15">
        <f>'TIE-OUT'!O54+RECLASS!M54</f>
        <v>0</v>
      </c>
      <c r="H54" s="118">
        <f>-7849093-1382732</f>
        <v>-9231825</v>
      </c>
      <c r="I54" s="119">
        <f>-115296-138239-25072</f>
        <v>-278607</v>
      </c>
      <c r="J54" s="118">
        <v>459146</v>
      </c>
      <c r="K54" s="119">
        <v>1425906.92</v>
      </c>
      <c r="L54" s="118">
        <v>446748</v>
      </c>
      <c r="M54" s="119">
        <v>-78417.320000000007</v>
      </c>
      <c r="N54" s="118">
        <v>-766493</v>
      </c>
      <c r="O54" s="119">
        <v>-8347.43</v>
      </c>
      <c r="P54" s="118">
        <v>0</v>
      </c>
      <c r="Q54" s="119"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-3479497.4699999997</v>
      </c>
      <c r="F55" s="58">
        <f>'TIE-OUT'!N55+RECLASS!L55</f>
        <v>0</v>
      </c>
      <c r="G55" s="15">
        <f>'TIE-OUT'!O55+RECLASS!M55</f>
        <v>0</v>
      </c>
      <c r="H55" s="118">
        <v>0</v>
      </c>
      <c r="I55" s="119">
        <f>-1394346-366851</f>
        <v>-1761197</v>
      </c>
      <c r="J55" s="118">
        <v>0</v>
      </c>
      <c r="K55" s="119">
        <v>-1372047.09</v>
      </c>
      <c r="L55" s="118">
        <v>0</v>
      </c>
      <c r="M55" s="119">
        <v>-299944.27</v>
      </c>
      <c r="N55" s="118">
        <v>0</v>
      </c>
      <c r="O55" s="119">
        <v>-46309.11</v>
      </c>
      <c r="P55" s="118">
        <v>0</v>
      </c>
      <c r="Q55" s="119"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">
      <c r="A56" s="9"/>
      <c r="B56" s="7" t="s">
        <v>57</v>
      </c>
      <c r="C56" s="6"/>
      <c r="D56" s="59">
        <f t="shared" ref="D56:AO56" si="16">SUM(D54:D55)</f>
        <v>-9092424</v>
      </c>
      <c r="E56" s="23">
        <f t="shared" si="16"/>
        <v>-2418962.2999999998</v>
      </c>
      <c r="F56" s="59">
        <f t="shared" si="16"/>
        <v>0</v>
      </c>
      <c r="G56" s="23">
        <f t="shared" si="16"/>
        <v>0</v>
      </c>
      <c r="H56" s="61">
        <f t="shared" si="16"/>
        <v>-9231825</v>
      </c>
      <c r="I56" s="39">
        <f t="shared" si="16"/>
        <v>-2039804</v>
      </c>
      <c r="J56" s="61">
        <f t="shared" ref="J56:Q56" si="17">SUM(J54:J55)</f>
        <v>459146</v>
      </c>
      <c r="K56" s="39">
        <f t="shared" si="17"/>
        <v>53859.829999999842</v>
      </c>
      <c r="L56" s="61">
        <f t="shared" si="17"/>
        <v>446748</v>
      </c>
      <c r="M56" s="39">
        <f t="shared" si="17"/>
        <v>-378361.59</v>
      </c>
      <c r="N56" s="61">
        <f t="shared" si="17"/>
        <v>-766493</v>
      </c>
      <c r="O56" s="39">
        <f t="shared" si="17"/>
        <v>-54656.54</v>
      </c>
      <c r="P56" s="61">
        <f t="shared" si="17"/>
        <v>0</v>
      </c>
      <c r="Q56" s="39">
        <f t="shared" si="17"/>
        <v>0</v>
      </c>
      <c r="R56" s="61">
        <f t="shared" si="16"/>
        <v>0</v>
      </c>
      <c r="S56" s="39">
        <f t="shared" si="16"/>
        <v>0</v>
      </c>
      <c r="T56" s="61">
        <f t="shared" si="16"/>
        <v>0</v>
      </c>
      <c r="U56" s="39">
        <f t="shared" si="16"/>
        <v>0</v>
      </c>
      <c r="V56" s="61">
        <f t="shared" si="16"/>
        <v>0</v>
      </c>
      <c r="W56" s="39">
        <f t="shared" si="16"/>
        <v>0</v>
      </c>
      <c r="X56" s="61">
        <f t="shared" si="16"/>
        <v>0</v>
      </c>
      <c r="Y56" s="39">
        <f t="shared" si="16"/>
        <v>0</v>
      </c>
      <c r="Z56" s="61">
        <f t="shared" si="16"/>
        <v>0</v>
      </c>
      <c r="AA56" s="39">
        <f t="shared" si="16"/>
        <v>0</v>
      </c>
      <c r="AB56" s="61">
        <f t="shared" si="16"/>
        <v>0</v>
      </c>
      <c r="AC56" s="39">
        <f t="shared" si="16"/>
        <v>0</v>
      </c>
      <c r="AD56" s="61">
        <f t="shared" si="16"/>
        <v>0</v>
      </c>
      <c r="AE56" s="39">
        <f t="shared" si="16"/>
        <v>0</v>
      </c>
      <c r="AF56" s="61">
        <f t="shared" si="16"/>
        <v>0</v>
      </c>
      <c r="AG56" s="39">
        <f t="shared" si="16"/>
        <v>0</v>
      </c>
      <c r="AH56" s="61">
        <f t="shared" si="16"/>
        <v>0</v>
      </c>
      <c r="AI56" s="39">
        <f t="shared" si="16"/>
        <v>0</v>
      </c>
      <c r="AJ56" s="61">
        <f t="shared" si="16"/>
        <v>0</v>
      </c>
      <c r="AK56" s="39">
        <f t="shared" si="16"/>
        <v>0</v>
      </c>
      <c r="AL56" s="61">
        <f t="shared" si="16"/>
        <v>0</v>
      </c>
      <c r="AM56" s="39">
        <f t="shared" si="16"/>
        <v>0</v>
      </c>
      <c r="AN56" s="61">
        <f t="shared" si="16"/>
        <v>0</v>
      </c>
      <c r="AO56" s="39">
        <f t="shared" si="16"/>
        <v>0</v>
      </c>
    </row>
    <row r="57" spans="1:41" x14ac:dyDescent="0.2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58">
        <f>F59+H59+J59+L59+N59</f>
        <v>0</v>
      </c>
      <c r="E59" s="15">
        <f>G59+I59+K59+M59+O59</f>
        <v>0</v>
      </c>
      <c r="F59" s="58">
        <f>'TIE-OUT'!N59+RECLASS!L59</f>
        <v>0</v>
      </c>
      <c r="G59" s="15">
        <f>'TIE-OUT'!O59+RECLASS!M59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58">
        <f>'TIE-OUT'!N60+RECLASS!L60</f>
        <v>0</v>
      </c>
      <c r="G60" s="15">
        <f>'TIE-OUT'!O60+RECLASS!M60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">
      <c r="A61" s="9"/>
      <c r="B61" s="62" t="s">
        <v>61</v>
      </c>
      <c r="C61" s="6"/>
      <c r="D61" s="59">
        <f t="shared" ref="D61:AO61" si="18">SUM(D59:D60)</f>
        <v>0</v>
      </c>
      <c r="E61" s="23">
        <f t="shared" si="18"/>
        <v>0</v>
      </c>
      <c r="F61" s="59">
        <f t="shared" si="18"/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Q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8"/>
        <v>0</v>
      </c>
      <c r="S61" s="39">
        <f t="shared" si="18"/>
        <v>0</v>
      </c>
      <c r="T61" s="61">
        <f t="shared" si="18"/>
        <v>0</v>
      </c>
      <c r="U61" s="39">
        <f t="shared" si="18"/>
        <v>0</v>
      </c>
      <c r="V61" s="61">
        <f t="shared" si="18"/>
        <v>0</v>
      </c>
      <c r="W61" s="39">
        <f t="shared" si="18"/>
        <v>0</v>
      </c>
      <c r="X61" s="61">
        <f t="shared" si="18"/>
        <v>0</v>
      </c>
      <c r="Y61" s="39">
        <f t="shared" si="18"/>
        <v>0</v>
      </c>
      <c r="Z61" s="61">
        <f t="shared" si="18"/>
        <v>0</v>
      </c>
      <c r="AA61" s="39">
        <f t="shared" si="18"/>
        <v>0</v>
      </c>
      <c r="AB61" s="61">
        <f t="shared" si="18"/>
        <v>0</v>
      </c>
      <c r="AC61" s="39">
        <f t="shared" si="18"/>
        <v>0</v>
      </c>
      <c r="AD61" s="61">
        <f t="shared" si="18"/>
        <v>0</v>
      </c>
      <c r="AE61" s="39">
        <f t="shared" si="18"/>
        <v>0</v>
      </c>
      <c r="AF61" s="61">
        <f t="shared" si="18"/>
        <v>0</v>
      </c>
      <c r="AG61" s="39">
        <f t="shared" si="18"/>
        <v>0</v>
      </c>
      <c r="AH61" s="61">
        <f t="shared" si="18"/>
        <v>0</v>
      </c>
      <c r="AI61" s="39">
        <f t="shared" si="18"/>
        <v>0</v>
      </c>
      <c r="AJ61" s="61">
        <f t="shared" si="18"/>
        <v>0</v>
      </c>
      <c r="AK61" s="39">
        <f t="shared" si="18"/>
        <v>0</v>
      </c>
      <c r="AL61" s="61">
        <f t="shared" si="18"/>
        <v>0</v>
      </c>
      <c r="AM61" s="39">
        <f t="shared" si="18"/>
        <v>0</v>
      </c>
      <c r="AN61" s="61">
        <f t="shared" si="18"/>
        <v>0</v>
      </c>
      <c r="AO61" s="39">
        <f t="shared" si="18"/>
        <v>0</v>
      </c>
    </row>
    <row r="62" spans="1:41" x14ac:dyDescent="0.2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58">
        <f>F64+H64+J64+L64+N64</f>
        <v>0</v>
      </c>
      <c r="E64" s="15">
        <f>G64+I64+K64+M64+O64</f>
        <v>0</v>
      </c>
      <c r="F64" s="58">
        <f>'TIE-OUT'!N64+RECLASS!L64</f>
        <v>0</v>
      </c>
      <c r="G64" s="15">
        <f>'TIE-OUT'!O64+RECLASS!M64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58">
        <f>F65+H65+J65+L65+N65</f>
        <v>0</v>
      </c>
      <c r="E65" s="15">
        <f>G65+I65+K65+M65+O65</f>
        <v>0</v>
      </c>
      <c r="F65" s="58">
        <f>'TIE-OUT'!N65+RECLASS!L65</f>
        <v>0</v>
      </c>
      <c r="G65" s="15">
        <f>'TIE-OUT'!O65+RECLASS!M65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">
      <c r="A66" s="9"/>
      <c r="B66" s="7" t="s">
        <v>64</v>
      </c>
      <c r="C66" s="6"/>
      <c r="D66" s="59">
        <f t="shared" ref="D66:AO66" si="20">SUM(D64:D65)</f>
        <v>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Q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0"/>
        <v>0</v>
      </c>
      <c r="S66" s="39">
        <f t="shared" si="20"/>
        <v>0</v>
      </c>
      <c r="T66" s="61">
        <f t="shared" si="20"/>
        <v>0</v>
      </c>
      <c r="U66" s="39">
        <f t="shared" si="20"/>
        <v>0</v>
      </c>
      <c r="V66" s="61">
        <f t="shared" si="20"/>
        <v>0</v>
      </c>
      <c r="W66" s="39">
        <f t="shared" si="20"/>
        <v>0</v>
      </c>
      <c r="X66" s="61">
        <f t="shared" si="20"/>
        <v>0</v>
      </c>
      <c r="Y66" s="39">
        <f t="shared" si="20"/>
        <v>0</v>
      </c>
      <c r="Z66" s="61">
        <f t="shared" si="20"/>
        <v>0</v>
      </c>
      <c r="AA66" s="39">
        <f t="shared" si="20"/>
        <v>0</v>
      </c>
      <c r="AB66" s="61">
        <f t="shared" si="20"/>
        <v>0</v>
      </c>
      <c r="AC66" s="39">
        <f t="shared" si="20"/>
        <v>0</v>
      </c>
      <c r="AD66" s="61">
        <f t="shared" si="20"/>
        <v>0</v>
      </c>
      <c r="AE66" s="39">
        <f t="shared" si="20"/>
        <v>0</v>
      </c>
      <c r="AF66" s="61">
        <f t="shared" si="20"/>
        <v>0</v>
      </c>
      <c r="AG66" s="39">
        <f t="shared" si="20"/>
        <v>0</v>
      </c>
      <c r="AH66" s="61">
        <f t="shared" si="20"/>
        <v>0</v>
      </c>
      <c r="AI66" s="39">
        <f t="shared" si="20"/>
        <v>0</v>
      </c>
      <c r="AJ66" s="61">
        <f t="shared" si="20"/>
        <v>0</v>
      </c>
      <c r="AK66" s="39">
        <f t="shared" si="20"/>
        <v>0</v>
      </c>
      <c r="AL66" s="61">
        <f t="shared" si="20"/>
        <v>0</v>
      </c>
      <c r="AM66" s="39">
        <f t="shared" si="20"/>
        <v>0</v>
      </c>
      <c r="AN66" s="61">
        <f t="shared" si="20"/>
        <v>0</v>
      </c>
      <c r="AO66" s="39">
        <f t="shared" si="20"/>
        <v>0</v>
      </c>
    </row>
    <row r="67" spans="1:41" x14ac:dyDescent="0.2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1198403.77</v>
      </c>
      <c r="F70" s="58">
        <f>'TIE-OUT'!N70+RECLASS!L70</f>
        <v>0</v>
      </c>
      <c r="G70" s="15">
        <f>'TIE-OUT'!O70+RECLASS!M70</f>
        <v>1198403.77</v>
      </c>
      <c r="H70" s="118">
        <v>0</v>
      </c>
      <c r="I70" s="119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-6919990</v>
      </c>
      <c r="F71" s="58">
        <f>'TIE-OUT'!N71+RECLASS!L71</f>
        <v>0</v>
      </c>
      <c r="G71" s="15">
        <f>'TIE-OUT'!O71+RECLASS!M71</f>
        <v>-6919990</v>
      </c>
      <c r="H71" s="118">
        <v>0</v>
      </c>
      <c r="I71" s="119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">
      <c r="A72" s="9"/>
      <c r="B72" s="3"/>
      <c r="C72" s="55" t="s">
        <v>69</v>
      </c>
      <c r="D72" s="59">
        <f t="shared" ref="D72:AO72" si="22">SUM(D70:D71)</f>
        <v>0</v>
      </c>
      <c r="E72" s="23">
        <f t="shared" si="22"/>
        <v>-5721586.2300000004</v>
      </c>
      <c r="F72" s="59">
        <f t="shared" si="22"/>
        <v>0</v>
      </c>
      <c r="G72" s="23">
        <f t="shared" si="22"/>
        <v>-5721586.2300000004</v>
      </c>
      <c r="H72" s="61">
        <f t="shared" si="22"/>
        <v>0</v>
      </c>
      <c r="I72" s="39">
        <f t="shared" si="22"/>
        <v>0</v>
      </c>
      <c r="J72" s="61">
        <f t="shared" ref="J72:Q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2"/>
        <v>0</v>
      </c>
      <c r="S72" s="39">
        <f t="shared" si="22"/>
        <v>0</v>
      </c>
      <c r="T72" s="61">
        <f t="shared" si="22"/>
        <v>0</v>
      </c>
      <c r="U72" s="39">
        <f t="shared" si="22"/>
        <v>0</v>
      </c>
      <c r="V72" s="61">
        <f t="shared" si="22"/>
        <v>0</v>
      </c>
      <c r="W72" s="39">
        <f t="shared" si="22"/>
        <v>0</v>
      </c>
      <c r="X72" s="61">
        <f t="shared" si="22"/>
        <v>0</v>
      </c>
      <c r="Y72" s="39">
        <f t="shared" si="22"/>
        <v>0</v>
      </c>
      <c r="Z72" s="61">
        <f t="shared" si="22"/>
        <v>0</v>
      </c>
      <c r="AA72" s="39">
        <f t="shared" si="22"/>
        <v>0</v>
      </c>
      <c r="AB72" s="61">
        <f t="shared" si="22"/>
        <v>0</v>
      </c>
      <c r="AC72" s="39">
        <f t="shared" si="22"/>
        <v>0</v>
      </c>
      <c r="AD72" s="61">
        <f t="shared" si="22"/>
        <v>0</v>
      </c>
      <c r="AE72" s="39">
        <f t="shared" si="22"/>
        <v>0</v>
      </c>
      <c r="AF72" s="61">
        <f t="shared" si="22"/>
        <v>0</v>
      </c>
      <c r="AG72" s="39">
        <f t="shared" si="22"/>
        <v>0</v>
      </c>
      <c r="AH72" s="61">
        <f t="shared" si="22"/>
        <v>0</v>
      </c>
      <c r="AI72" s="39">
        <f t="shared" si="22"/>
        <v>0</v>
      </c>
      <c r="AJ72" s="61">
        <f t="shared" si="22"/>
        <v>0</v>
      </c>
      <c r="AK72" s="39">
        <f t="shared" si="22"/>
        <v>0</v>
      </c>
      <c r="AL72" s="61">
        <f t="shared" si="22"/>
        <v>0</v>
      </c>
      <c r="AM72" s="39">
        <f t="shared" si="22"/>
        <v>0</v>
      </c>
      <c r="AN72" s="61">
        <f t="shared" si="22"/>
        <v>0</v>
      </c>
      <c r="AO72" s="39">
        <f t="shared" si="22"/>
        <v>0</v>
      </c>
    </row>
    <row r="73" spans="1:41" x14ac:dyDescent="0.2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'TIE-OUT'!N73+RECLASS!L73</f>
        <v>0</v>
      </c>
      <c r="G73" s="15">
        <f>'TIE-OUT'!O73+RECLASS!M73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6991821.2100000009</v>
      </c>
      <c r="F74" s="58">
        <f>'TIE-OUT'!N74+RECLASS!L74</f>
        <v>0</v>
      </c>
      <c r="G74" s="15">
        <f>'TIE-OUT'!O74+RECLASS!M74</f>
        <v>8945116.2100000009</v>
      </c>
      <c r="H74" s="118">
        <v>0</v>
      </c>
      <c r="I74" s="119">
        <v>0</v>
      </c>
      <c r="J74" s="118">
        <v>0</v>
      </c>
      <c r="K74" s="119">
        <v>0</v>
      </c>
      <c r="L74" s="118">
        <v>0</v>
      </c>
      <c r="M74" s="119">
        <v>-1953295</v>
      </c>
      <c r="N74" s="118">
        <v>0</v>
      </c>
      <c r="O74" s="119">
        <v>0</v>
      </c>
      <c r="P74" s="118">
        <v>0</v>
      </c>
      <c r="Q74" s="119"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'TIE-OUT'!N75+RECLASS!L75</f>
        <v>0</v>
      </c>
      <c r="G75" s="15">
        <f>'TIE-OUT'!O75+RECLASS!M75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0</v>
      </c>
      <c r="F76" s="58">
        <f>'TIE-OUT'!N76+RECLASS!L76</f>
        <v>0</v>
      </c>
      <c r="G76" s="15">
        <f>'TIE-OUT'!O76+RECLASS!M76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'TIE-OUT'!N77+RECLASS!L77</f>
        <v>0</v>
      </c>
      <c r="G77" s="15">
        <f>'TIE-OUT'!O77+RECLASS!M77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'TIE-OUT'!N78+RECLASS!L78</f>
        <v>0</v>
      </c>
      <c r="G78" s="15">
        <f>'TIE-OUT'!O78+RECLASS!M78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'TIE-OUT'!N79+RECLASS!L79</f>
        <v>0</v>
      </c>
      <c r="G79" s="15">
        <f>'TIE-OUT'!O79+RECLASS!M79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'TIE-OUT'!N80+RECLASS!L80</f>
        <v>0</v>
      </c>
      <c r="G80" s="15">
        <f>'TIE-OUT'!O80+RECLASS!M80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'TIE-OUT'!N81+RECLASS!L81</f>
        <v>0</v>
      </c>
      <c r="G81" s="15">
        <f>'TIE-OUT'!O81+RECLASS!M81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-492655.42999993358</v>
      </c>
      <c r="F82" s="91">
        <f>F16+F24+F29+F36+F43+F45+F47+F49</f>
        <v>0</v>
      </c>
      <c r="G82" s="92">
        <f>SUM(G72:G81)+G16+G24+G29+G36+G43+G45+G47+G49+G51+G56+G61+G66</f>
        <v>4863776.3699999992</v>
      </c>
      <c r="H82" s="91">
        <f>H16+H24+H29+H36+H43+H45+H47+H49</f>
        <v>0</v>
      </c>
      <c r="I82" s="92">
        <f>SUM(I72:I81)+I16+I24+I29+I36+I43+I45+I47+I49+I51+I56+I61+I66</f>
        <v>2872718</v>
      </c>
      <c r="J82" s="91">
        <f>J16+J24+J29+J36+J43+J45+J47+J49</f>
        <v>0</v>
      </c>
      <c r="K82" s="92">
        <f>SUM(K72:K81)+K16+K24+K29+K36+K43+K45+K47+K49+K51+K56+K61+K66</f>
        <v>-4503978.33</v>
      </c>
      <c r="L82" s="91">
        <f>L16+L24+L29+L36+L43+L45+L47+L49</f>
        <v>0</v>
      </c>
      <c r="M82" s="92">
        <f>SUM(M72:M81)+M16+M24+M29+M36+M43+M45+M47+M49+M51+M56+M61+M66</f>
        <v>-9456468.2300000004</v>
      </c>
      <c r="N82" s="91">
        <f>N16+N24+N29+N36+N43+N45+N47+N49</f>
        <v>0</v>
      </c>
      <c r="O82" s="92">
        <f>SUM(O72:O81)+O16+O24+O29+O36+O43+O45+O47+O49+O51+O56+O61+O66</f>
        <v>5731296.7599999988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E84" s="14">
        <f>+E74+E12+E20</f>
        <v>1320818.8200000003</v>
      </c>
      <c r="I84" s="45"/>
      <c r="K84" s="131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75" right="0.75" top="1" bottom="1" header="0.5" footer="0.5"/>
  <pageSetup paperSize="5" scale="41" orientation="landscape" verticalDpi="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P175"/>
  <sheetViews>
    <sheetView zoomScale="75" workbookViewId="0">
      <pane xSplit="3" ySplit="9" topLeftCell="E79" activePane="bottomRight" state="frozen"/>
      <selection activeCell="N16" sqref="N16"/>
      <selection pane="topRight" activeCell="N16" sqref="N16"/>
      <selection pane="bottomLeft" activeCell="N16" sqref="N16"/>
      <selection pane="bottomRight" activeCell="H92" sqref="H9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  <col min="42" max="42" width="9.140625" hidden="1" customWidth="1"/>
    <col min="43" max="60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58">
        <f>F11+H11+J11+L11+N11</f>
        <v>0</v>
      </c>
      <c r="E11" s="15">
        <f>G11+I11+K11+M11+O11</f>
        <v>0</v>
      </c>
      <c r="F11" s="58">
        <f>'TIE-OUT'!L11+RECLASS!J11</f>
        <v>0</v>
      </c>
      <c r="G11" s="15">
        <f>'TIE-OUT'!M11+RECLASS!K11</f>
        <v>0</v>
      </c>
      <c r="H11" s="118">
        <f>+Actuals!E44</f>
        <v>0</v>
      </c>
      <c r="I11" s="119">
        <f>+Actuals!F44</f>
        <v>0</v>
      </c>
      <c r="J11" s="118">
        <f>+Actuals!G44</f>
        <v>0</v>
      </c>
      <c r="K11" s="119">
        <f>+Actuals!H44</f>
        <v>0</v>
      </c>
      <c r="L11" s="118">
        <f>+Actuals!I44</f>
        <v>0</v>
      </c>
      <c r="M11" s="119">
        <f>+Actuals!J44</f>
        <v>0</v>
      </c>
      <c r="N11" s="118">
        <f>+Actuals!K44</f>
        <v>0</v>
      </c>
      <c r="O11" s="119">
        <f>+Actuals!L44</f>
        <v>0</v>
      </c>
      <c r="P11" s="118">
        <f>+Actuals!M44</f>
        <v>0</v>
      </c>
      <c r="Q11" s="119">
        <f>+Actuals!N44</f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-33856.559999999998</v>
      </c>
      <c r="F12" s="58">
        <f>'TIE-OUT'!L12+RECLASS!J12</f>
        <v>0</v>
      </c>
      <c r="G12" s="15">
        <f>'TIE-OUT'!M12+RECLASS!K12</f>
        <v>-33856.559999999998</v>
      </c>
      <c r="H12" s="118">
        <f>+Actuals!E45</f>
        <v>0</v>
      </c>
      <c r="I12" s="119">
        <f>+Actuals!F45</f>
        <v>0</v>
      </c>
      <c r="J12" s="118">
        <f>+Actuals!G45</f>
        <v>0</v>
      </c>
      <c r="K12" s="119">
        <f>+Actuals!H45</f>
        <v>0</v>
      </c>
      <c r="L12" s="118">
        <f>+Actuals!I45</f>
        <v>0</v>
      </c>
      <c r="M12" s="119">
        <f>+Actuals!J45</f>
        <v>0</v>
      </c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58">
        <f t="shared" ref="D13:E15" si="0">F13+H13+J13+L13+N13</f>
        <v>0</v>
      </c>
      <c r="E13" s="15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f>+Actuals!E46</f>
        <v>0</v>
      </c>
      <c r="I13" s="119">
        <f>+Actuals!F46</f>
        <v>0</v>
      </c>
      <c r="J13" s="118">
        <f>+Actuals!G46</f>
        <v>0</v>
      </c>
      <c r="K13" s="119">
        <f>+Actuals!H46</f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f>+Actuals!E47</f>
        <v>0</v>
      </c>
      <c r="I14" s="119">
        <f>+Actuals!F47</f>
        <v>0</v>
      </c>
      <c r="J14" s="118">
        <f>+Actuals!G47</f>
        <v>0</v>
      </c>
      <c r="K14" s="119">
        <f>+Actuals!H47</f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f>+Actuals!E48</f>
        <v>0</v>
      </c>
      <c r="I15" s="119">
        <f>+Actuals!F48</f>
        <v>0</v>
      </c>
      <c r="J15" s="118">
        <f>+Actuals!G48</f>
        <v>0</v>
      </c>
      <c r="K15" s="119">
        <f>+Actuals!H48</f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">
      <c r="A16" s="9"/>
      <c r="B16" s="7" t="s">
        <v>30</v>
      </c>
      <c r="C16" s="6"/>
      <c r="D16" s="59">
        <f t="shared" ref="D16:I16" si="1">SUM(D11:D15)</f>
        <v>0</v>
      </c>
      <c r="E16" s="23">
        <f t="shared" si="1"/>
        <v>-33856.559999999998</v>
      </c>
      <c r="F16" s="59">
        <f t="shared" si="1"/>
        <v>0</v>
      </c>
      <c r="G16" s="23">
        <f t="shared" si="1"/>
        <v>-33856.559999999998</v>
      </c>
      <c r="H16" s="61">
        <f t="shared" si="1"/>
        <v>0</v>
      </c>
      <c r="I16" s="39">
        <f t="shared" si="1"/>
        <v>0</v>
      </c>
      <c r="J16" s="61">
        <f t="shared" ref="J16:AO16" si="2">SUM(J11:J15)</f>
        <v>0</v>
      </c>
      <c r="K16" s="39">
        <f t="shared" si="2"/>
        <v>0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58">
        <f t="shared" ref="D19:E23" si="3">F19+H19+J19+L19+N19</f>
        <v>0</v>
      </c>
      <c r="E19" s="15">
        <f t="shared" si="3"/>
        <v>0</v>
      </c>
      <c r="F19" s="84">
        <f>'TIE-OUT'!L19+RECLASS!J19</f>
        <v>0</v>
      </c>
      <c r="G19" s="85">
        <f>'TIE-OUT'!M19+RECLASS!K19</f>
        <v>0</v>
      </c>
      <c r="H19" s="118">
        <f>+Actuals!E49</f>
        <v>0</v>
      </c>
      <c r="I19" s="119">
        <f>+Actuals!F49</f>
        <v>0</v>
      </c>
      <c r="J19" s="118">
        <f>+Actuals!G49</f>
        <v>0</v>
      </c>
      <c r="K19" s="119">
        <f>+Actuals!H49</f>
        <v>0</v>
      </c>
      <c r="L19" s="118">
        <f>+Actuals!I49</f>
        <v>0</v>
      </c>
      <c r="M19" s="119">
        <f>+Actuals!J49</f>
        <v>0</v>
      </c>
      <c r="N19" s="118">
        <f>+Actuals!K49</f>
        <v>0</v>
      </c>
      <c r="O19" s="119">
        <f>+Actuals!L49</f>
        <v>0</v>
      </c>
      <c r="P19" s="118">
        <f>+Actuals!M49</f>
        <v>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0</v>
      </c>
      <c r="F20" s="58">
        <f>'TIE-OUT'!L20+RECLASS!J20</f>
        <v>0</v>
      </c>
      <c r="G20" s="15">
        <f>'TIE-OUT'!M20+RECLASS!K20</f>
        <v>0</v>
      </c>
      <c r="H20" s="118">
        <f>+Actuals!E50</f>
        <v>0</v>
      </c>
      <c r="I20" s="119">
        <f>+Actuals!F50</f>
        <v>0</v>
      </c>
      <c r="J20" s="118">
        <f>+Actuals!G50</f>
        <v>0</v>
      </c>
      <c r="K20" s="119">
        <f>+Actuals!H50</f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58">
        <f t="shared" si="3"/>
        <v>0</v>
      </c>
      <c r="E21" s="15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f>+Actuals!E51</f>
        <v>0</v>
      </c>
      <c r="I21" s="119">
        <f>+Actuals!F51</f>
        <v>0</v>
      </c>
      <c r="J21" s="118">
        <f>+Actuals!G51</f>
        <v>0</v>
      </c>
      <c r="K21" s="119">
        <f>+Actuals!H51</f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f>+Actuals!E52</f>
        <v>0</v>
      </c>
      <c r="I22" s="119">
        <f>+Actuals!F52</f>
        <v>0</v>
      </c>
      <c r="J22" s="118">
        <f>+Actuals!G52</f>
        <v>0</v>
      </c>
      <c r="K22" s="119">
        <f>+Actuals!H52</f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58">
        <f t="shared" si="3"/>
        <v>0</v>
      </c>
      <c r="E23" s="15">
        <f t="shared" si="3"/>
        <v>0</v>
      </c>
      <c r="F23" s="97">
        <f>'TIE-OUT'!L23+RECLASS!J23</f>
        <v>0</v>
      </c>
      <c r="G23" s="98">
        <f>'TIE-OUT'!M23+RECLASS!K23</f>
        <v>0</v>
      </c>
      <c r="H23" s="118">
        <f>+Actuals!E53</f>
        <v>0</v>
      </c>
      <c r="I23" s="119">
        <f>+Actuals!F53</f>
        <v>0</v>
      </c>
      <c r="J23" s="118">
        <f>+Actuals!G53</f>
        <v>0</v>
      </c>
      <c r="K23" s="119">
        <f>+Actuals!H53</f>
        <v>0</v>
      </c>
      <c r="L23" s="118">
        <f>+Actuals!I53</f>
        <v>0</v>
      </c>
      <c r="M23" s="119">
        <f>+Actuals!J53</f>
        <v>0</v>
      </c>
      <c r="N23" s="118">
        <f>+Actuals!K53</f>
        <v>0</v>
      </c>
      <c r="O23" s="119">
        <f>+Actuals!L53</f>
        <v>0</v>
      </c>
      <c r="P23" s="118">
        <f>+Actuals!M53</f>
        <v>0</v>
      </c>
      <c r="Q23" s="119">
        <f>+Actuals!N53</f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">
      <c r="A24" s="9"/>
      <c r="B24" s="7" t="s">
        <v>33</v>
      </c>
      <c r="C24" s="6"/>
      <c r="D24" s="59">
        <f t="shared" ref="D24:I24" si="4">SUM(D19:D23)</f>
        <v>0</v>
      </c>
      <c r="E24" s="23">
        <f t="shared" si="4"/>
        <v>0</v>
      </c>
      <c r="F24" s="59">
        <f t="shared" si="4"/>
        <v>0</v>
      </c>
      <c r="G24" s="23">
        <f t="shared" si="4"/>
        <v>0</v>
      </c>
      <c r="H24" s="61">
        <f t="shared" si="4"/>
        <v>0</v>
      </c>
      <c r="I24" s="39">
        <f t="shared" si="4"/>
        <v>0</v>
      </c>
      <c r="J24" s="61">
        <f t="shared" ref="J24:AO24" si="5">SUM(J19:J23)</f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58">
        <f>F27+H27+J27+L27+N27</f>
        <v>0</v>
      </c>
      <c r="E27" s="15">
        <f>G27+I27+K27+M27+O27</f>
        <v>0</v>
      </c>
      <c r="F27" s="84">
        <f>'TIE-OUT'!L27+RECLASS!J27</f>
        <v>0</v>
      </c>
      <c r="G27" s="85">
        <f>'TIE-OUT'!M27+RECLASS!K27</f>
        <v>0</v>
      </c>
      <c r="H27" s="118">
        <f>+Actuals!E54</f>
        <v>0</v>
      </c>
      <c r="I27" s="119">
        <f>+Actuals!F54</f>
        <v>0</v>
      </c>
      <c r="J27" s="118">
        <f>+Actuals!G54</f>
        <v>0</v>
      </c>
      <c r="K27" s="119">
        <f>+Actuals!H54</f>
        <v>0</v>
      </c>
      <c r="L27" s="118">
        <f>+Actuals!I54</f>
        <v>0</v>
      </c>
      <c r="M27" s="119">
        <f>+Actuals!J54</f>
        <v>0</v>
      </c>
      <c r="N27" s="118">
        <f>+Actuals!K54</f>
        <v>0</v>
      </c>
      <c r="O27" s="119">
        <f>+Actuals!L54</f>
        <v>0</v>
      </c>
      <c r="P27" s="118">
        <f>+Actuals!M54</f>
        <v>0</v>
      </c>
      <c r="Q27" s="119">
        <f>+Actuals!N54</f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58">
        <f>F28+H28+J28+L28+N28</f>
        <v>0</v>
      </c>
      <c r="E28" s="15">
        <f>G28+I28+K28+M28+O28</f>
        <v>0</v>
      </c>
      <c r="F28" s="97">
        <f>'TIE-OUT'!L28+RECLASS!J28</f>
        <v>0</v>
      </c>
      <c r="G28" s="98">
        <f>'TIE-OUT'!M28+RECLASS!K28</f>
        <v>0</v>
      </c>
      <c r="H28" s="118">
        <f>+Actuals!E55</f>
        <v>0</v>
      </c>
      <c r="I28" s="119">
        <f>+Actuals!F55</f>
        <v>0</v>
      </c>
      <c r="J28" s="118">
        <f>+Actuals!G55</f>
        <v>0</v>
      </c>
      <c r="K28" s="119">
        <f>+Actuals!H55</f>
        <v>0</v>
      </c>
      <c r="L28" s="118">
        <f>+Actuals!I55</f>
        <v>0</v>
      </c>
      <c r="M28" s="119">
        <f>+Actuals!J55</f>
        <v>0</v>
      </c>
      <c r="N28" s="118">
        <f>+Actuals!K55</f>
        <v>0</v>
      </c>
      <c r="O28" s="119">
        <f>+Actuals!L55</f>
        <v>0</v>
      </c>
      <c r="P28" s="118">
        <f>+Actuals!M55</f>
        <v>0</v>
      </c>
      <c r="Q28" s="119">
        <f>+Actuals!N55</f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">
      <c r="A29" s="9"/>
      <c r="B29" s="7" t="s">
        <v>37</v>
      </c>
      <c r="C29" s="18"/>
      <c r="D29" s="59">
        <f t="shared" ref="D29:I29" si="6">SUM(D27:D28)</f>
        <v>0</v>
      </c>
      <c r="E29" s="23">
        <f t="shared" si="6"/>
        <v>0</v>
      </c>
      <c r="F29" s="59">
        <f t="shared" si="6"/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58">
        <f>F32+H32+J32+L32+N32</f>
        <v>0</v>
      </c>
      <c r="E32" s="15">
        <f>G32+I32+K32+M32+O32</f>
        <v>0</v>
      </c>
      <c r="F32" s="84">
        <f>'TIE-OUT'!L32+RECLASS!J32</f>
        <v>0</v>
      </c>
      <c r="G32" s="85">
        <f>'TIE-OUT'!M32+RECLASS!K32</f>
        <v>0</v>
      </c>
      <c r="H32" s="118">
        <f>+Actuals!E56</f>
        <v>0</v>
      </c>
      <c r="I32" s="119">
        <f>+Actuals!F56</f>
        <v>0</v>
      </c>
      <c r="J32" s="118">
        <f>+Actuals!G56</f>
        <v>0</v>
      </c>
      <c r="K32" s="119">
        <f>+Actuals!H56</f>
        <v>0</v>
      </c>
      <c r="L32" s="118">
        <f>+Actuals!I56</f>
        <v>0</v>
      </c>
      <c r="M32" s="119">
        <f>+Actuals!J56</f>
        <v>0</v>
      </c>
      <c r="N32" s="118">
        <f>+Actuals!K56</f>
        <v>0</v>
      </c>
      <c r="O32" s="119">
        <f>+Actuals!L56</f>
        <v>0</v>
      </c>
      <c r="P32" s="118">
        <f>+Actuals!M56</f>
        <v>0</v>
      </c>
      <c r="Q32" s="119">
        <f>+Actuals!N56</f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'TIE-OUT'!L33+RECLASS!J33</f>
        <v>0</v>
      </c>
      <c r="G33" s="15">
        <f>'TIE-OUT'!M33+RECLASS!K33</f>
        <v>0</v>
      </c>
      <c r="H33" s="118">
        <f>+Actuals!E57</f>
        <v>0</v>
      </c>
      <c r="I33" s="119">
        <f>+Actuals!F57</f>
        <v>0</v>
      </c>
      <c r="J33" s="118">
        <f>+Actuals!G57</f>
        <v>0</v>
      </c>
      <c r="K33" s="119">
        <f>+Actuals!H57</f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>
        <f>+Actuals!M57</f>
        <v>0</v>
      </c>
      <c r="Q33" s="119">
        <f>+Actuals!N57</f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f>+Actuals!E58</f>
        <v>0</v>
      </c>
      <c r="I34" s="119">
        <f>+Actuals!F58</f>
        <v>0</v>
      </c>
      <c r="J34" s="118">
        <f>+Actuals!G58</f>
        <v>0</v>
      </c>
      <c r="K34" s="119">
        <f>+Actuals!H58</f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f>+Actuals!E59</f>
        <v>0</v>
      </c>
      <c r="I35" s="119">
        <f>+Actuals!F59</f>
        <v>0</v>
      </c>
      <c r="J35" s="118">
        <f>+Actuals!G59</f>
        <v>0</v>
      </c>
      <c r="K35" s="119">
        <f>+Actuals!H59</f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">
      <c r="A36" s="9"/>
      <c r="B36" s="7" t="s">
        <v>43</v>
      </c>
      <c r="C36" s="6"/>
      <c r="D36" s="59">
        <f t="shared" ref="D36:I36" si="9">SUM(D32:D35)</f>
        <v>0</v>
      </c>
      <c r="E36" s="23">
        <f t="shared" si="9"/>
        <v>0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58">
        <f t="shared" ref="D39:E41" si="11">F39+H39+J39+L39+N39</f>
        <v>0</v>
      </c>
      <c r="E39" s="15">
        <f t="shared" si="11"/>
        <v>0</v>
      </c>
      <c r="F39" s="84">
        <f>'TIE-OUT'!L39+RECLASS!J39</f>
        <v>0</v>
      </c>
      <c r="G39" s="85">
        <f>'TIE-OUT'!M39+RECLASS!K39</f>
        <v>0</v>
      </c>
      <c r="H39" s="118">
        <f>+Actuals!E60</f>
        <v>0</v>
      </c>
      <c r="I39" s="119">
        <f>+Actuals!F60</f>
        <v>0</v>
      </c>
      <c r="J39" s="118">
        <f>+Actuals!G60</f>
        <v>0</v>
      </c>
      <c r="K39" s="119">
        <f>+Actuals!H60</f>
        <v>0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58">
        <f t="shared" si="11"/>
        <v>0</v>
      </c>
      <c r="E40" s="15">
        <f t="shared" si="11"/>
        <v>0</v>
      </c>
      <c r="F40" s="58">
        <f>'TIE-OUT'!L40+RECLASS!J40</f>
        <v>0</v>
      </c>
      <c r="G40" s="15">
        <f>'TIE-OUT'!M40+RECLASS!K40</f>
        <v>0</v>
      </c>
      <c r="H40" s="118">
        <f>+Actuals!E61</f>
        <v>0</v>
      </c>
      <c r="I40" s="119">
        <f>+Actuals!F61</f>
        <v>0</v>
      </c>
      <c r="J40" s="118">
        <f>+Actuals!G61</f>
        <v>0</v>
      </c>
      <c r="K40" s="119">
        <f>+Actuals!H61</f>
        <v>0</v>
      </c>
      <c r="L40" s="118">
        <f>+Actuals!I61</f>
        <v>0</v>
      </c>
      <c r="M40" s="119">
        <f>+Actuals!J61</f>
        <v>0</v>
      </c>
      <c r="N40" s="118">
        <f>+Actuals!K61</f>
        <v>0</v>
      </c>
      <c r="O40" s="119">
        <f>+Actuals!L61</f>
        <v>0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f>+Actuals!E62</f>
        <v>0</v>
      </c>
      <c r="I41" s="119">
        <f>+Actuals!F62</f>
        <v>0</v>
      </c>
      <c r="J41" s="118">
        <f>+Actuals!G62</f>
        <v>0</v>
      </c>
      <c r="K41" s="119">
        <f>+Actuals!H62</f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">
      <c r="A42" s="9"/>
      <c r="B42" s="7"/>
      <c r="C42" s="53" t="s">
        <v>48</v>
      </c>
      <c r="D42" s="59">
        <f t="shared" ref="D42:I42" si="12">SUM(D40:D41)</f>
        <v>0</v>
      </c>
      <c r="E42" s="23">
        <f t="shared" si="12"/>
        <v>0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59">
        <f t="shared" ref="D43:I43" si="14">D42+D39</f>
        <v>0</v>
      </c>
      <c r="E43" s="23">
        <f t="shared" si="14"/>
        <v>0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58">
        <f>F45+H45+J45+L45+N45</f>
        <v>0</v>
      </c>
      <c r="E45" s="15">
        <f>G45+I45+K45+M45+O45</f>
        <v>0</v>
      </c>
      <c r="F45" s="84">
        <f>'TIE-OUT'!L45+RECLASS!J45</f>
        <v>0</v>
      </c>
      <c r="G45" s="85">
        <f>'TIE-OUT'!M45+RECLASS!K45</f>
        <v>0</v>
      </c>
      <c r="H45" s="118">
        <f>+Actuals!E63</f>
        <v>0</v>
      </c>
      <c r="I45" s="119">
        <f>+Actuals!F63</f>
        <v>0</v>
      </c>
      <c r="J45" s="118">
        <f>+Actuals!G63</f>
        <v>0</v>
      </c>
      <c r="K45" s="119">
        <f>+Actuals!H63</f>
        <v>0</v>
      </c>
      <c r="L45" s="118">
        <f>+Actuals!I63</f>
        <v>0</v>
      </c>
      <c r="M45" s="119">
        <f>+Actuals!J63</f>
        <v>0</v>
      </c>
      <c r="N45" s="118">
        <f>+Actuals!K63</f>
        <v>0</v>
      </c>
      <c r="O45" s="119">
        <f>+Actuals!L63</f>
        <v>0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">
      <c r="A46" s="9"/>
      <c r="B46" s="11"/>
      <c r="C46" s="6"/>
      <c r="D46" s="58"/>
      <c r="E46" s="15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'TIE-OUT'!L47+RECLASS!J47</f>
        <v>0</v>
      </c>
      <c r="G47" s="15">
        <f>'TIE-OUT'!M47+RECLASS!K47</f>
        <v>0</v>
      </c>
      <c r="H47" s="118">
        <f>+Actuals!E64</f>
        <v>0</v>
      </c>
      <c r="I47" s="119">
        <f>+Actuals!F64</f>
        <v>0</v>
      </c>
      <c r="J47" s="118">
        <f>+Actuals!G64</f>
        <v>0</v>
      </c>
      <c r="K47" s="119">
        <f>+Actuals!H64</f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58">
        <f>F49+H49+J49+L49+N49</f>
        <v>0</v>
      </c>
      <c r="E49" s="15">
        <f>G49+I49+K49+M49+O49</f>
        <v>0</v>
      </c>
      <c r="F49" s="58">
        <f>'TIE-OUT'!L49+RECLASS!J49</f>
        <v>0</v>
      </c>
      <c r="G49" s="15">
        <f>'TIE-OUT'!M49+RECLASS!K49</f>
        <v>0</v>
      </c>
      <c r="H49" s="118">
        <f>+Actuals!E65</f>
        <v>0</v>
      </c>
      <c r="I49" s="119">
        <f>+Actuals!F65</f>
        <v>0</v>
      </c>
      <c r="J49" s="118">
        <f>+Actuals!G65</f>
        <v>0</v>
      </c>
      <c r="K49" s="119">
        <f>+Actuals!H65</f>
        <v>0</v>
      </c>
      <c r="L49" s="118">
        <f>+Actuals!I65</f>
        <v>0</v>
      </c>
      <c r="M49" s="119">
        <f>+Actuals!J65</f>
        <v>0</v>
      </c>
      <c r="N49" s="118">
        <f>+Actuals!K65</f>
        <v>0</v>
      </c>
      <c r="O49" s="119">
        <f>+Actuals!L65</f>
        <v>0</v>
      </c>
      <c r="P49" s="118">
        <f>+Actuals!M65</f>
        <v>0</v>
      </c>
      <c r="Q49" s="119">
        <f>+Actuals!N65</f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58">
        <f>F51+H51+J51+L51+N51</f>
        <v>0</v>
      </c>
      <c r="E51" s="15">
        <f>G51+I51+K51+M51+O51</f>
        <v>0</v>
      </c>
      <c r="F51" s="58">
        <f>'TIE-OUT'!L51+RECLASS!J51</f>
        <v>0</v>
      </c>
      <c r="G51" s="15">
        <f>'TIE-OUT'!M51+RECLASS!K51</f>
        <v>0</v>
      </c>
      <c r="H51" s="118">
        <f>+Actuals!E66</f>
        <v>0</v>
      </c>
      <c r="I51" s="119">
        <f>+Actuals!F66</f>
        <v>0</v>
      </c>
      <c r="J51" s="118">
        <f>+Actuals!G66</f>
        <v>0</v>
      </c>
      <c r="K51" s="119">
        <f>+Actuals!H66</f>
        <v>0</v>
      </c>
      <c r="L51" s="118">
        <f>+Actuals!I66</f>
        <v>0</v>
      </c>
      <c r="M51" s="119">
        <f>+Actuals!J66</f>
        <v>0</v>
      </c>
      <c r="N51" s="118">
        <f>+Actuals!K66</f>
        <v>0</v>
      </c>
      <c r="O51" s="119">
        <f>+Actuals!L66</f>
        <v>0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58">
        <f>F54+H54+J54+L54+N54</f>
        <v>0</v>
      </c>
      <c r="E54" s="15">
        <f>G54+I54+K54+M54+O54</f>
        <v>0</v>
      </c>
      <c r="F54" s="84">
        <f>'TIE-OUT'!L54+RECLASS!J54</f>
        <v>0</v>
      </c>
      <c r="G54" s="85">
        <f>'TIE-OUT'!M54+RECLASS!K54</f>
        <v>0</v>
      </c>
      <c r="H54" s="118">
        <f>+Actuals!E67</f>
        <v>0</v>
      </c>
      <c r="I54" s="119">
        <f>+Actuals!F67</f>
        <v>0</v>
      </c>
      <c r="J54" s="118">
        <f>+Actuals!G67</f>
        <v>0</v>
      </c>
      <c r="K54" s="119">
        <f>+Actuals!H67</f>
        <v>0</v>
      </c>
      <c r="L54" s="118">
        <f>+Actuals!I67</f>
        <v>0</v>
      </c>
      <c r="M54" s="119">
        <f>+Actuals!J67</f>
        <v>0</v>
      </c>
      <c r="N54" s="118">
        <f>+Actuals!K67</f>
        <v>0</v>
      </c>
      <c r="O54" s="119">
        <f>+Actuals!L67</f>
        <v>0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0</v>
      </c>
      <c r="F55" s="97">
        <f>'TIE-OUT'!L55+RECLASS!J55</f>
        <v>0</v>
      </c>
      <c r="G55" s="98">
        <f>'TIE-OUT'!M55+RECLASS!K55</f>
        <v>0</v>
      </c>
      <c r="H55" s="118">
        <f>+Actuals!E68</f>
        <v>0</v>
      </c>
      <c r="I55" s="119">
        <f>+Actuals!F68</f>
        <v>0</v>
      </c>
      <c r="J55" s="118">
        <f>+Actuals!G68</f>
        <v>0</v>
      </c>
      <c r="K55" s="119">
        <f>+Actuals!H68</f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">
      <c r="A56" s="9"/>
      <c r="B56" s="7" t="s">
        <v>57</v>
      </c>
      <c r="C56" s="6"/>
      <c r="D56" s="59">
        <f t="shared" ref="D56:I56" si="16">SUM(D54:D55)</f>
        <v>0</v>
      </c>
      <c r="E56" s="23">
        <f t="shared" si="16"/>
        <v>0</v>
      </c>
      <c r="F56" s="59">
        <f t="shared" si="16"/>
        <v>0</v>
      </c>
      <c r="G56" s="23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58">
        <f>F59+H59+J59+L59+N59</f>
        <v>0</v>
      </c>
      <c r="E59" s="15">
        <f>G59+I59+K59+M59+O59</f>
        <v>0</v>
      </c>
      <c r="F59" s="84">
        <f>'TIE-OUT'!L59+RECLASS!J59</f>
        <v>0</v>
      </c>
      <c r="G59" s="85">
        <f>'TIE-OUT'!M59+RECLASS!K59</f>
        <v>0</v>
      </c>
      <c r="H59" s="118">
        <f>+Actuals!E69</f>
        <v>0</v>
      </c>
      <c r="I59" s="119">
        <f>+Actuals!F69</f>
        <v>0</v>
      </c>
      <c r="J59" s="118">
        <f>+Actuals!G69</f>
        <v>0</v>
      </c>
      <c r="K59" s="119">
        <f>+Actuals!H69</f>
        <v>0</v>
      </c>
      <c r="L59" s="118">
        <f>+Actuals!I69</f>
        <v>0</v>
      </c>
      <c r="M59" s="119">
        <f>+Actuals!J69</f>
        <v>0</v>
      </c>
      <c r="N59" s="118">
        <f>+Actuals!K69</f>
        <v>0</v>
      </c>
      <c r="O59" s="119">
        <f>+Actuals!L69</f>
        <v>0</v>
      </c>
      <c r="P59" s="118">
        <f>+Actuals!M69</f>
        <v>0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97">
        <f>'TIE-OUT'!L60+RECLASS!J60</f>
        <v>0</v>
      </c>
      <c r="G60" s="98">
        <f>'TIE-OUT'!M60+RECLASS!K60</f>
        <v>0</v>
      </c>
      <c r="H60" s="118">
        <f>+Actuals!E70</f>
        <v>0</v>
      </c>
      <c r="I60" s="119">
        <f>+Actuals!F70</f>
        <v>0</v>
      </c>
      <c r="J60" s="118">
        <f>+Actuals!G70</f>
        <v>0</v>
      </c>
      <c r="K60" s="119">
        <f>+Actuals!H70</f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">
      <c r="A61" s="9"/>
      <c r="B61" s="62" t="s">
        <v>61</v>
      </c>
      <c r="C61" s="6"/>
      <c r="D61" s="59">
        <f t="shared" ref="D61:I61" si="18">SUM(D59:D60)</f>
        <v>0</v>
      </c>
      <c r="E61" s="23">
        <f t="shared" si="18"/>
        <v>0</v>
      </c>
      <c r="F61" s="59">
        <f t="shared" si="18"/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58">
        <f>F64+H64+J64+L64+N64</f>
        <v>0</v>
      </c>
      <c r="E64" s="15">
        <f>G64+I64+K64+M64+O64</f>
        <v>0</v>
      </c>
      <c r="F64" s="84">
        <f>'TIE-OUT'!L64+RECLASS!J64</f>
        <v>0</v>
      </c>
      <c r="G64" s="85">
        <f>'TIE-OUT'!M64+RECLASS!K64</f>
        <v>0</v>
      </c>
      <c r="H64" s="118">
        <f>+Actuals!E71</f>
        <v>0</v>
      </c>
      <c r="I64" s="119">
        <f>+Actuals!F71</f>
        <v>0</v>
      </c>
      <c r="J64" s="118">
        <f>+Actuals!G71</f>
        <v>0</v>
      </c>
      <c r="K64" s="119">
        <f>+Actuals!H71</f>
        <v>0</v>
      </c>
      <c r="L64" s="118">
        <f>+Actuals!I71</f>
        <v>0</v>
      </c>
      <c r="M64" s="119">
        <f>+Actuals!J71</f>
        <v>0</v>
      </c>
      <c r="N64" s="118">
        <f>+Actuals!K71</f>
        <v>0</v>
      </c>
      <c r="O64" s="119">
        <f>+Actuals!L71</f>
        <v>0</v>
      </c>
      <c r="P64" s="118">
        <f>+Actuals!M71</f>
        <v>0</v>
      </c>
      <c r="Q64" s="119">
        <f>+Actuals!N71</f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58">
        <f>F65+H65+J65+L65+N65</f>
        <v>0</v>
      </c>
      <c r="E65" s="15">
        <f>G65+I65+K65+M65+O65</f>
        <v>0</v>
      </c>
      <c r="F65" s="97">
        <f>'TIE-OUT'!L65+RECLASS!J65</f>
        <v>0</v>
      </c>
      <c r="G65" s="98">
        <f>'TIE-OUT'!M65+RECLASS!K65</f>
        <v>0</v>
      </c>
      <c r="H65" s="118">
        <f>+Actuals!E72</f>
        <v>0</v>
      </c>
      <c r="I65" s="119">
        <f>+Actuals!F72</f>
        <v>0</v>
      </c>
      <c r="J65" s="118">
        <f>+Actuals!G72</f>
        <v>0</v>
      </c>
      <c r="K65" s="119">
        <f>+Actuals!H72</f>
        <v>0</v>
      </c>
      <c r="L65" s="118">
        <f>+Actuals!I72</f>
        <v>0</v>
      </c>
      <c r="M65" s="119">
        <f>+Actuals!J72</f>
        <v>0</v>
      </c>
      <c r="N65" s="118">
        <f>+Actuals!K72</f>
        <v>0</v>
      </c>
      <c r="O65" s="119">
        <f>+Actuals!L72</f>
        <v>0</v>
      </c>
      <c r="P65" s="118">
        <f>+Actuals!M72</f>
        <v>0</v>
      </c>
      <c r="Q65" s="119">
        <f>+Actuals!N72</f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">
      <c r="A66" s="9"/>
      <c r="B66" s="7" t="s">
        <v>64</v>
      </c>
      <c r="C66" s="6"/>
      <c r="D66" s="59">
        <f t="shared" ref="D66:I66" si="20">SUM(D64:D65)</f>
        <v>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0</v>
      </c>
      <c r="F70" s="84">
        <f>'TIE-OUT'!L70+RECLASS!J70</f>
        <v>0</v>
      </c>
      <c r="G70" s="85">
        <f>'TIE-OUT'!M70+RECLASS!K70</f>
        <v>0</v>
      </c>
      <c r="H70" s="118">
        <f>+Actuals!E73</f>
        <v>0</v>
      </c>
      <c r="I70" s="119">
        <f>+Actuals!F73</f>
        <v>0</v>
      </c>
      <c r="J70" s="118">
        <f>+Actuals!G73</f>
        <v>0</v>
      </c>
      <c r="K70" s="119">
        <f>+Actuals!H73</f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0</v>
      </c>
      <c r="F71" s="97">
        <f>'TIE-OUT'!L71+RECLASS!J71</f>
        <v>0</v>
      </c>
      <c r="G71" s="98">
        <f>'TIE-OUT'!M71+RECLASS!K71</f>
        <v>0</v>
      </c>
      <c r="H71" s="118">
        <f>+Actuals!E74</f>
        <v>0</v>
      </c>
      <c r="I71" s="119">
        <f>+Actuals!F74</f>
        <v>0</v>
      </c>
      <c r="J71" s="118">
        <f>+Actuals!G74</f>
        <v>0</v>
      </c>
      <c r="K71" s="119">
        <f>+Actuals!H74</f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">
      <c r="A72" s="9"/>
      <c r="B72" s="3"/>
      <c r="C72" s="55" t="s">
        <v>69</v>
      </c>
      <c r="D72" s="59">
        <f t="shared" ref="D72:I72" si="22">SUM(D70:D71)</f>
        <v>0</v>
      </c>
      <c r="E72" s="23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f>+Actuals!E75</f>
        <v>0</v>
      </c>
      <c r="I73" s="119">
        <f>+Actuals!F75</f>
        <v>0</v>
      </c>
      <c r="J73" s="118">
        <f>+Actuals!G75</f>
        <v>0</v>
      </c>
      <c r="K73" s="119">
        <f>+Actuals!H75</f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f>+Actuals!E76</f>
        <v>0</v>
      </c>
      <c r="I74" s="119">
        <f>+Actuals!F76</f>
        <v>0</v>
      </c>
      <c r="J74" s="118">
        <f>+Actuals!G76</f>
        <v>0</v>
      </c>
      <c r="K74" s="119">
        <f>+Actuals!H76</f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f>+Actuals!E77</f>
        <v>0</v>
      </c>
      <c r="I75" s="119">
        <f>+Actuals!F77</f>
        <v>0</v>
      </c>
      <c r="J75" s="118">
        <f>+Actuals!G77</f>
        <v>0</v>
      </c>
      <c r="K75" s="119">
        <f>+Actuals!H77</f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f>+Actuals!E78</f>
        <v>0</v>
      </c>
      <c r="I76" s="119">
        <f>+Actuals!F78</f>
        <v>0</v>
      </c>
      <c r="J76" s="118">
        <f>+Actuals!G78</f>
        <v>0</v>
      </c>
      <c r="K76" s="119">
        <f>+Actuals!H78</f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f>+Actuals!E79</f>
        <v>0</v>
      </c>
      <c r="I77" s="119">
        <f>+Actuals!F79</f>
        <v>0</v>
      </c>
      <c r="J77" s="118">
        <f>+Actuals!G79</f>
        <v>0</v>
      </c>
      <c r="K77" s="119">
        <f>+Actuals!H79</f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f>+Actuals!E80</f>
        <v>0</v>
      </c>
      <c r="I78" s="119">
        <f>+Actuals!F80</f>
        <v>0</v>
      </c>
      <c r="J78" s="118">
        <f>+Actuals!G80</f>
        <v>0</v>
      </c>
      <c r="K78" s="119">
        <f>+Actuals!H80</f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f>+Actuals!E81</f>
        <v>0</v>
      </c>
      <c r="I79" s="119">
        <f>+Actuals!F81</f>
        <v>0</v>
      </c>
      <c r="J79" s="118">
        <f>+Actuals!G81</f>
        <v>0</v>
      </c>
      <c r="K79" s="119">
        <f>+Actuals!H81</f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'TIE-OUT'!L80+RECLASS!J80</f>
        <v>0</v>
      </c>
      <c r="G80" s="58">
        <f>'TIE-OUT'!M80+RECLASS!K80</f>
        <v>0</v>
      </c>
      <c r="H80" s="118">
        <f>+Actuals!E82</f>
        <v>0</v>
      </c>
      <c r="I80" s="119">
        <f>+Actuals!F82</f>
        <v>0</v>
      </c>
      <c r="J80" s="118">
        <f>+Actuals!G82</f>
        <v>0</v>
      </c>
      <c r="K80" s="119">
        <f>+Actuals!H82</f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'TIE-OUT'!L81+RECLASS!J81</f>
        <v>0</v>
      </c>
      <c r="G81" s="58">
        <f>'TIE-OUT'!M81+RECLASS!K81</f>
        <v>0</v>
      </c>
      <c r="H81" s="118">
        <f>+Actuals!E83</f>
        <v>0</v>
      </c>
      <c r="I81" s="119">
        <v>3331023</v>
      </c>
      <c r="J81" s="118">
        <f>+Actuals!G83</f>
        <v>0</v>
      </c>
      <c r="K81" s="119">
        <v>-3331023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-33856.559999999998</v>
      </c>
      <c r="F82" s="91">
        <f>F16+F24+F29+F36+F43+F45+F47+F49</f>
        <v>0</v>
      </c>
      <c r="G82" s="92">
        <f>SUM(G72:G81)+G16+G24+G29+G36+G43+G45+G47+G49+G51+G56+G61+G66</f>
        <v>-33856.559999999998</v>
      </c>
      <c r="H82" s="91">
        <f>H16+H24+H29+H36+H43+H45+H47+H49</f>
        <v>0</v>
      </c>
      <c r="I82" s="92">
        <f>SUM(I72:I81)+I16+I24+I29+I36+I43+I45+I47+I49+I51+I56+I61+I66</f>
        <v>3331023</v>
      </c>
      <c r="J82" s="91">
        <f>J16+J24+J29+J36+J43+J45+J47+J49</f>
        <v>0</v>
      </c>
      <c r="K82" s="110">
        <f>SUM(K72:K81)+K16+K24+K29+K36+K43+K45+K47+K49+K51+K56+K61+K66</f>
        <v>-3331023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I84" s="45"/>
      <c r="K84" s="131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D78" activePane="bottomRight" state="frozen"/>
      <selection activeCell="N16" sqref="N16"/>
      <selection pane="topRight" activeCell="N16" sqref="N16"/>
      <selection pane="bottomLeft" activeCell="N16" sqref="N16"/>
      <selection pane="bottomRight" activeCell="N16" sqref="N1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15" width="15.42578125" customWidth="1"/>
    <col min="16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27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157990573</v>
      </c>
      <c r="E11" s="38">
        <f>SUM(G11,I11,K11,M11,O11,Q11,S11,U11,W11,Y11,AA11,AC11,AE11)</f>
        <v>662241506.25999987</v>
      </c>
      <c r="F11" s="60">
        <f>('TIE-OUT'!L11+'TIE-OUT'!J11)+(RECLASS!J11+RECLASS!H11)</f>
        <v>0</v>
      </c>
      <c r="G11" s="38">
        <f>('TIE-OUT'!M11+'TIE-OUT'!K11)+(RECLASS!K11+RECLASS!I11)</f>
        <v>0</v>
      </c>
      <c r="H11" s="60">
        <f>'EAST-EGM-GL'!H11+'EAST-LRC-GL'!H11</f>
        <v>158135451</v>
      </c>
      <c r="I11" s="38">
        <f>'EAST-EGM-GL'!I11+'EAST-LRC-GL'!I11</f>
        <v>677982083.13999999</v>
      </c>
      <c r="J11" s="60">
        <f>'EAST-EGM-GL'!J11+'EAST-LRC-GL'!J11</f>
        <v>-182977</v>
      </c>
      <c r="K11" s="38">
        <f>'EAST-EGM-GL'!K11+'EAST-LRC-GL'!K11</f>
        <v>-1674533.73</v>
      </c>
      <c r="L11" s="60">
        <f>'EAST-EGM-GL'!L11+'EAST-LRC-GL'!L11</f>
        <v>38099</v>
      </c>
      <c r="M11" s="38">
        <f>'EAST-EGM-GL'!M11+'EAST-LRC-GL'!M11</f>
        <v>-14062752.689999999</v>
      </c>
      <c r="N11" s="60">
        <f>'EAST-EGM-GL'!N11+'EAST-LRC-GL'!N11</f>
        <v>0</v>
      </c>
      <c r="O11" s="38">
        <f>'EAST-EGM-GL'!O11+'EAST-LRC-GL'!O11</f>
        <v>-3290.46</v>
      </c>
      <c r="P11" s="60">
        <f>'EAST-EGM-GL'!P11+'EAST-LRC-GL'!P11</f>
        <v>0</v>
      </c>
      <c r="Q11" s="38">
        <f>'EAST-EGM-GL'!Q11+'EAST-LRC-GL'!Q11</f>
        <v>0</v>
      </c>
      <c r="R11" s="60">
        <f>'EAST-EGM-GL'!R11+'EAST-LRC-GL'!R11</f>
        <v>0</v>
      </c>
      <c r="S11" s="38">
        <f>'EAST-EGM-GL'!S11+'EAST-LRC-GL'!S11</f>
        <v>0</v>
      </c>
      <c r="T11" s="60">
        <f>'EAST-EGM-GL'!T11+'EAST-LRC-GL'!T11</f>
        <v>0</v>
      </c>
      <c r="U11" s="38">
        <f>'EAST-EGM-GL'!U11+'EAST-LRC-GL'!U11</f>
        <v>0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20291970.23</v>
      </c>
      <c r="F12" s="60">
        <f>('TIE-OUT'!L12+'TIE-OUT'!J12)+(RECLASS!J12+RECLASS!H12)</f>
        <v>0</v>
      </c>
      <c r="G12" s="38">
        <f>('TIE-OUT'!M12+'TIE-OUT'!K12)+(RECLASS!K12+RECLASS!I12)</f>
        <v>20291970.23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0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98199788</v>
      </c>
      <c r="E13" s="38">
        <f t="shared" si="0"/>
        <v>425874002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98199788</v>
      </c>
      <c r="I13" s="38">
        <f>'EAST-EGM-GL'!I13+'EAST-LRC-GL'!I13</f>
        <v>425874002</v>
      </c>
      <c r="J13" s="60">
        <f>'EAST-EGM-GL'!J13+'EAST-LRC-GL'!J13</f>
        <v>0</v>
      </c>
      <c r="K13" s="38">
        <f>'EAST-EGM-GL'!K13+'EAST-LRC-GL'!K13</f>
        <v>0</v>
      </c>
      <c r="L13" s="60">
        <f>'EAST-EGM-GL'!L13+'EAST-LRC-GL'!L13</f>
        <v>0</v>
      </c>
      <c r="M13" s="38">
        <f>'EAST-EGM-GL'!M13+'EAST-LRC-GL'!M13</f>
        <v>0</v>
      </c>
      <c r="N13" s="60">
        <f>'EAST-EGM-GL'!N13+'EAST-LRC-GL'!N13</f>
        <v>0</v>
      </c>
      <c r="O13" s="38">
        <f>'EAST-EGM-GL'!O13+'EAST-LRC-GL'!O13</f>
        <v>0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4853957.24</v>
      </c>
      <c r="F15" s="81">
        <f>('TIE-OUT'!L15+'TIE-OUT'!J15)+(RECLASS!J15+RECLASS!H15)</f>
        <v>0</v>
      </c>
      <c r="G15" s="82">
        <f>('TIE-OUT'!M15+'TIE-OUT'!K15)+(RECLASS!K15+RECLASS!I15)</f>
        <v>0</v>
      </c>
      <c r="H15" s="60">
        <f>'EAST-EGM-GL'!H15+'EAST-LRC-GL'!H15</f>
        <v>0</v>
      </c>
      <c r="I15" s="38">
        <f>'EAST-EGM-GL'!I15+'EAST-LRC-GL'!I15</f>
        <v>1694730.88</v>
      </c>
      <c r="J15" s="60">
        <f>'EAST-EGM-GL'!J15+'EAST-LRC-GL'!J15</f>
        <v>0</v>
      </c>
      <c r="K15" s="38">
        <f>'EAST-EGM-GL'!K15+'EAST-LRC-GL'!K15</f>
        <v>1831527.13</v>
      </c>
      <c r="L15" s="60">
        <f>'EAST-EGM-GL'!L15+'EAST-LRC-GL'!L15</f>
        <v>0</v>
      </c>
      <c r="M15" s="38">
        <f>'EAST-EGM-GL'!M15+'EAST-LRC-GL'!M15</f>
        <v>797763.29</v>
      </c>
      <c r="N15" s="60">
        <f>'EAST-EGM-GL'!N15+'EAST-LRC-GL'!N15</f>
        <v>0</v>
      </c>
      <c r="O15" s="38">
        <f>'EAST-EGM-GL'!O15+'EAST-LRC-GL'!O15</f>
        <v>529935.93999999994</v>
      </c>
      <c r="P15" s="60">
        <f>'EAST-EGM-GL'!P15+'EAST-LRC-GL'!P15</f>
        <v>0</v>
      </c>
      <c r="Q15" s="38">
        <f>'EAST-EGM-GL'!Q15+'EAST-LRC-GL'!Q15</f>
        <v>0</v>
      </c>
      <c r="R15" s="60">
        <f>'EAST-EGM-GL'!R15+'EAST-LRC-GL'!R15</f>
        <v>0</v>
      </c>
      <c r="S15" s="38">
        <f>'EAST-EGM-GL'!S15+'EAST-LRC-GL'!S15</f>
        <v>0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256190361</v>
      </c>
      <c r="E16" s="39">
        <f t="shared" si="1"/>
        <v>1113261435.7299998</v>
      </c>
      <c r="F16" s="61">
        <f t="shared" si="1"/>
        <v>0</v>
      </c>
      <c r="G16" s="39">
        <f t="shared" si="1"/>
        <v>20291970.23</v>
      </c>
      <c r="H16" s="61">
        <f t="shared" si="1"/>
        <v>256335239</v>
      </c>
      <c r="I16" s="39">
        <f t="shared" si="1"/>
        <v>1105550816.02</v>
      </c>
      <c r="J16" s="61">
        <f t="shared" si="1"/>
        <v>-182977</v>
      </c>
      <c r="K16" s="39">
        <f t="shared" si="1"/>
        <v>156993.39999999991</v>
      </c>
      <c r="L16" s="61">
        <f t="shared" si="1"/>
        <v>38099</v>
      </c>
      <c r="M16" s="39">
        <f t="shared" si="1"/>
        <v>-13264989.399999999</v>
      </c>
      <c r="N16" s="61">
        <f t="shared" si="1"/>
        <v>0</v>
      </c>
      <c r="O16" s="39">
        <f t="shared" si="1"/>
        <v>526645.48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-170771873</v>
      </c>
      <c r="E19" s="38">
        <f t="shared" si="2"/>
        <v>-719038282.99000013</v>
      </c>
      <c r="F19" s="64">
        <f>('TIE-OUT'!L19+'TIE-OUT'!J19)+(RECLASS!J19+RECLASS!H19)</f>
        <v>0</v>
      </c>
      <c r="G19" s="68">
        <f>('TIE-OUT'!M19+'TIE-OUT'!K19)+(RECLASS!K19+RECLASS!I19)</f>
        <v>0</v>
      </c>
      <c r="H19" s="60">
        <f>'EAST-EGM-GL'!H19+'EAST-LRC-GL'!H19</f>
        <v>-164921265</v>
      </c>
      <c r="I19" s="38">
        <f>'EAST-EGM-GL'!I19+'EAST-LRC-GL'!I19</f>
        <v>-697288081.51000011</v>
      </c>
      <c r="J19" s="60">
        <f>'EAST-EGM-GL'!J19+'EAST-LRC-GL'!J19</f>
        <v>-4728827</v>
      </c>
      <c r="K19" s="38">
        <f>'EAST-EGM-GL'!K19+'EAST-LRC-GL'!K19</f>
        <v>-26736731.030000001</v>
      </c>
      <c r="L19" s="60">
        <f>'EAST-EGM-GL'!L19+'EAST-LRC-GL'!L19</f>
        <v>-1772015</v>
      </c>
      <c r="M19" s="38">
        <f>'EAST-EGM-GL'!M19+'EAST-LRC-GL'!M19</f>
        <v>4628221.37</v>
      </c>
      <c r="N19" s="60">
        <f>'EAST-EGM-GL'!N19+'EAST-LRC-GL'!N19</f>
        <v>650234</v>
      </c>
      <c r="O19" s="38">
        <f>'EAST-EGM-GL'!O19+'EAST-LRC-GL'!O19</f>
        <v>358308.18</v>
      </c>
      <c r="P19" s="60">
        <f>'EAST-EGM-GL'!P19+'EAST-LRC-GL'!P19</f>
        <v>0</v>
      </c>
      <c r="Q19" s="38">
        <f>'EAST-EGM-GL'!Q19+'EAST-LRC-GL'!Q19</f>
        <v>0</v>
      </c>
      <c r="R19" s="60">
        <f>'EAST-EGM-GL'!R19+'EAST-LRC-GL'!R19</f>
        <v>0</v>
      </c>
      <c r="S19" s="38">
        <f>'EAST-EGM-GL'!S19+'EAST-LRC-GL'!S19</f>
        <v>0</v>
      </c>
      <c r="T19" s="60">
        <f>'EAST-EGM-GL'!T19+'EAST-LRC-GL'!T19</f>
        <v>0</v>
      </c>
      <c r="U19" s="38">
        <f>'EAST-EGM-GL'!U19+'EAST-LRC-GL'!U19</f>
        <v>0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-31658710.870000001</v>
      </c>
      <c r="F20" s="60">
        <f>('TIE-OUT'!L20+'TIE-OUT'!J20)+(RECLASS!J20+RECLASS!H20)</f>
        <v>0</v>
      </c>
      <c r="G20" s="38">
        <f>('TIE-OUT'!M20+'TIE-OUT'!K20)+(RECLASS!K20+RECLASS!I20)</f>
        <v>-31658710.870000001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0</v>
      </c>
      <c r="L20" s="60">
        <f>'EAST-EGM-GL'!L20+'EAST-LRC-GL'!L20</f>
        <v>0</v>
      </c>
      <c r="M20" s="38">
        <f>'EAST-EGM-GL'!M20+'EAST-LRC-GL'!M20</f>
        <v>0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-92207938</v>
      </c>
      <c r="E21" s="38">
        <f t="shared" si="2"/>
        <v>-398424782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-92207938</v>
      </c>
      <c r="I21" s="38">
        <f>'EAST-EGM-GL'!I21+'EAST-LRC-GL'!I21</f>
        <v>-398424782</v>
      </c>
      <c r="J21" s="60">
        <f>'EAST-EGM-GL'!J21+'EAST-LRC-GL'!J21</f>
        <v>0</v>
      </c>
      <c r="K21" s="38">
        <f>'EAST-EGM-GL'!K21+'EAST-LRC-GL'!K21</f>
        <v>0</v>
      </c>
      <c r="L21" s="60">
        <f>'EAST-EGM-GL'!L21+'EAST-LRC-GL'!L21</f>
        <v>0</v>
      </c>
      <c r="M21" s="38">
        <f>'EAST-EGM-GL'!M21+'EAST-LRC-GL'!M21</f>
        <v>0</v>
      </c>
      <c r="N21" s="60">
        <f>'EAST-EGM-GL'!N21+'EAST-LRC-GL'!N21</f>
        <v>0</v>
      </c>
      <c r="O21" s="38">
        <f>'EAST-EGM-GL'!O21+'EAST-LRC-GL'!O21</f>
        <v>0</v>
      </c>
      <c r="P21" s="60">
        <f>'EAST-EGM-GL'!P21+'EAST-LRC-GL'!P21</f>
        <v>0</v>
      </c>
      <c r="Q21" s="38">
        <f>'EAST-EGM-GL'!Q21+'EAST-LRC-GL'!Q21</f>
        <v>0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794469</v>
      </c>
      <c r="E23" s="38">
        <f t="shared" si="2"/>
        <v>3410655.4210000006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1084187</v>
      </c>
      <c r="I23" s="38">
        <f>'EAST-EGM-GL'!I23+'EAST-LRC-GL'!I23</f>
        <v>4654414.7910000002</v>
      </c>
      <c r="J23" s="60">
        <f>'EAST-EGM-GL'!J23+'EAST-LRC-GL'!J23</f>
        <v>-289011</v>
      </c>
      <c r="K23" s="38">
        <f>'EAST-EGM-GL'!K23+'EAST-LRC-GL'!K23</f>
        <v>-1240724.22</v>
      </c>
      <c r="L23" s="60">
        <f>'EAST-EGM-GL'!L23+'EAST-LRC-GL'!L23</f>
        <v>-6792</v>
      </c>
      <c r="M23" s="38">
        <f>'EAST-EGM-GL'!M23+'EAST-LRC-GL'!M23</f>
        <v>-29158.06</v>
      </c>
      <c r="N23" s="60">
        <f>'EAST-EGM-GL'!N23+'EAST-LRC-GL'!N23</f>
        <v>6085</v>
      </c>
      <c r="O23" s="38">
        <f>'EAST-EGM-GL'!O23+'EAST-LRC-GL'!O23</f>
        <v>26122.91</v>
      </c>
      <c r="P23" s="60">
        <f>'EAST-EGM-GL'!P23+'EAST-LRC-GL'!P23</f>
        <v>0</v>
      </c>
      <c r="Q23" s="38">
        <f>'EAST-EGM-GL'!Q23+'EAST-LRC-GL'!Q23</f>
        <v>0</v>
      </c>
      <c r="R23" s="60">
        <f>'EAST-EGM-GL'!R23+'EAST-LRC-GL'!R23</f>
        <v>0</v>
      </c>
      <c r="S23" s="38">
        <f>'EAST-EGM-GL'!S23+'EAST-LRC-GL'!S23</f>
        <v>0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-262185342</v>
      </c>
      <c r="E24" s="39">
        <f t="shared" si="3"/>
        <v>-1145711120.4390001</v>
      </c>
      <c r="F24" s="61">
        <f t="shared" si="3"/>
        <v>0</v>
      </c>
      <c r="G24" s="39">
        <f t="shared" si="3"/>
        <v>-31658710.870000001</v>
      </c>
      <c r="H24" s="61">
        <f t="shared" si="3"/>
        <v>-256045016</v>
      </c>
      <c r="I24" s="39">
        <f t="shared" si="3"/>
        <v>-1091058448.7190003</v>
      </c>
      <c r="J24" s="61">
        <f t="shared" si="3"/>
        <v>-5017838</v>
      </c>
      <c r="K24" s="39">
        <f t="shared" si="3"/>
        <v>-27977455.25</v>
      </c>
      <c r="L24" s="61">
        <f t="shared" si="3"/>
        <v>-1778807</v>
      </c>
      <c r="M24" s="39">
        <f t="shared" si="3"/>
        <v>4599063.3100000005</v>
      </c>
      <c r="N24" s="61">
        <f t="shared" si="3"/>
        <v>656319</v>
      </c>
      <c r="O24" s="39">
        <f t="shared" si="3"/>
        <v>384431.08999999997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139825</v>
      </c>
      <c r="E27" s="38">
        <f>SUM(G27,I27,K27,M27,O27,Q27,S27,U27,W27,Y27,AA27,AC27,AE27)</f>
        <v>578895.73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140099</v>
      </c>
      <c r="I27" s="38">
        <f>'EAST-EGM-GL'!I27+'EAST-LRC-GL'!I27</f>
        <v>579768.34</v>
      </c>
      <c r="J27" s="60">
        <f>'EAST-EGM-GL'!J27+'EAST-LRC-GL'!J27</f>
        <v>-274</v>
      </c>
      <c r="K27" s="38">
        <f>'EAST-EGM-GL'!K27+'EAST-LRC-GL'!K27</f>
        <v>-872.61</v>
      </c>
      <c r="L27" s="60">
        <f>'EAST-EGM-GL'!L27+'EAST-LRC-GL'!L27</f>
        <v>0</v>
      </c>
      <c r="M27" s="38">
        <f>'EAST-EGM-GL'!M27+'EAST-LRC-GL'!M27</f>
        <v>0</v>
      </c>
      <c r="N27" s="60">
        <f>'EAST-EGM-GL'!N27+'EAST-LRC-GL'!N27</f>
        <v>0</v>
      </c>
      <c r="O27" s="38">
        <f>'EAST-EGM-GL'!O27+'EAST-LRC-GL'!O27</f>
        <v>0</v>
      </c>
      <c r="P27" s="60">
        <f>'EAST-EGM-GL'!P27+'EAST-LRC-GL'!P27</f>
        <v>0</v>
      </c>
      <c r="Q27" s="38">
        <f>'EAST-EGM-GL'!Q27+'EAST-LRC-GL'!Q27</f>
        <v>0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-89332</v>
      </c>
      <c r="E28" s="38">
        <f>SUM(G28,I28,K28,M28,O28,Q28,S28,U28,W28,Y28,AA28,AC28,AE28)</f>
        <v>-369479.04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-89332</v>
      </c>
      <c r="I28" s="38">
        <f>'EAST-EGM-GL'!I28+'EAST-LRC-GL'!I28</f>
        <v>-369479.04</v>
      </c>
      <c r="J28" s="60">
        <f>'EAST-EGM-GL'!J28+'EAST-LRC-GL'!J28</f>
        <v>0</v>
      </c>
      <c r="K28" s="38">
        <f>'EAST-EGM-GL'!K28+'EAST-LRC-GL'!K28</f>
        <v>0</v>
      </c>
      <c r="L28" s="60">
        <f>'EAST-EGM-GL'!L28+'EAST-LRC-GL'!L28</f>
        <v>0</v>
      </c>
      <c r="M28" s="38">
        <f>'EAST-EGM-GL'!M28+'EAST-LRC-GL'!M28</f>
        <v>0</v>
      </c>
      <c r="N28" s="60">
        <f>'EAST-EGM-GL'!N28+'EAST-LRC-GL'!N28</f>
        <v>0</v>
      </c>
      <c r="O28" s="38">
        <f>'EAST-EGM-GL'!O28+'EAST-LRC-GL'!O28</f>
        <v>0</v>
      </c>
      <c r="P28" s="60">
        <f>'EAST-EGM-GL'!P28+'EAST-LRC-GL'!P28</f>
        <v>0</v>
      </c>
      <c r="Q28" s="38">
        <f>'EAST-EGM-GL'!Q28+'EAST-LRC-GL'!Q28</f>
        <v>0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50493</v>
      </c>
      <c r="E29" s="39">
        <f t="shared" si="4"/>
        <v>209416.69</v>
      </c>
      <c r="F29" s="61">
        <f t="shared" si="4"/>
        <v>0</v>
      </c>
      <c r="G29" s="39">
        <f t="shared" si="4"/>
        <v>0</v>
      </c>
      <c r="H29" s="61">
        <f t="shared" si="4"/>
        <v>50767</v>
      </c>
      <c r="I29" s="39">
        <f t="shared" si="4"/>
        <v>210289.3</v>
      </c>
      <c r="J29" s="61">
        <f t="shared" si="4"/>
        <v>-274</v>
      </c>
      <c r="K29" s="39">
        <f t="shared" si="4"/>
        <v>-872.61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-1193931</v>
      </c>
      <c r="E32" s="38">
        <f t="shared" si="5"/>
        <v>-5125414.9930000007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-248481</v>
      </c>
      <c r="I32" s="38">
        <f>'EAST-EGM-GL'!I32+'EAST-LRC-GL'!I32</f>
        <v>-1066728.933</v>
      </c>
      <c r="J32" s="60">
        <f>'EAST-EGM-GL'!J32+'EAST-LRC-GL'!J32</f>
        <v>-1450908</v>
      </c>
      <c r="K32" s="38">
        <f>'EAST-EGM-GL'!K32+'EAST-LRC-GL'!K32</f>
        <v>-6228748.04</v>
      </c>
      <c r="L32" s="60">
        <f>'EAST-EGM-GL'!L32+'EAST-LRC-GL'!L32</f>
        <v>1140478</v>
      </c>
      <c r="M32" s="38">
        <f>'EAST-EGM-GL'!M32+'EAST-LRC-GL'!M32</f>
        <v>4896072.05</v>
      </c>
      <c r="N32" s="60">
        <f>'EAST-EGM-GL'!N32+'EAST-LRC-GL'!N32</f>
        <v>-635020</v>
      </c>
      <c r="O32" s="38">
        <f>'EAST-EGM-GL'!O32+'EAST-LRC-GL'!O32</f>
        <v>-2726010.07</v>
      </c>
      <c r="P32" s="60">
        <f>'EAST-EGM-GL'!P32+'EAST-LRC-GL'!P32</f>
        <v>0</v>
      </c>
      <c r="Q32" s="38">
        <f>'EAST-EGM-GL'!Q32+'EAST-LRC-GL'!Q32</f>
        <v>0</v>
      </c>
      <c r="R32" s="60">
        <f>'EAST-EGM-GL'!R32+'EAST-LRC-GL'!R32</f>
        <v>0</v>
      </c>
      <c r="S32" s="38">
        <f>'EAST-EGM-GL'!S32+'EAST-LRC-GL'!S32</f>
        <v>0</v>
      </c>
      <c r="T32" s="60">
        <f>'EAST-EGM-GL'!T32+'EAST-LRC-GL'!T32</f>
        <v>0</v>
      </c>
      <c r="U32" s="38">
        <f>'EAST-EGM-GL'!U32+'EAST-LRC-GL'!U32</f>
        <v>0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-377965</v>
      </c>
      <c r="E33" s="38">
        <f t="shared" si="5"/>
        <v>-1489667.72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-200882</v>
      </c>
      <c r="K33" s="38">
        <f>'EAST-EGM-GL'!K33+'EAST-LRC-GL'!K33</f>
        <v>-764665.59</v>
      </c>
      <c r="L33" s="60">
        <f>'EAST-EGM-GL'!L33+'EAST-LRC-GL'!L33</f>
        <v>-107656</v>
      </c>
      <c r="M33" s="38">
        <f>'EAST-EGM-GL'!M33+'EAST-LRC-GL'!M33</f>
        <v>-426182.05</v>
      </c>
      <c r="N33" s="60">
        <f>'EAST-EGM-GL'!N33+'EAST-LRC-GL'!N33</f>
        <v>-69427</v>
      </c>
      <c r="O33" s="38">
        <f>'EAST-EGM-GL'!O33+'EAST-LRC-GL'!O33</f>
        <v>-298820.08</v>
      </c>
      <c r="P33" s="60">
        <f>'EAST-EGM-GL'!P33+'EAST-LRC-GL'!P33</f>
        <v>0</v>
      </c>
      <c r="Q33" s="38">
        <f>'EAST-EGM-GL'!Q33+'EAST-LRC-GL'!Q33</f>
        <v>0</v>
      </c>
      <c r="R33" s="60">
        <f>'EAST-EGM-GL'!R33+'EAST-LRC-GL'!R33</f>
        <v>0</v>
      </c>
      <c r="S33" s="38">
        <f>'EAST-EGM-GL'!S33+'EAST-LRC-GL'!S33</f>
        <v>0</v>
      </c>
      <c r="T33" s="60">
        <f>'EAST-EGM-GL'!T33+'EAST-LRC-GL'!T33</f>
        <v>0</v>
      </c>
      <c r="U33" s="38">
        <f>'EAST-EGM-GL'!U33+'EAST-LRC-GL'!U33</f>
        <v>0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462391</v>
      </c>
      <c r="E34" s="38">
        <f t="shared" si="5"/>
        <v>1779892.4100000001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182394</v>
      </c>
      <c r="K34" s="38">
        <f>'EAST-EGM-GL'!K34+'EAST-LRC-GL'!K34</f>
        <v>656556.69999999995</v>
      </c>
      <c r="L34" s="60">
        <f>'EAST-EGM-GL'!L34+'EAST-LRC-GL'!L34</f>
        <v>120476</v>
      </c>
      <c r="M34" s="38">
        <f>'EAST-EGM-GL'!M34+'EAST-LRC-GL'!M34</f>
        <v>462428.09</v>
      </c>
      <c r="N34" s="60">
        <f>'EAST-EGM-GL'!N34+'EAST-LRC-GL'!N34</f>
        <v>159521</v>
      </c>
      <c r="O34" s="38">
        <f>'EAST-EGM-GL'!O34+'EAST-LRC-GL'!O34</f>
        <v>660907.62</v>
      </c>
      <c r="P34" s="60">
        <f>'EAST-EGM-GL'!P34+'EAST-LRC-GL'!P34</f>
        <v>0</v>
      </c>
      <c r="Q34" s="38">
        <f>'EAST-EGM-GL'!Q34+'EAST-LRC-GL'!Q34</f>
        <v>0</v>
      </c>
      <c r="R34" s="60">
        <f>'EAST-EGM-GL'!R34+'EAST-LRC-GL'!R34</f>
        <v>0</v>
      </c>
      <c r="S34" s="38">
        <f>'EAST-EGM-GL'!S34+'EAST-LRC-GL'!S34</f>
        <v>0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778347</v>
      </c>
      <c r="E35" s="38">
        <f t="shared" si="5"/>
        <v>2223440.09</v>
      </c>
      <c r="F35" s="81">
        <f>('TIE-OUT'!L35+'TIE-OUT'!J35)+(RECLASS!J35+RECLASS!H35)</f>
        <v>0</v>
      </c>
      <c r="G35" s="82">
        <f>('TIE-OUT'!M35+'TIE-OUT'!K35)+(RECLASS!K35+RECLASS!I35)</f>
        <v>0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-62010</v>
      </c>
      <c r="K35" s="38">
        <f>'EAST-EGM-GL'!K35+'EAST-LRC-GL'!K35</f>
        <v>0</v>
      </c>
      <c r="L35" s="60">
        <f>'EAST-EGM-GL'!L35+'EAST-LRC-GL'!L35</f>
        <v>62000</v>
      </c>
      <c r="M35" s="38">
        <f>'EAST-EGM-GL'!M35+'EAST-LRC-GL'!M35</f>
        <v>3589300.04</v>
      </c>
      <c r="N35" s="60">
        <f>'EAST-EGM-GL'!N35+'EAST-LRC-GL'!N35</f>
        <v>778357</v>
      </c>
      <c r="O35" s="38">
        <f>'EAST-EGM-GL'!O35+'EAST-LRC-GL'!O35</f>
        <v>-1365859.95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-331158</v>
      </c>
      <c r="E36" s="39">
        <f t="shared" si="6"/>
        <v>-2611750.2130000005</v>
      </c>
      <c r="F36" s="61">
        <f t="shared" si="6"/>
        <v>0</v>
      </c>
      <c r="G36" s="39">
        <f t="shared" si="6"/>
        <v>0</v>
      </c>
      <c r="H36" s="61">
        <f t="shared" si="6"/>
        <v>-248481</v>
      </c>
      <c r="I36" s="39">
        <f t="shared" si="6"/>
        <v>-1066728.933</v>
      </c>
      <c r="J36" s="61">
        <f t="shared" si="6"/>
        <v>-1531406</v>
      </c>
      <c r="K36" s="39">
        <f t="shared" si="6"/>
        <v>-6336856.9299999997</v>
      </c>
      <c r="L36" s="61">
        <f t="shared" si="6"/>
        <v>1215298</v>
      </c>
      <c r="M36" s="39">
        <f t="shared" si="6"/>
        <v>8521618.129999999</v>
      </c>
      <c r="N36" s="61">
        <f t="shared" si="6"/>
        <v>233431</v>
      </c>
      <c r="O36" s="39">
        <f t="shared" si="6"/>
        <v>-3729782.4799999995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2505480</v>
      </c>
      <c r="E39" s="38">
        <f t="shared" si="7"/>
        <v>9351594.2799999993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1566417</v>
      </c>
      <c r="I39" s="38">
        <f>'EAST-EGM-GL'!I39+'EAST-LRC-GL'!I39</f>
        <v>2045215.29</v>
      </c>
      <c r="J39" s="60">
        <f>'EAST-EGM-GL'!J39+'EAST-LRC-GL'!J39</f>
        <v>935993</v>
      </c>
      <c r="K39" s="38">
        <f>'EAST-EGM-GL'!K39+'EAST-LRC-GL'!K39</f>
        <v>2612820.67</v>
      </c>
      <c r="L39" s="60">
        <f>'EAST-EGM-GL'!L39+'EAST-LRC-GL'!L39</f>
        <v>-840</v>
      </c>
      <c r="M39" s="38">
        <f>'EAST-EGM-GL'!M39+'EAST-LRC-GL'!M39</f>
        <v>-2640.24</v>
      </c>
      <c r="N39" s="60">
        <f>'EAST-EGM-GL'!N39+'EAST-LRC-GL'!N39</f>
        <v>3910</v>
      </c>
      <c r="O39" s="38">
        <f>'EAST-EGM-GL'!O39+'EAST-LRC-GL'!O39</f>
        <v>4696198.5599999996</v>
      </c>
      <c r="P39" s="60">
        <f>'EAST-EGM-GL'!P39+'EAST-LRC-GL'!P39</f>
        <v>0</v>
      </c>
      <c r="Q39" s="38">
        <f>'EAST-EGM-GL'!Q39+'EAST-LRC-GL'!Q39</f>
        <v>0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-1164897</v>
      </c>
      <c r="E40" s="38">
        <f t="shared" si="7"/>
        <v>-5387268.0200000005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-313104</v>
      </c>
      <c r="I40" s="38">
        <f>'EAST-EGM-GL'!I40+'EAST-LRC-GL'!I40</f>
        <v>-493435.94</v>
      </c>
      <c r="J40" s="60">
        <f>'EAST-EGM-GL'!J40+'EAST-LRC-GL'!J40</f>
        <v>661</v>
      </c>
      <c r="K40" s="38">
        <f>'EAST-EGM-GL'!K40+'EAST-LRC-GL'!K40</f>
        <v>5266.57</v>
      </c>
      <c r="L40" s="60">
        <f>'EAST-EGM-GL'!L40+'EAST-LRC-GL'!L40</f>
        <v>0</v>
      </c>
      <c r="M40" s="38">
        <f>'EAST-EGM-GL'!M40+'EAST-LRC-GL'!M40</f>
        <v>0</v>
      </c>
      <c r="N40" s="60">
        <f>'EAST-EGM-GL'!N40+'EAST-LRC-GL'!N40</f>
        <v>-852454</v>
      </c>
      <c r="O40" s="38">
        <f>'EAST-EGM-GL'!O40+'EAST-LRC-GL'!O40</f>
        <v>-4899098.6500000004</v>
      </c>
      <c r="P40" s="60">
        <f>'EAST-EGM-GL'!P40+'EAST-LRC-GL'!P40</f>
        <v>0</v>
      </c>
      <c r="Q40" s="38">
        <f>'EAST-EGM-GL'!Q40+'EAST-LRC-GL'!Q40</f>
        <v>0</v>
      </c>
      <c r="R40" s="60">
        <f>'EAST-EGM-GL'!R40+'EAST-LRC-GL'!R40</f>
        <v>0</v>
      </c>
      <c r="S40" s="38">
        <f>'EAST-EGM-GL'!S40+'EAST-LRC-GL'!S40</f>
        <v>0</v>
      </c>
      <c r="T40" s="60">
        <f>'EAST-EGM-GL'!T40+'EAST-LRC-GL'!T40</f>
        <v>0</v>
      </c>
      <c r="U40" s="38">
        <f>'EAST-EGM-GL'!U40+'EAST-LRC-GL'!U40</f>
        <v>0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-1164897</v>
      </c>
      <c r="E42" s="39">
        <f t="shared" si="8"/>
        <v>-5387268.0200000005</v>
      </c>
      <c r="F42" s="61">
        <f t="shared" si="8"/>
        <v>0</v>
      </c>
      <c r="G42" s="39">
        <f t="shared" si="8"/>
        <v>0</v>
      </c>
      <c r="H42" s="61">
        <f t="shared" si="8"/>
        <v>-313104</v>
      </c>
      <c r="I42" s="39">
        <f t="shared" si="8"/>
        <v>-493435.94</v>
      </c>
      <c r="J42" s="61">
        <f t="shared" si="8"/>
        <v>661</v>
      </c>
      <c r="K42" s="39">
        <f t="shared" si="8"/>
        <v>5266.57</v>
      </c>
      <c r="L42" s="61">
        <f t="shared" si="8"/>
        <v>0</v>
      </c>
      <c r="M42" s="39">
        <f t="shared" si="8"/>
        <v>0</v>
      </c>
      <c r="N42" s="61">
        <f t="shared" si="8"/>
        <v>-852454</v>
      </c>
      <c r="O42" s="39">
        <f t="shared" si="8"/>
        <v>-4899098.6500000004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1340583</v>
      </c>
      <c r="E43" s="39">
        <f t="shared" si="9"/>
        <v>3964326.2599999988</v>
      </c>
      <c r="F43" s="61">
        <f t="shared" si="9"/>
        <v>0</v>
      </c>
      <c r="G43" s="39">
        <f t="shared" si="9"/>
        <v>0</v>
      </c>
      <c r="H43" s="61">
        <f t="shared" si="9"/>
        <v>1253313</v>
      </c>
      <c r="I43" s="39">
        <f t="shared" si="9"/>
        <v>1551779.35</v>
      </c>
      <c r="J43" s="61">
        <f t="shared" si="9"/>
        <v>936654</v>
      </c>
      <c r="K43" s="39">
        <f t="shared" si="9"/>
        <v>2618087.2399999998</v>
      </c>
      <c r="L43" s="61">
        <f t="shared" si="9"/>
        <v>-840</v>
      </c>
      <c r="M43" s="39">
        <f t="shared" si="9"/>
        <v>-2640.24</v>
      </c>
      <c r="N43" s="61">
        <f t="shared" si="9"/>
        <v>-848544</v>
      </c>
      <c r="O43" s="39">
        <f t="shared" si="9"/>
        <v>-202900.09000000078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0</v>
      </c>
      <c r="K45" s="38">
        <f>'EAST-EGM-GL'!K45+'EAST-LRC-GL'!K45</f>
        <v>0</v>
      </c>
      <c r="L45" s="60">
        <f>'EAST-EGM-GL'!L45+'EAST-LRC-GL'!L45</f>
        <v>0</v>
      </c>
      <c r="M45" s="38">
        <f>'EAST-EGM-GL'!M45+'EAST-LRC-GL'!M45</f>
        <v>0</v>
      </c>
      <c r="N45" s="60">
        <f>'EAST-EGM-GL'!N45+'EAST-LRC-GL'!N45</f>
        <v>0</v>
      </c>
      <c r="O45" s="38">
        <f>'EAST-EGM-GL'!O45+'EAST-LRC-GL'!O45</f>
        <v>0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4935228</v>
      </c>
      <c r="E49" s="38">
        <f>SUM(G49,I49,K49,M49,O49,Q49,S49,U49,W49,Y49,AA49,AC49,AE49)</f>
        <v>21186933.804000001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-1345822</v>
      </c>
      <c r="I49" s="38">
        <f>'EAST-EGM-GL'!I49+'EAST-LRC-GL'!I49</f>
        <v>-5777613.8459999999</v>
      </c>
      <c r="J49" s="60">
        <f>'EAST-EGM-GL'!J49+'EAST-LRC-GL'!J49</f>
        <v>5796006</v>
      </c>
      <c r="K49" s="38">
        <f>'EAST-EGM-GL'!K49+'EAST-LRC-GL'!K49</f>
        <v>24882253.760000002</v>
      </c>
      <c r="L49" s="60">
        <f>'EAST-EGM-GL'!L49+'EAST-LRC-GL'!L49</f>
        <v>526250</v>
      </c>
      <c r="M49" s="38">
        <f>'EAST-EGM-GL'!M49+'EAST-LRC-GL'!M49</f>
        <v>2259191.25</v>
      </c>
      <c r="N49" s="60">
        <f>'EAST-EGM-GL'!N49+'EAST-LRC-GL'!N49</f>
        <v>-41206</v>
      </c>
      <c r="O49" s="38">
        <f>'EAST-EGM-GL'!O49+'EAST-LRC-GL'!O49</f>
        <v>-176897.36</v>
      </c>
      <c r="P49" s="60">
        <f>'EAST-EGM-GL'!P49+'EAST-LRC-GL'!P49</f>
        <v>0</v>
      </c>
      <c r="Q49" s="38">
        <f>'EAST-EGM-GL'!Q49+'EAST-LRC-GL'!Q49</f>
        <v>0</v>
      </c>
      <c r="R49" s="60">
        <f>'EAST-EGM-GL'!R49+'EAST-LRC-GL'!R49</f>
        <v>0</v>
      </c>
      <c r="S49" s="38">
        <f>'EAST-EGM-GL'!S49+'EAST-LRC-GL'!S49</f>
        <v>0</v>
      </c>
      <c r="T49" s="60">
        <f>'EAST-EGM-GL'!T49+'EAST-LRC-GL'!T49</f>
        <v>0</v>
      </c>
      <c r="U49" s="38">
        <f>'EAST-EGM-GL'!U49+'EAST-LRC-GL'!U49</f>
        <v>0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-794469</v>
      </c>
      <c r="E51" s="38">
        <f>SUM(G51,I51,K51,M51,O51,Q51,S51,U51,W51,Y51,AA51,AC51,AE51)</f>
        <v>-3410655.4210000006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-1084187</v>
      </c>
      <c r="I51" s="38">
        <f>'EAST-EGM-GL'!I51+'EAST-LRC-GL'!I51</f>
        <v>-4654414.7910000002</v>
      </c>
      <c r="J51" s="60">
        <f>'EAST-EGM-GL'!J51+'EAST-LRC-GL'!J51</f>
        <v>289011</v>
      </c>
      <c r="K51" s="38">
        <f>'EAST-EGM-GL'!K51+'EAST-LRC-GL'!K51</f>
        <v>1240724.22</v>
      </c>
      <c r="L51" s="60">
        <f>'EAST-EGM-GL'!L51+'EAST-LRC-GL'!L51</f>
        <v>6792</v>
      </c>
      <c r="M51" s="38">
        <f>'EAST-EGM-GL'!M51+'EAST-LRC-GL'!M51</f>
        <v>29158.06</v>
      </c>
      <c r="N51" s="60">
        <f>'EAST-EGM-GL'!N51+'EAST-LRC-GL'!N51</f>
        <v>-6085</v>
      </c>
      <c r="O51" s="38">
        <f>'EAST-EGM-GL'!O51+'EAST-LRC-GL'!O51</f>
        <v>-26122.91</v>
      </c>
      <c r="P51" s="60">
        <f>'EAST-EGM-GL'!P51+'EAST-LRC-GL'!P51</f>
        <v>0</v>
      </c>
      <c r="Q51" s="38">
        <f>'EAST-EGM-GL'!Q51+'EAST-LRC-GL'!Q51</f>
        <v>0</v>
      </c>
      <c r="R51" s="60">
        <f>'EAST-EGM-GL'!R51+'EAST-LRC-GL'!R51</f>
        <v>0</v>
      </c>
      <c r="S51" s="38">
        <f>'EAST-EGM-GL'!S51+'EAST-LRC-GL'!S51</f>
        <v>0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-138037335</v>
      </c>
      <c r="E54" s="38">
        <f>SUM(G54,I54,K54,M54,O54,Q54,S54,U54,W54,Y54,AA54,AC54,AE54)</f>
        <v>2199631.6199999996</v>
      </c>
      <c r="F54" s="64">
        <f>('TIE-OUT'!L54+'TIE-OUT'!J54)+(RECLASS!J54+RECLASS!H54)</f>
        <v>0</v>
      </c>
      <c r="G54" s="68">
        <f>('TIE-OUT'!M54+'TIE-OUT'!K54)+(RECLASS!K54+RECLASS!I54)</f>
        <v>0</v>
      </c>
      <c r="H54" s="60">
        <f>'EAST-EGM-GL'!H54+'EAST-LRC-GL'!H54</f>
        <v>-157970356</v>
      </c>
      <c r="I54" s="38">
        <f>'EAST-EGM-GL'!I54+'EAST-LRC-GL'!I54</f>
        <v>-2293267.85</v>
      </c>
      <c r="J54" s="60">
        <f>'EAST-EGM-GL'!J54+'EAST-LRC-GL'!J54</f>
        <v>20960328</v>
      </c>
      <c r="K54" s="38">
        <f>'EAST-EGM-GL'!K54+'EAST-LRC-GL'!K54</f>
        <v>4585785.05</v>
      </c>
      <c r="L54" s="60">
        <f>'EAST-EGM-GL'!L54+'EAST-LRC-GL'!L54</f>
        <v>3453500</v>
      </c>
      <c r="M54" s="38">
        <f>'EAST-EGM-GL'!M54+'EAST-LRC-GL'!M54</f>
        <v>105268.73</v>
      </c>
      <c r="N54" s="60">
        <f>'EAST-EGM-GL'!N54+'EAST-LRC-GL'!N54</f>
        <v>-4480807</v>
      </c>
      <c r="O54" s="38">
        <f>'EAST-EGM-GL'!O54+'EAST-LRC-GL'!O54</f>
        <v>-198154.31</v>
      </c>
      <c r="P54" s="60">
        <f>'EAST-EGM-GL'!P54+'EAST-LRC-GL'!P54</f>
        <v>0</v>
      </c>
      <c r="Q54" s="38">
        <f>'EAST-EGM-GL'!Q54+'EAST-LRC-GL'!Q54</f>
        <v>0</v>
      </c>
      <c r="R54" s="60">
        <f>'EAST-EGM-GL'!R54+'EAST-LRC-GL'!R54</f>
        <v>0</v>
      </c>
      <c r="S54" s="38">
        <f>'EAST-EGM-GL'!S54+'EAST-LRC-GL'!S54</f>
        <v>0</v>
      </c>
      <c r="T54" s="60">
        <f>'EAST-EGM-GL'!T54+'EAST-LRC-GL'!T54</f>
        <v>0</v>
      </c>
      <c r="U54" s="38">
        <f>'EAST-EGM-GL'!U54+'EAST-LRC-GL'!U54</f>
        <v>0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-9220428.129999999</v>
      </c>
      <c r="F55" s="81">
        <f>('TIE-OUT'!L55+'TIE-OUT'!J55)+(RECLASS!J55+RECLASS!H55)</f>
        <v>0</v>
      </c>
      <c r="G55" s="82">
        <f>('TIE-OUT'!M55+'TIE-OUT'!K55)+(RECLASS!K55+RECLASS!I55)</f>
        <v>0</v>
      </c>
      <c r="H55" s="60">
        <f>'EAST-EGM-GL'!H55+'EAST-LRC-GL'!H55</f>
        <v>0</v>
      </c>
      <c r="I55" s="38">
        <f>'EAST-EGM-GL'!I55+'EAST-LRC-GL'!I55</f>
        <v>-5109292.5999999996</v>
      </c>
      <c r="J55" s="60">
        <f>'EAST-EGM-GL'!J55+'EAST-LRC-GL'!J55</f>
        <v>0</v>
      </c>
      <c r="K55" s="38">
        <f>'EAST-EGM-GL'!K55+'EAST-LRC-GL'!K55</f>
        <v>-4449769.83</v>
      </c>
      <c r="L55" s="60">
        <f>'EAST-EGM-GL'!L55+'EAST-LRC-GL'!L55</f>
        <v>0</v>
      </c>
      <c r="M55" s="38">
        <f>'EAST-EGM-GL'!M55+'EAST-LRC-GL'!M55</f>
        <v>333756.71999999997</v>
      </c>
      <c r="N55" s="60">
        <f>'EAST-EGM-GL'!N55+'EAST-LRC-GL'!N55</f>
        <v>0</v>
      </c>
      <c r="O55" s="38">
        <f>'EAST-EGM-GL'!O55+'EAST-LRC-GL'!O55</f>
        <v>4877.58</v>
      </c>
      <c r="P55" s="60">
        <f>'EAST-EGM-GL'!P55+'EAST-LRC-GL'!P55</f>
        <v>0</v>
      </c>
      <c r="Q55" s="38">
        <f>'EAST-EGM-GL'!Q55+'EAST-LRC-GL'!Q55</f>
        <v>0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-138037335</v>
      </c>
      <c r="E56" s="39">
        <f t="shared" si="10"/>
        <v>-7020796.5099999998</v>
      </c>
      <c r="F56" s="61">
        <f t="shared" si="10"/>
        <v>0</v>
      </c>
      <c r="G56" s="39">
        <f t="shared" si="10"/>
        <v>0</v>
      </c>
      <c r="H56" s="61">
        <f t="shared" si="10"/>
        <v>-157970356</v>
      </c>
      <c r="I56" s="39">
        <f t="shared" si="10"/>
        <v>-7402560.4499999993</v>
      </c>
      <c r="J56" s="61">
        <f t="shared" si="10"/>
        <v>20960328</v>
      </c>
      <c r="K56" s="39">
        <f t="shared" si="10"/>
        <v>136015.21999999974</v>
      </c>
      <c r="L56" s="61">
        <f t="shared" si="10"/>
        <v>3453500</v>
      </c>
      <c r="M56" s="39">
        <f t="shared" si="10"/>
        <v>439025.44999999995</v>
      </c>
      <c r="N56" s="61">
        <f t="shared" si="10"/>
        <v>-4480807</v>
      </c>
      <c r="O56" s="39">
        <f t="shared" si="10"/>
        <v>-193276.73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48847.92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0</v>
      </c>
      <c r="I59" s="38">
        <f>'EAST-EGM-GL'!I59+'EAST-LRC-GL'!I59</f>
        <v>48847.92</v>
      </c>
      <c r="J59" s="60">
        <f>'EAST-EGM-GL'!J59+'EAST-LRC-GL'!J59</f>
        <v>0</v>
      </c>
      <c r="K59" s="38">
        <f>'EAST-EGM-GL'!K59+'EAST-LRC-GL'!K59</f>
        <v>0</v>
      </c>
      <c r="L59" s="60">
        <f>'EAST-EGM-GL'!L59+'EAST-LRC-GL'!L59</f>
        <v>0</v>
      </c>
      <c r="M59" s="38">
        <f>'EAST-EGM-GL'!M59+'EAST-LRC-GL'!M59</f>
        <v>0</v>
      </c>
      <c r="N59" s="60">
        <f>'EAST-EGM-GL'!N59+'EAST-LRC-GL'!N59</f>
        <v>0</v>
      </c>
      <c r="O59" s="38">
        <f>'EAST-EGM-GL'!O59+'EAST-LRC-GL'!O59</f>
        <v>0</v>
      </c>
      <c r="P59" s="60">
        <f>'EAST-EGM-GL'!P59+'EAST-LRC-GL'!P59</f>
        <v>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48847.92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48847.92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0</v>
      </c>
      <c r="I64" s="38">
        <f>'EAST-EGM-GL'!I64+'EAST-LRC-GL'!I64</f>
        <v>0</v>
      </c>
      <c r="J64" s="60">
        <f>'EAST-EGM-GL'!J64+'EAST-LRC-GL'!J64</f>
        <v>0</v>
      </c>
      <c r="K64" s="38">
        <f>'EAST-EGM-GL'!K64+'EAST-LRC-GL'!K64</f>
        <v>0</v>
      </c>
      <c r="L64" s="60">
        <f>'EAST-EGM-GL'!L64+'EAST-LRC-GL'!L64</f>
        <v>0</v>
      </c>
      <c r="M64" s="38">
        <f>'EAST-EGM-GL'!M64+'EAST-LRC-GL'!M64</f>
        <v>0</v>
      </c>
      <c r="N64" s="60">
        <f>'EAST-EGM-GL'!N64+'EAST-LRC-GL'!N64</f>
        <v>0</v>
      </c>
      <c r="O64" s="38">
        <f>'EAST-EGM-GL'!O64+'EAST-LRC-GL'!O64</f>
        <v>0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0</v>
      </c>
      <c r="I65" s="38">
        <f>'EAST-EGM-GL'!I65+'EAST-LRC-GL'!I65</f>
        <v>0</v>
      </c>
      <c r="J65" s="60">
        <f>'EAST-EGM-GL'!J65+'EAST-LRC-GL'!J65</f>
        <v>0</v>
      </c>
      <c r="K65" s="38">
        <f>'EAST-EGM-GL'!K65+'EAST-LRC-GL'!K65</f>
        <v>0</v>
      </c>
      <c r="L65" s="60">
        <f>'EAST-EGM-GL'!L65+'EAST-LRC-GL'!L65</f>
        <v>0</v>
      </c>
      <c r="M65" s="38">
        <f>'EAST-EGM-GL'!M65+'EAST-LRC-GL'!M65</f>
        <v>0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-5134326.63</v>
      </c>
      <c r="F70" s="64">
        <f>('TIE-OUT'!L70+'TIE-OUT'!J70)+(RECLASS!J70+RECLASS!H70)</f>
        <v>0</v>
      </c>
      <c r="G70" s="68">
        <f>('TIE-OUT'!M70+'TIE-OUT'!K70)+(RECLASS!K70+RECLASS!I70)</f>
        <v>-5134326.63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-14964909</v>
      </c>
      <c r="F71" s="81">
        <f>('TIE-OUT'!L71+'TIE-OUT'!J71)+(RECLASS!J71+RECLASS!H71)</f>
        <v>0</v>
      </c>
      <c r="G71" s="82">
        <f>('TIE-OUT'!M71+'TIE-OUT'!K71)+(RECLASS!K71+RECLASS!I71)</f>
        <v>-14964909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-20099235.629999999</v>
      </c>
      <c r="F72" s="61">
        <f t="shared" si="13"/>
        <v>0</v>
      </c>
      <c r="G72" s="39">
        <f t="shared" si="13"/>
        <v>-20099235.629999999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15790987.42</v>
      </c>
      <c r="F74" s="60">
        <f>('TIE-OUT'!L74+'TIE-OUT'!J74)+(RECLASS!J74+RECLASS!H74)</f>
        <v>0</v>
      </c>
      <c r="G74" s="60">
        <f>('TIE-OUT'!M74+'TIE-OUT'!K74)+(RECLASS!K74+RECLASS!I74)</f>
        <v>16031774.42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-2194082</v>
      </c>
      <c r="L74" s="60">
        <f>'EAST-EGM-GL'!L74+'EAST-LRC-GL'!L74</f>
        <v>0</v>
      </c>
      <c r="M74" s="38">
        <f>'EAST-EGM-GL'!M74+'EAST-LRC-GL'!M74</f>
        <v>1953295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228732</v>
      </c>
      <c r="F75" s="60">
        <f>('TIE-OUT'!L75+'TIE-OUT'!J75)+(RECLASS!J75+RECLASS!H75)</f>
        <v>0</v>
      </c>
      <c r="G75" s="60">
        <f>('TIE-OUT'!M75+'TIE-OUT'!K75)+(RECLASS!K75+RECLASS!I75)</f>
        <v>228732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-866.58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-866.58</v>
      </c>
      <c r="J76" s="60">
        <f>'EAST-EGM-GL'!J76+'EAST-LRC-GL'!J76</f>
        <v>0</v>
      </c>
      <c r="K76" s="38">
        <f>'EAST-EGM-GL'!K76+'EAST-LRC-GL'!K76</f>
        <v>0</v>
      </c>
      <c r="L76" s="60">
        <f>'EAST-EGM-GL'!L76+'EAST-LRC-GL'!L76</f>
        <v>0</v>
      </c>
      <c r="M76" s="38">
        <f>'EAST-EGM-GL'!M76+'EAST-LRC-GL'!M76</f>
        <v>0</v>
      </c>
      <c r="N76" s="60">
        <f>'EAST-EGM-GL'!N76+'EAST-LRC-GL'!N76</f>
        <v>0</v>
      </c>
      <c r="O76" s="38">
        <f>'EAST-EGM-GL'!O76+'EAST-LRC-GL'!O76</f>
        <v>0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('TIE-OUT'!L77+'TIE-OUT'!J77)+(RECLASS!J77+RECLASS!H77)</f>
        <v>0</v>
      </c>
      <c r="G77" s="60">
        <f>('TIE-OUT'!M77+'TIE-OUT'!K77)+(RECLASS!K77+RECLASS!I77)</f>
        <v>0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('TIE-OUT'!L78+'TIE-OUT'!J78)+(RECLASS!J78+RECLASS!H78)</f>
        <v>0</v>
      </c>
      <c r="G78" s="60">
        <f>('TIE-OUT'!M78+'TIE-OUT'!K78)+(RECLASS!K78+RECLASS!I78)</f>
        <v>0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468168.06000000006</v>
      </c>
      <c r="F81" s="60">
        <f>('TIE-OUT'!L81+'TIE-OUT'!J81)+(RECLASS!J81+RECLASS!H81)</f>
        <v>0</v>
      </c>
      <c r="G81" s="60">
        <f>('TIE-OUT'!M81+'TIE-OUT'!K81)+(RECLASS!K81+RECLASS!I81)</f>
        <v>-67500</v>
      </c>
      <c r="H81" s="60">
        <f>'EAST-EGM-GL'!H81+'EAST-LRC-GL'!H81</f>
        <v>0</v>
      </c>
      <c r="I81" s="38">
        <f>'EAST-EGM-GL'!I81+'EAST-LRC-GL'!I81</f>
        <v>3765372.81</v>
      </c>
      <c r="J81" s="60">
        <f>'EAST-EGM-GL'!J81+'EAST-LRC-GL'!J81</f>
        <v>0</v>
      </c>
      <c r="K81" s="38">
        <f>'EAST-EGM-GL'!K81+'EAST-LRC-GL'!K81</f>
        <v>-3229704.75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165</v>
      </c>
      <c r="E82" s="92">
        <f>SUM(E72:E81)+E16+E24+E29+E36+E43+E45+E47+E49+E51+E56+E61+E66</f>
        <v>-23695576.909000367</v>
      </c>
      <c r="F82" s="91">
        <f>F16+F24+F29+F36+F43+F45+F47+F49</f>
        <v>0</v>
      </c>
      <c r="G82" s="92">
        <f>SUM(G72:G81)+G16+G24+G29+G36+G43+G45+G47+G49+G51+G56+G61+G66</f>
        <v>-15272969.85</v>
      </c>
      <c r="H82" s="91">
        <f>H16+H24+H29+H36+H43+H45+H47+H49</f>
        <v>0</v>
      </c>
      <c r="I82" s="92">
        <f>SUM(I72:I81)+I16+I24+I29+I36+I43+I45+I47+I49+I51+I56+I61+I66</f>
        <v>1166472.0809996631</v>
      </c>
      <c r="J82" s="91">
        <f>J16+J24+J29+J36+J43+J45+J47+J49</f>
        <v>165</v>
      </c>
      <c r="K82" s="92">
        <f>SUM(K72:K81)+K16+K24+K29+K36+K43+K45+K47+K49+K51+K56+K61+K66</f>
        <v>-10704897.699999996</v>
      </c>
      <c r="L82" s="91">
        <f>L16+L24+L29+L36+L43+L45+L47+L49</f>
        <v>0</v>
      </c>
      <c r="M82" s="92">
        <f>SUM(M72:M81)+M16+M24+M29+M36+M43+M45+M47+M49+M51+M56+M61+M66</f>
        <v>4533721.5600000005</v>
      </c>
      <c r="N82" s="91">
        <f>N16+N24+N29+N36+N43+N45+N47+N49</f>
        <v>0</v>
      </c>
      <c r="O82" s="92">
        <f>SUM(O72:O81)+O16+O24+O29+O36+O43+O45+O47+O49+O51+O56+O61+O66</f>
        <v>-3417903.0000000005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E84" s="14">
        <f>+'EAST-LRC-GL'!E82+'EAST-EGM-GL'!E82</f>
        <v>-23695576.909000423</v>
      </c>
      <c r="G84" s="14">
        <f>+'EAST-LRC-GL'!G82+'EAST-EGM-GL'!G82</f>
        <v>-15272969.850000001</v>
      </c>
      <c r="I84" s="14">
        <f>+'EAST-LRC-GL'!I82+'EAST-EGM-GL'!I82</f>
        <v>1166472.0809996603</v>
      </c>
      <c r="K84" s="14">
        <f>+'EAST-LRC-GL'!K82+'EAST-EGM-GL'!K82</f>
        <v>-10704897.699999997</v>
      </c>
    </row>
    <row r="85" spans="1:77" x14ac:dyDescent="0.2">
      <c r="A85" s="4" t="s">
        <v>169</v>
      </c>
      <c r="B85" s="3"/>
      <c r="F85" s="31"/>
      <c r="G85" s="31"/>
      <c r="H85" s="31"/>
      <c r="I85" s="31"/>
      <c r="L85" s="45"/>
    </row>
    <row r="86" spans="1:77" s="3" customFormat="1" x14ac:dyDescent="0.2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-43000</v>
      </c>
      <c r="F86" s="145">
        <f>'EAST-EGM-GL'!F86+'EAST-LRC-GL'!F86</f>
        <v>0</v>
      </c>
      <c r="G86" s="145">
        <f>'EAST-EGM-GL'!G86+'EAST-LRC-GL'!G86</f>
        <v>-42632</v>
      </c>
      <c r="H86" s="145">
        <f>'EAST-EGM-GL'!H86+'EAST-LRC-GL'!H86</f>
        <v>0</v>
      </c>
      <c r="I86" s="145">
        <v>444429</v>
      </c>
      <c r="J86" s="145">
        <f>'EAST-EGM-GL'!J86+'EAST-LRC-GL'!J86</f>
        <v>0</v>
      </c>
      <c r="K86" s="145">
        <f>'EAST-EGM-GL'!K86+'EAST-LRC-GL'!K86</f>
        <v>-444797</v>
      </c>
      <c r="L86" s="145">
        <f>'EAST-EGM-GL'!L86+'EAST-LRC-GL'!L86</f>
        <v>0</v>
      </c>
      <c r="M86" s="145">
        <f>'EAST-EGM-GL'!M86+'EAST-LRC-GL'!M86</f>
        <v>0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'EAST-EGM-GL'!F87+'EAST-LRC-GL'!F87</f>
        <v>0</v>
      </c>
      <c r="G87" s="146">
        <f>'EAST-EGM-GL'!G87+'EAST-LRC-GL'!G87</f>
        <v>0</v>
      </c>
      <c r="H87" s="146">
        <f>'EAST-EGM-GL'!H87+'EAST-LRC-GL'!H87</f>
        <v>0</v>
      </c>
      <c r="I87" s="146">
        <f>'EAST-EGM-GL'!I87+'EAST-LRC-GL'!I87</f>
        <v>0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-43000</v>
      </c>
      <c r="F89" s="155">
        <f t="shared" si="16"/>
        <v>0</v>
      </c>
      <c r="G89" s="155">
        <f t="shared" si="16"/>
        <v>-42632</v>
      </c>
      <c r="H89" s="155">
        <f t="shared" si="16"/>
        <v>0</v>
      </c>
      <c r="I89" s="155">
        <f t="shared" si="16"/>
        <v>444429</v>
      </c>
      <c r="J89" s="155">
        <f t="shared" si="16"/>
        <v>0</v>
      </c>
      <c r="K89" s="155">
        <f t="shared" si="16"/>
        <v>-444797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</row>
    <row r="91" spans="1:77" s="127" customFormat="1" ht="20.25" customHeight="1" x14ac:dyDescent="0.2">
      <c r="A91" s="158"/>
      <c r="B91" s="159"/>
      <c r="C91" s="157" t="s">
        <v>168</v>
      </c>
      <c r="D91" s="160">
        <f>+D82+D89</f>
        <v>165</v>
      </c>
      <c r="E91" s="160">
        <f t="shared" ref="E91:M91" si="19">+E82+E89</f>
        <v>-23738576.909000367</v>
      </c>
      <c r="F91" s="160">
        <f t="shared" si="19"/>
        <v>0</v>
      </c>
      <c r="G91" s="160">
        <f t="shared" si="19"/>
        <v>-15315601.85</v>
      </c>
      <c r="H91" s="160">
        <f t="shared" si="19"/>
        <v>0</v>
      </c>
      <c r="I91" s="160">
        <f t="shared" si="19"/>
        <v>1610901.0809996631</v>
      </c>
      <c r="J91" s="160">
        <f t="shared" si="19"/>
        <v>165</v>
      </c>
      <c r="K91" s="160">
        <f t="shared" si="19"/>
        <v>-11149694.699999996</v>
      </c>
      <c r="L91" s="160">
        <f t="shared" si="19"/>
        <v>0</v>
      </c>
      <c r="M91" s="160">
        <f t="shared" si="19"/>
        <v>4533721.5600000005</v>
      </c>
      <c r="N91" s="160">
        <f t="shared" ref="N91:AE91" si="20">+N82+N89</f>
        <v>0</v>
      </c>
      <c r="O91" s="160">
        <f t="shared" si="20"/>
        <v>-3417903.0000000005</v>
      </c>
      <c r="P91" s="160">
        <f t="shared" si="20"/>
        <v>0</v>
      </c>
      <c r="Q91" s="160">
        <f t="shared" si="20"/>
        <v>0</v>
      </c>
      <c r="R91" s="160">
        <f t="shared" si="20"/>
        <v>0</v>
      </c>
      <c r="S91" s="160">
        <f t="shared" si="20"/>
        <v>0</v>
      </c>
      <c r="T91" s="160">
        <f t="shared" si="20"/>
        <v>0</v>
      </c>
      <c r="U91" s="160">
        <f t="shared" si="20"/>
        <v>0</v>
      </c>
      <c r="V91" s="160">
        <f t="shared" si="20"/>
        <v>0</v>
      </c>
      <c r="W91" s="160">
        <f t="shared" si="20"/>
        <v>0</v>
      </c>
      <c r="X91" s="160">
        <f t="shared" si="20"/>
        <v>0</v>
      </c>
      <c r="Y91" s="160">
        <f t="shared" si="20"/>
        <v>0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P179"/>
  <sheetViews>
    <sheetView zoomScale="75" workbookViewId="0">
      <pane xSplit="3" ySplit="9" topLeftCell="D42" activePane="bottomRight" state="frozen"/>
      <selection activeCell="N16" sqref="N16"/>
      <selection pane="topRight" activeCell="N16" sqref="N16"/>
      <selection pane="bottomLeft" activeCell="N16" sqref="N16"/>
      <selection pane="bottomRight" activeCell="D47" sqref="D4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  <col min="16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27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v>0</v>
      </c>
      <c r="G11" s="60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v>0</v>
      </c>
      <c r="G12" s="60">
        <v>0</v>
      </c>
      <c r="H12" s="118">
        <v>0</v>
      </c>
      <c r="I12" s="118">
        <v>0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v>0</v>
      </c>
      <c r="G13" s="60"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v>0</v>
      </c>
      <c r="G14" s="60"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60">
        <v>0</v>
      </c>
      <c r="G15" s="60"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 t="shared" si="2"/>
        <v>0</v>
      </c>
      <c r="M16" s="61">
        <f t="shared" si="2"/>
        <v>0</v>
      </c>
      <c r="N16" s="61">
        <f t="shared" si="2"/>
        <v>0</v>
      </c>
      <c r="O16" s="61">
        <f t="shared" si="2"/>
        <v>0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0">
        <v>0</v>
      </c>
      <c r="G19" s="60"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v>0</v>
      </c>
      <c r="G20" s="60"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v>0</v>
      </c>
      <c r="G21" s="60"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v>0</v>
      </c>
      <c r="G22" s="60"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60">
        <v>0</v>
      </c>
      <c r="G23" s="60"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 t="shared" ref="J24:AO24" si="5">SUM(J19:J23)</f>
        <v>0</v>
      </c>
      <c r="K24" s="61">
        <f t="shared" si="5"/>
        <v>0</v>
      </c>
      <c r="L24" s="61">
        <f t="shared" si="5"/>
        <v>0</v>
      </c>
      <c r="M24" s="61">
        <f t="shared" si="5"/>
        <v>0</v>
      </c>
      <c r="N24" s="61">
        <f t="shared" si="5"/>
        <v>0</v>
      </c>
      <c r="O24" s="61">
        <f t="shared" si="5"/>
        <v>0</v>
      </c>
      <c r="P24" s="61">
        <f t="shared" si="5"/>
        <v>0</v>
      </c>
      <c r="Q24" s="61">
        <f t="shared" si="5"/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0">
        <v>0</v>
      </c>
      <c r="G27" s="60"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v>0</v>
      </c>
      <c r="G28" s="60"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ref="J29:AO29" si="7">SUM(J27:J28)</f>
        <v>0</v>
      </c>
      <c r="K29" s="61">
        <f t="shared" si="7"/>
        <v>0</v>
      </c>
      <c r="L29" s="61">
        <f t="shared" si="7"/>
        <v>0</v>
      </c>
      <c r="M29" s="61">
        <f t="shared" si="7"/>
        <v>0</v>
      </c>
      <c r="N29" s="61">
        <f t="shared" si="7"/>
        <v>0</v>
      </c>
      <c r="O29" s="61">
        <f t="shared" si="7"/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0">
        <v>0</v>
      </c>
      <c r="G32" s="60"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v>0</v>
      </c>
      <c r="G33" s="60"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v>0</v>
      </c>
      <c r="G34" s="60"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60">
        <v>0</v>
      </c>
      <c r="G35" s="60"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ref="J36:AO36" si="10">SUM(J32:J35)</f>
        <v>0</v>
      </c>
      <c r="K36" s="61">
        <f t="shared" si="10"/>
        <v>0</v>
      </c>
      <c r="L36" s="61">
        <f t="shared" si="10"/>
        <v>0</v>
      </c>
      <c r="M36" s="61">
        <f t="shared" si="10"/>
        <v>0</v>
      </c>
      <c r="N36" s="61">
        <f t="shared" si="10"/>
        <v>0</v>
      </c>
      <c r="O36" s="61">
        <f t="shared" si="10"/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0">
        <v>0</v>
      </c>
      <c r="G39" s="60"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v>0</v>
      </c>
      <c r="G40" s="60"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v>0</v>
      </c>
      <c r="G41" s="60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ref="J42:AO42" si="13">SUM(J40:J41)</f>
        <v>0</v>
      </c>
      <c r="K42" s="61">
        <f t="shared" si="13"/>
        <v>0</v>
      </c>
      <c r="L42" s="61">
        <f t="shared" si="13"/>
        <v>0</v>
      </c>
      <c r="M42" s="61">
        <f t="shared" si="13"/>
        <v>0</v>
      </c>
      <c r="N42" s="61">
        <f t="shared" si="13"/>
        <v>0</v>
      </c>
      <c r="O42" s="61">
        <f t="shared" si="13"/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 t="shared" ref="J43:AO43" si="15">J42+J39</f>
        <v>0</v>
      </c>
      <c r="K43" s="61">
        <f t="shared" si="15"/>
        <v>0</v>
      </c>
      <c r="L43" s="61">
        <f t="shared" si="15"/>
        <v>0</v>
      </c>
      <c r="M43" s="61">
        <f t="shared" si="15"/>
        <v>0</v>
      </c>
      <c r="N43" s="61">
        <f t="shared" si="15"/>
        <v>0</v>
      </c>
      <c r="O43" s="61">
        <f t="shared" si="15"/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v>0</v>
      </c>
      <c r="G45" s="60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v>0</v>
      </c>
      <c r="G47" s="60"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v>0</v>
      </c>
      <c r="G49" s="60">
        <v>0</v>
      </c>
      <c r="H49" s="118">
        <v>0</v>
      </c>
      <c r="I49" s="118">
        <v>0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v>0</v>
      </c>
      <c r="G51" s="60"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0">
        <v>0</v>
      </c>
      <c r="G54" s="60"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60">
        <v>0</v>
      </c>
      <c r="G55" s="60"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ref="J56:AO56" si="17">SUM(J54:J55)</f>
        <v>0</v>
      </c>
      <c r="K56" s="61">
        <f t="shared" si="17"/>
        <v>0</v>
      </c>
      <c r="L56" s="61">
        <f t="shared" si="17"/>
        <v>0</v>
      </c>
      <c r="M56" s="61">
        <f t="shared" si="17"/>
        <v>0</v>
      </c>
      <c r="N56" s="61">
        <f t="shared" si="17"/>
        <v>0</v>
      </c>
      <c r="O56" s="61">
        <f t="shared" si="17"/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v>0</v>
      </c>
      <c r="G59" s="60"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v>0</v>
      </c>
      <c r="G60" s="60"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ref="J61:AO61" si="19">SUM(J59:J60)</f>
        <v>0</v>
      </c>
      <c r="K61" s="61">
        <f t="shared" si="19"/>
        <v>0</v>
      </c>
      <c r="L61" s="61">
        <f t="shared" si="19"/>
        <v>0</v>
      </c>
      <c r="M61" s="61">
        <f t="shared" si="19"/>
        <v>0</v>
      </c>
      <c r="N61" s="61">
        <f t="shared" si="19"/>
        <v>0</v>
      </c>
      <c r="O61" s="61">
        <f t="shared" si="19"/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v>0</v>
      </c>
      <c r="G64" s="60"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v>0</v>
      </c>
      <c r="G65" s="60"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ref="J66:AO66" si="21">SUM(J64:J65)</f>
        <v>0</v>
      </c>
      <c r="K66" s="61">
        <f t="shared" si="21"/>
        <v>0</v>
      </c>
      <c r="L66" s="61">
        <f t="shared" si="21"/>
        <v>0</v>
      </c>
      <c r="M66" s="61">
        <f t="shared" si="21"/>
        <v>0</v>
      </c>
      <c r="N66" s="61">
        <f t="shared" si="21"/>
        <v>0</v>
      </c>
      <c r="O66" s="61">
        <f t="shared" si="21"/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0">
        <v>0</v>
      </c>
      <c r="G70" s="60"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60">
        <v>0</v>
      </c>
      <c r="G71" s="60"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ref="J72:AO72" si="23">SUM(J70:J71)</f>
        <v>0</v>
      </c>
      <c r="K72" s="61">
        <f t="shared" si="23"/>
        <v>0</v>
      </c>
      <c r="L72" s="61">
        <f t="shared" si="23"/>
        <v>0</v>
      </c>
      <c r="M72" s="61">
        <f t="shared" si="23"/>
        <v>0</v>
      </c>
      <c r="N72" s="61">
        <f t="shared" si="23"/>
        <v>0</v>
      </c>
      <c r="O72" s="61">
        <f t="shared" si="23"/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v>0</v>
      </c>
      <c r="G73" s="60"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v>0</v>
      </c>
      <c r="G74" s="60"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v>0</v>
      </c>
      <c r="G75" s="60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v>0</v>
      </c>
      <c r="G76" s="60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v>0</v>
      </c>
      <c r="G77" s="60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v>0</v>
      </c>
      <c r="G78" s="60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v>0</v>
      </c>
      <c r="G79" s="60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v>0</v>
      </c>
      <c r="G80" s="60"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v>0</v>
      </c>
      <c r="G81" s="60"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D58" activePane="bottomRight" state="frozen"/>
      <selection activeCell="N16" sqref="N16"/>
      <selection pane="topRight" activeCell="N16" sqref="N16"/>
      <selection pane="bottomLeft" activeCell="N16" sqref="N16"/>
      <selection pane="bottomRight" activeCell="A71" sqref="A7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14711696</v>
      </c>
      <c r="E11" s="38">
        <f>SUM(G11,I11,K11,M11,O11,Q11,S11,U11,W11,Y11,AA11,AC11,AE11)</f>
        <v>60584597.840000004</v>
      </c>
      <c r="F11" s="60">
        <f>'TIE-OUT'!V11+RECLASS!T11</f>
        <v>0</v>
      </c>
      <c r="G11" s="38">
        <f>'TIE-OUT'!W11+RECLASS!U11</f>
        <v>0</v>
      </c>
      <c r="H11" s="118">
        <f>+Actuals!E444</f>
        <v>15034964</v>
      </c>
      <c r="I11" s="119">
        <f>+Actuals!F444</f>
        <v>62442853.840000004</v>
      </c>
      <c r="J11" s="118">
        <v>-372007</v>
      </c>
      <c r="K11" s="119">
        <v>-1815488.22</v>
      </c>
      <c r="L11" s="118">
        <v>63027</v>
      </c>
      <c r="M11" s="119">
        <v>56017.97</v>
      </c>
      <c r="N11" s="118">
        <v>-14288</v>
      </c>
      <c r="O11" s="119">
        <v>-98785.75</v>
      </c>
      <c r="P11" s="118">
        <f>+Actuals!M444</f>
        <v>0</v>
      </c>
      <c r="Q11" s="119">
        <f>+Actuals!N444</f>
        <v>0</v>
      </c>
      <c r="R11" s="118">
        <f>+Actuals!O444</f>
        <v>0</v>
      </c>
      <c r="S11" s="119">
        <f>+Actuals!P444</f>
        <v>0</v>
      </c>
      <c r="T11" s="118">
        <f>+Actuals!Q444</f>
        <v>0</v>
      </c>
      <c r="U11" s="119">
        <f>+Actuals!R444</f>
        <v>0</v>
      </c>
      <c r="V11" s="118">
        <f>+Actuals!S444</f>
        <v>0</v>
      </c>
      <c r="W11" s="119">
        <f>+Actuals!T444</f>
        <v>0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3737063.63</v>
      </c>
      <c r="F12" s="60">
        <f>'TIE-OUT'!V12+RECLASS!T12</f>
        <v>0</v>
      </c>
      <c r="G12" s="38">
        <f>'TIE-OUT'!W12+RECLASS!U12</f>
        <v>3737063.63</v>
      </c>
      <c r="H12" s="118">
        <f>+Actuals!E445</f>
        <v>0</v>
      </c>
      <c r="I12" s="119">
        <f>+Actuals!F445</f>
        <v>0</v>
      </c>
      <c r="J12" s="118">
        <f>+Actuals!G445</f>
        <v>0</v>
      </c>
      <c r="K12" s="214">
        <f>+Actuals!H445</f>
        <v>0</v>
      </c>
      <c r="L12" s="118">
        <f>+Actuals!I445</f>
        <v>0</v>
      </c>
      <c r="M12" s="119">
        <f>+Actuals!J445</f>
        <v>0</v>
      </c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12450000</v>
      </c>
      <c r="E13" s="38">
        <f t="shared" si="0"/>
        <v>43694930</v>
      </c>
      <c r="F13" s="60">
        <f>'TIE-OUT'!V13+RECLASS!T13</f>
        <v>0</v>
      </c>
      <c r="G13" s="38">
        <f>'TIE-OUT'!W13+RECLASS!U13</f>
        <v>0</v>
      </c>
      <c r="H13" s="118">
        <f>+Actuals!E446</f>
        <v>10189948</v>
      </c>
      <c r="I13" s="119">
        <f>+Actuals!F446</f>
        <v>43284349</v>
      </c>
      <c r="J13" s="118">
        <f>+Actuals!G446</f>
        <v>0</v>
      </c>
      <c r="K13" s="119">
        <f>+Actuals!H446</f>
        <v>0</v>
      </c>
      <c r="L13" s="118">
        <f>+Actuals!I446</f>
        <v>0</v>
      </c>
      <c r="M13" s="119">
        <f>+Actuals!J446</f>
        <v>0</v>
      </c>
      <c r="N13" s="118">
        <v>2260052</v>
      </c>
      <c r="O13" s="119">
        <v>410581</v>
      </c>
      <c r="P13" s="118">
        <f>+Actuals!M446</f>
        <v>0</v>
      </c>
      <c r="Q13" s="119">
        <f>+Actuals!N446</f>
        <v>0</v>
      </c>
      <c r="R13" s="118">
        <f>+Actuals!O446</f>
        <v>0</v>
      </c>
      <c r="S13" s="119">
        <f>+Actuals!P446</f>
        <v>0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f>+Actuals!E447</f>
        <v>0</v>
      </c>
      <c r="I14" s="119">
        <f>+Actuals!F447</f>
        <v>0</v>
      </c>
      <c r="J14" s="118">
        <f>+Actuals!G447</f>
        <v>0</v>
      </c>
      <c r="K14" s="119">
        <f>+Actuals!H447</f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1708322</v>
      </c>
      <c r="F15" s="81">
        <f>'TIE-OUT'!V15+RECLASS!T15</f>
        <v>0</v>
      </c>
      <c r="G15" s="82">
        <f>'TIE-OUT'!W15+RECLASS!U15</f>
        <v>0</v>
      </c>
      <c r="H15" s="118">
        <f>+Actuals!E448</f>
        <v>0</v>
      </c>
      <c r="I15" s="119">
        <f>+Actuals!F448</f>
        <v>1554000</v>
      </c>
      <c r="J15" s="118">
        <f>+Actuals!G448</f>
        <v>0</v>
      </c>
      <c r="K15" s="119">
        <v>107100</v>
      </c>
      <c r="L15" s="118">
        <f>+Actuals!I448</f>
        <v>0</v>
      </c>
      <c r="M15" s="119">
        <v>47222</v>
      </c>
      <c r="N15" s="118">
        <f>+Actuals!K448</f>
        <v>0</v>
      </c>
      <c r="O15" s="119">
        <f>+Actuals!L448</f>
        <v>0</v>
      </c>
      <c r="P15" s="118">
        <f>+Actuals!M448</f>
        <v>0</v>
      </c>
      <c r="Q15" s="119">
        <f>+Actuals!N448</f>
        <v>0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27161696</v>
      </c>
      <c r="E16" s="39">
        <f t="shared" si="1"/>
        <v>109724913.47</v>
      </c>
      <c r="F16" s="61">
        <f t="shared" si="1"/>
        <v>0</v>
      </c>
      <c r="G16" s="39">
        <f t="shared" si="1"/>
        <v>3737063.63</v>
      </c>
      <c r="H16" s="61">
        <f t="shared" si="1"/>
        <v>25224912</v>
      </c>
      <c r="I16" s="39">
        <f t="shared" si="1"/>
        <v>107281202.84</v>
      </c>
      <c r="J16" s="61">
        <f t="shared" ref="J16:AO16" si="2">SUM(J11:J15)</f>
        <v>-372007</v>
      </c>
      <c r="K16" s="39">
        <f t="shared" si="2"/>
        <v>-1708388.22</v>
      </c>
      <c r="L16" s="61">
        <f t="shared" si="2"/>
        <v>63027</v>
      </c>
      <c r="M16" s="39">
        <f t="shared" si="2"/>
        <v>103239.97</v>
      </c>
      <c r="N16" s="61">
        <f t="shared" si="2"/>
        <v>2245764</v>
      </c>
      <c r="O16" s="39">
        <f t="shared" si="2"/>
        <v>311795.25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-8014020</v>
      </c>
      <c r="E19" s="38">
        <f t="shared" si="3"/>
        <v>-34835907.419999994</v>
      </c>
      <c r="F19" s="64">
        <f>'TIE-OUT'!V19+RECLASS!T19</f>
        <v>0</v>
      </c>
      <c r="G19" s="68">
        <f>'TIE-OUT'!W19+RECLASS!U19</f>
        <v>0</v>
      </c>
      <c r="H19" s="118">
        <f>+Actuals!E449</f>
        <v>-7962551</v>
      </c>
      <c r="I19" s="119">
        <f>+Actuals!F449</f>
        <v>-33244105.52</v>
      </c>
      <c r="J19" s="118">
        <f>-187792+136800</f>
        <v>-50992</v>
      </c>
      <c r="K19" s="119">
        <f>-723167.57-599143</f>
        <v>-1322310.5699999998</v>
      </c>
      <c r="L19" s="118">
        <v>-954</v>
      </c>
      <c r="M19" s="119">
        <v>-271509.03999999998</v>
      </c>
      <c r="N19" s="118">
        <v>477</v>
      </c>
      <c r="O19" s="119">
        <v>2017.71</v>
      </c>
      <c r="P19" s="118">
        <f>+Actuals!M449</f>
        <v>0</v>
      </c>
      <c r="Q19" s="119">
        <f>+Actuals!N449</f>
        <v>0</v>
      </c>
      <c r="R19" s="118">
        <f>+Actuals!O449</f>
        <v>0</v>
      </c>
      <c r="S19" s="119">
        <f>+Actuals!P449</f>
        <v>0</v>
      </c>
      <c r="T19" s="118">
        <f>+Actuals!Q449</f>
        <v>0</v>
      </c>
      <c r="U19" s="119">
        <f>+Actuals!R449</f>
        <v>0</v>
      </c>
      <c r="V19" s="118">
        <f>+Actuals!S449</f>
        <v>0</v>
      </c>
      <c r="W19" s="119">
        <f>+Actuals!T449</f>
        <v>0</v>
      </c>
      <c r="X19" s="118">
        <f>+Actuals!U449</f>
        <v>0</v>
      </c>
      <c r="Y19" s="119">
        <f>+Actuals!V449</f>
        <v>0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120337.63</v>
      </c>
      <c r="F20" s="60">
        <f>'TIE-OUT'!V20+RECLASS!T20</f>
        <v>0</v>
      </c>
      <c r="G20" s="38">
        <f>'TIE-OUT'!W20+RECLASS!U20</f>
        <v>120337.63</v>
      </c>
      <c r="H20" s="118">
        <f>+Actuals!E450</f>
        <v>0</v>
      </c>
      <c r="I20" s="119">
        <f>+Actuals!F450</f>
        <v>0</v>
      </c>
      <c r="J20" s="118">
        <f>+Actuals!G450</f>
        <v>0</v>
      </c>
      <c r="K20" s="214">
        <v>0</v>
      </c>
      <c r="L20" s="118">
        <f>+Actuals!I450</f>
        <v>0</v>
      </c>
      <c r="M20" s="119">
        <f>+Actuals!J450</f>
        <v>0</v>
      </c>
      <c r="N20" s="118">
        <f>+Actuals!K450</f>
        <v>0</v>
      </c>
      <c r="O20" s="119">
        <f>+Actuals!L450</f>
        <v>0</v>
      </c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-12450000</v>
      </c>
      <c r="E21" s="38">
        <f t="shared" si="3"/>
        <v>-43694930</v>
      </c>
      <c r="F21" s="60">
        <f>'TIE-OUT'!V21+RECLASS!T21</f>
        <v>0</v>
      </c>
      <c r="G21" s="38">
        <f>'TIE-OUT'!W21+RECLASS!U21</f>
        <v>0</v>
      </c>
      <c r="H21" s="118">
        <f>+Actuals!E451</f>
        <v>-10189948</v>
      </c>
      <c r="I21" s="119">
        <f>+Actuals!F451</f>
        <v>-43284349</v>
      </c>
      <c r="J21" s="118">
        <f>+Actuals!G451</f>
        <v>0</v>
      </c>
      <c r="K21" s="119">
        <f>+Actuals!H451</f>
        <v>0</v>
      </c>
      <c r="L21" s="118">
        <f>+Actuals!I451</f>
        <v>0</v>
      </c>
      <c r="M21" s="119">
        <f>+Actuals!J451</f>
        <v>0</v>
      </c>
      <c r="N21" s="118">
        <v>-2260052</v>
      </c>
      <c r="O21" s="119">
        <v>-410581</v>
      </c>
      <c r="P21" s="118">
        <f>+Actuals!M451</f>
        <v>0</v>
      </c>
      <c r="Q21" s="119">
        <f>+Actuals!N451</f>
        <v>0</v>
      </c>
      <c r="R21" s="118">
        <f>+Actuals!O451</f>
        <v>0</v>
      </c>
      <c r="S21" s="119">
        <f>+Actuals!P451</f>
        <v>0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f>+Actuals!E452</f>
        <v>0</v>
      </c>
      <c r="I22" s="119">
        <f>+Actuals!F452</f>
        <v>0</v>
      </c>
      <c r="J22" s="118">
        <f>+Actuals!G452</f>
        <v>0</v>
      </c>
      <c r="K22" s="119">
        <f>+Actuals!H452</f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144584</v>
      </c>
      <c r="E23" s="38">
        <f t="shared" si="3"/>
        <v>632481.84299999999</v>
      </c>
      <c r="F23" s="81">
        <f>'TIE-OUT'!V23+RECLASS!T23</f>
        <v>0</v>
      </c>
      <c r="G23" s="82">
        <f>'TIE-OUT'!W23+RECLASS!U23</f>
        <v>0</v>
      </c>
      <c r="H23" s="118">
        <f>+Actuals!E453</f>
        <v>12541</v>
      </c>
      <c r="I23" s="119">
        <f>+Actuals!F453</f>
        <v>53713.103000000003</v>
      </c>
      <c r="J23" s="118">
        <v>136800</v>
      </c>
      <c r="K23" s="119">
        <v>599142.97</v>
      </c>
      <c r="L23" s="118">
        <v>-4757</v>
      </c>
      <c r="M23" s="119">
        <v>-20374.23</v>
      </c>
      <c r="N23" s="118">
        <f>+Actuals!K453</f>
        <v>0</v>
      </c>
      <c r="O23" s="119">
        <f>+Actuals!L453</f>
        <v>0</v>
      </c>
      <c r="P23" s="118">
        <f>+Actuals!M453</f>
        <v>0</v>
      </c>
      <c r="Q23" s="119">
        <f>+Actuals!N453</f>
        <v>0</v>
      </c>
      <c r="R23" s="118">
        <f>+Actuals!O453</f>
        <v>0</v>
      </c>
      <c r="S23" s="119">
        <f>+Actuals!P453</f>
        <v>0</v>
      </c>
      <c r="T23" s="118">
        <f>+Actuals!Q453</f>
        <v>0</v>
      </c>
      <c r="U23" s="119">
        <f>+Actuals!R453</f>
        <v>0</v>
      </c>
      <c r="V23" s="118">
        <f>+Actuals!S453</f>
        <v>0</v>
      </c>
      <c r="W23" s="119">
        <f>+Actuals!T453</f>
        <v>0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-20319436</v>
      </c>
      <c r="E24" s="39">
        <f t="shared" si="4"/>
        <v>-77778017.946999997</v>
      </c>
      <c r="F24" s="61">
        <f t="shared" si="4"/>
        <v>0</v>
      </c>
      <c r="G24" s="39">
        <f t="shared" si="4"/>
        <v>120337.63</v>
      </c>
      <c r="H24" s="61">
        <f t="shared" si="4"/>
        <v>-18139958</v>
      </c>
      <c r="I24" s="39">
        <f t="shared" si="4"/>
        <v>-76474741.416999996</v>
      </c>
      <c r="J24" s="61">
        <f t="shared" ref="J24:AO24" si="5">SUM(J19:J23)</f>
        <v>85808</v>
      </c>
      <c r="K24" s="39">
        <f t="shared" si="5"/>
        <v>-723167.59999999986</v>
      </c>
      <c r="L24" s="61">
        <f t="shared" si="5"/>
        <v>-5711</v>
      </c>
      <c r="M24" s="39">
        <f t="shared" si="5"/>
        <v>-291883.26999999996</v>
      </c>
      <c r="N24" s="61">
        <f t="shared" si="5"/>
        <v>-2259575</v>
      </c>
      <c r="O24" s="39">
        <f t="shared" si="5"/>
        <v>-408563.29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13507668</v>
      </c>
      <c r="E27" s="38">
        <f>SUM(G27,I27,K27,M27,O27,Q27,S27,U27,W27,Y27,AA27,AC27,AE27)</f>
        <v>57872197.150000006</v>
      </c>
      <c r="F27" s="64">
        <f>'TIE-OUT'!V27+RECLASS!T27</f>
        <v>0</v>
      </c>
      <c r="G27" s="68">
        <f>'TIE-OUT'!W27+RECLASS!U27</f>
        <v>0</v>
      </c>
      <c r="H27" s="118">
        <f>+Actuals!E454</f>
        <v>11718416</v>
      </c>
      <c r="I27" s="119">
        <f>+Actuals!F454</f>
        <v>50214070.700000003</v>
      </c>
      <c r="J27" s="118">
        <v>1824315</v>
      </c>
      <c r="K27" s="119">
        <v>7808729.5899999999</v>
      </c>
      <c r="L27" s="118">
        <v>-34586</v>
      </c>
      <c r="M27" s="119">
        <v>-148560.42000000001</v>
      </c>
      <c r="N27" s="118">
        <v>-477</v>
      </c>
      <c r="O27" s="119">
        <v>-2042.72</v>
      </c>
      <c r="P27" s="118">
        <f>+Actuals!M454</f>
        <v>0</v>
      </c>
      <c r="Q27" s="119">
        <f>+Actuals!N454</f>
        <v>0</v>
      </c>
      <c r="R27" s="118">
        <f>+Actuals!O454</f>
        <v>0</v>
      </c>
      <c r="S27" s="119">
        <f>+Actuals!P454</f>
        <v>0</v>
      </c>
      <c r="T27" s="118">
        <f>+Actuals!Q454</f>
        <v>0</v>
      </c>
      <c r="U27" s="119">
        <f>+Actuals!R454</f>
        <v>0</v>
      </c>
      <c r="V27" s="118">
        <f>+Actuals!S454</f>
        <v>0</v>
      </c>
      <c r="W27" s="119">
        <f>+Actuals!T454</f>
        <v>0</v>
      </c>
      <c r="X27" s="118">
        <f>+Actuals!U454</f>
        <v>0</v>
      </c>
      <c r="Y27" s="119">
        <f>+Actuals!V454</f>
        <v>0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-19974087</v>
      </c>
      <c r="E28" s="38">
        <f>SUM(G28,I28,K28,M28,O28,Q28,S28,U28,W28,Y28,AA28,AC28,AE28)</f>
        <v>-85676158.66399999</v>
      </c>
      <c r="F28" s="81">
        <f>'TIE-OUT'!V28+RECLASS!T28</f>
        <v>0</v>
      </c>
      <c r="G28" s="82">
        <f>'TIE-OUT'!W28+RECLASS!U28</f>
        <v>0</v>
      </c>
      <c r="H28" s="118">
        <f>+Actuals!E455</f>
        <v>-12619803</v>
      </c>
      <c r="I28" s="119">
        <f>+Actuals!F455</f>
        <v>-54182409.409999996</v>
      </c>
      <c r="J28" s="118">
        <v>-7309109</v>
      </c>
      <c r="K28" s="119">
        <v>-31302014.66</v>
      </c>
      <c r="L28" s="118">
        <v>-21499</v>
      </c>
      <c r="M28" s="119">
        <v>-93237.873999999996</v>
      </c>
      <c r="N28" s="118">
        <v>-23676</v>
      </c>
      <c r="O28" s="119">
        <v>-98496.72</v>
      </c>
      <c r="P28" s="118">
        <f>+Actuals!M455</f>
        <v>0</v>
      </c>
      <c r="Q28" s="119">
        <f>+Actuals!N455</f>
        <v>0</v>
      </c>
      <c r="R28" s="118">
        <f>+Actuals!O455</f>
        <v>0</v>
      </c>
      <c r="S28" s="119">
        <f>+Actuals!P455</f>
        <v>0</v>
      </c>
      <c r="T28" s="118">
        <f>+Actuals!Q455</f>
        <v>0</v>
      </c>
      <c r="U28" s="119">
        <f>+Actuals!R455</f>
        <v>0</v>
      </c>
      <c r="V28" s="118">
        <f>+Actuals!S455</f>
        <v>0</v>
      </c>
      <c r="W28" s="119">
        <f>+Actuals!T455</f>
        <v>0</v>
      </c>
      <c r="X28" s="118">
        <f>+Actuals!U455</f>
        <v>0</v>
      </c>
      <c r="Y28" s="119">
        <f>+Actuals!V455</f>
        <v>0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-6466419</v>
      </c>
      <c r="E29" s="39">
        <f t="shared" si="6"/>
        <v>-27803961.513999984</v>
      </c>
      <c r="F29" s="61">
        <f t="shared" si="6"/>
        <v>0</v>
      </c>
      <c r="G29" s="39">
        <f t="shared" si="6"/>
        <v>0</v>
      </c>
      <c r="H29" s="61">
        <f t="shared" si="6"/>
        <v>-901387</v>
      </c>
      <c r="I29" s="39">
        <f t="shared" si="6"/>
        <v>-3968338.7099999934</v>
      </c>
      <c r="J29" s="61">
        <f t="shared" ref="J29:AO29" si="7">SUM(J27:J28)</f>
        <v>-5484794</v>
      </c>
      <c r="K29" s="39">
        <f t="shared" si="7"/>
        <v>-23493285.07</v>
      </c>
      <c r="L29" s="61">
        <f t="shared" si="7"/>
        <v>-56085</v>
      </c>
      <c r="M29" s="39">
        <f t="shared" si="7"/>
        <v>-241798.29399999999</v>
      </c>
      <c r="N29" s="61">
        <f t="shared" si="7"/>
        <v>-24153</v>
      </c>
      <c r="O29" s="39">
        <f t="shared" si="7"/>
        <v>-100539.44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-43781</v>
      </c>
      <c r="E32" s="38">
        <f t="shared" si="8"/>
        <v>-196308.19899999816</v>
      </c>
      <c r="F32" s="64">
        <f>'TIE-OUT'!V32+RECLASS!T32</f>
        <v>0</v>
      </c>
      <c r="G32" s="68">
        <f>'TIE-OUT'!W32+RECLASS!U32</f>
        <v>0</v>
      </c>
      <c r="H32" s="118">
        <f>+Actuals!E456</f>
        <v>-5948543</v>
      </c>
      <c r="I32" s="119">
        <f>+Actuals!F456</f>
        <v>-25477609.669</v>
      </c>
      <c r="J32" s="118">
        <v>5749053</v>
      </c>
      <c r="K32" s="119">
        <v>24614328.760000002</v>
      </c>
      <c r="L32" s="118">
        <v>93526</v>
      </c>
      <c r="M32" s="119">
        <v>400642.92</v>
      </c>
      <c r="N32" s="118">
        <v>62183</v>
      </c>
      <c r="O32" s="119">
        <v>266329.78999999998</v>
      </c>
      <c r="P32" s="118">
        <f>+Actuals!M456</f>
        <v>0</v>
      </c>
      <c r="Q32" s="119">
        <f>+Actuals!N456</f>
        <v>0</v>
      </c>
      <c r="R32" s="118">
        <f>+Actuals!O456</f>
        <v>0</v>
      </c>
      <c r="S32" s="119">
        <f>+Actuals!P456</f>
        <v>0</v>
      </c>
      <c r="T32" s="118">
        <f>+Actuals!Q456</f>
        <v>0</v>
      </c>
      <c r="U32" s="119">
        <f>+Actuals!R456</f>
        <v>0</v>
      </c>
      <c r="V32" s="118">
        <f>+Actuals!S456</f>
        <v>0</v>
      </c>
      <c r="W32" s="119">
        <f>+Actuals!T456</f>
        <v>0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f>+Actuals!E457</f>
        <v>0</v>
      </c>
      <c r="I33" s="119">
        <f>+Actuals!F457</f>
        <v>0</v>
      </c>
      <c r="J33" s="118">
        <f>+Actuals!G457</f>
        <v>0</v>
      </c>
      <c r="K33" s="119">
        <f>+Actuals!H457</f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f>+Actuals!E458</f>
        <v>0</v>
      </c>
      <c r="I34" s="119">
        <f>+Actuals!F458</f>
        <v>0</v>
      </c>
      <c r="J34" s="118">
        <f>+Actuals!G458</f>
        <v>0</v>
      </c>
      <c r="K34" s="119">
        <f>+Actuals!H458</f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-6870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f>+Actuals!E459</f>
        <v>0</v>
      </c>
      <c r="I35" s="119">
        <f>+Actuals!F459</f>
        <v>0</v>
      </c>
      <c r="J35" s="118">
        <f>+Actuals!G459</f>
        <v>0</v>
      </c>
      <c r="K35" s="119">
        <f>+Actuals!H459</f>
        <v>0</v>
      </c>
      <c r="L35" s="118">
        <v>-183064</v>
      </c>
      <c r="M35" s="119">
        <f>+Actuals!J459</f>
        <v>0</v>
      </c>
      <c r="N35" s="118">
        <v>176194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-50651</v>
      </c>
      <c r="E36" s="39">
        <f t="shared" si="9"/>
        <v>-196308.19899999816</v>
      </c>
      <c r="F36" s="61">
        <f t="shared" si="9"/>
        <v>0</v>
      </c>
      <c r="G36" s="39">
        <f t="shared" si="9"/>
        <v>0</v>
      </c>
      <c r="H36" s="61">
        <f t="shared" si="9"/>
        <v>-5948543</v>
      </c>
      <c r="I36" s="39">
        <f t="shared" si="9"/>
        <v>-25477609.669</v>
      </c>
      <c r="J36" s="61">
        <f t="shared" ref="J36:AO36" si="10">SUM(J32:J35)</f>
        <v>5749053</v>
      </c>
      <c r="K36" s="39">
        <f t="shared" si="10"/>
        <v>24614328.760000002</v>
      </c>
      <c r="L36" s="61">
        <f t="shared" si="10"/>
        <v>-89538</v>
      </c>
      <c r="M36" s="39">
        <f t="shared" si="10"/>
        <v>400642.92</v>
      </c>
      <c r="N36" s="61">
        <f t="shared" si="10"/>
        <v>238377</v>
      </c>
      <c r="O36" s="39">
        <f t="shared" si="10"/>
        <v>266329.78999999998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-31402</v>
      </c>
      <c r="E39" s="38">
        <f t="shared" si="11"/>
        <v>-0.01</v>
      </c>
      <c r="F39" s="64">
        <f>'TIE-OUT'!V39+RECLASS!T39</f>
        <v>0</v>
      </c>
      <c r="G39" s="68">
        <f>'TIE-OUT'!W39+RECLASS!U39</f>
        <v>0</v>
      </c>
      <c r="H39" s="118">
        <f>+Actuals!E460</f>
        <v>-31402</v>
      </c>
      <c r="I39" s="119">
        <f>+Actuals!F460</f>
        <v>-0.01</v>
      </c>
      <c r="J39" s="118">
        <f>+Actuals!G460</f>
        <v>0</v>
      </c>
      <c r="K39" s="119">
        <f>+Actuals!H460</f>
        <v>0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-20000</v>
      </c>
      <c r="E40" s="38">
        <f t="shared" si="11"/>
        <v>-45190.889999999992</v>
      </c>
      <c r="F40" s="60">
        <f>'TIE-OUT'!V40+RECLASS!T40</f>
        <v>0</v>
      </c>
      <c r="G40" s="38">
        <f>'TIE-OUT'!W40+RECLASS!U40</f>
        <v>0</v>
      </c>
      <c r="H40" s="118">
        <f>+Actuals!E461</f>
        <v>-40000</v>
      </c>
      <c r="I40" s="119">
        <f>+Actuals!F461</f>
        <v>-90381.79</v>
      </c>
      <c r="J40" s="118">
        <v>20000</v>
      </c>
      <c r="K40" s="119">
        <v>45190.9</v>
      </c>
      <c r="L40" s="118">
        <f>+Actuals!I461</f>
        <v>0</v>
      </c>
      <c r="M40" s="119">
        <f>+Actuals!J461</f>
        <v>0</v>
      </c>
      <c r="N40" s="118">
        <f>+Actuals!K461</f>
        <v>0</v>
      </c>
      <c r="O40" s="119">
        <f>+Actuals!L461</f>
        <v>0</v>
      </c>
      <c r="P40" s="118">
        <f>+Actuals!M461</f>
        <v>0</v>
      </c>
      <c r="Q40" s="119">
        <f>+Actuals!N461</f>
        <v>0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f>+Actuals!E462</f>
        <v>0</v>
      </c>
      <c r="I41" s="119">
        <f>+Actuals!F462</f>
        <v>0</v>
      </c>
      <c r="J41" s="118">
        <f>+Actuals!G462</f>
        <v>0</v>
      </c>
      <c r="K41" s="119">
        <f>+Actuals!H462</f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-20000</v>
      </c>
      <c r="E42" s="39">
        <f t="shared" si="12"/>
        <v>-45190.889999999992</v>
      </c>
      <c r="F42" s="61">
        <f t="shared" si="12"/>
        <v>0</v>
      </c>
      <c r="G42" s="39">
        <f t="shared" si="12"/>
        <v>0</v>
      </c>
      <c r="H42" s="61">
        <f t="shared" si="12"/>
        <v>-40000</v>
      </c>
      <c r="I42" s="39">
        <f t="shared" si="12"/>
        <v>-90381.79</v>
      </c>
      <c r="J42" s="61">
        <f t="shared" ref="J42:AO42" si="13">SUM(J40:J41)</f>
        <v>20000</v>
      </c>
      <c r="K42" s="39">
        <f t="shared" si="13"/>
        <v>45190.9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-51402</v>
      </c>
      <c r="E43" s="39">
        <f t="shared" si="14"/>
        <v>-45190.899999999994</v>
      </c>
      <c r="F43" s="61">
        <f t="shared" si="14"/>
        <v>0</v>
      </c>
      <c r="G43" s="39">
        <f t="shared" si="14"/>
        <v>0</v>
      </c>
      <c r="H43" s="61">
        <f t="shared" si="14"/>
        <v>-71402</v>
      </c>
      <c r="I43" s="39">
        <f t="shared" si="14"/>
        <v>-90381.799999999988</v>
      </c>
      <c r="J43" s="61">
        <f t="shared" ref="J43:AO43" si="15">J42+J39</f>
        <v>20000</v>
      </c>
      <c r="K43" s="39">
        <f t="shared" si="15"/>
        <v>45190.9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f>+Actuals!E463</f>
        <v>0</v>
      </c>
      <c r="I45" s="119">
        <f>+Actuals!F463</f>
        <v>0</v>
      </c>
      <c r="J45" s="118">
        <f>+Actuals!G463</f>
        <v>0</v>
      </c>
      <c r="K45" s="119">
        <f>+Actuals!H463</f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f>+Actuals!E464</f>
        <v>0</v>
      </c>
      <c r="I47" s="119">
        <f>+Actuals!F464</f>
        <v>0</v>
      </c>
      <c r="J47" s="118">
        <f>+Actuals!G464</f>
        <v>0</v>
      </c>
      <c r="K47" s="119">
        <f>+Actuals!H464</f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-188</v>
      </c>
      <c r="E49" s="38">
        <f>SUM(G49,I49,K49,M49,O49,Q49,S49,U49,W49,Y49,AA49,AC49,AE49)</f>
        <v>-805.20599999988917</v>
      </c>
      <c r="F49" s="60">
        <f>'TIE-OUT'!V49+RECLASS!T49</f>
        <v>0</v>
      </c>
      <c r="G49" s="38">
        <f>'TIE-OUT'!W49+RECLASS!U49</f>
        <v>0</v>
      </c>
      <c r="H49" s="118">
        <f>+Actuals!E465</f>
        <v>-163622</v>
      </c>
      <c r="I49" s="119">
        <f>+Actuals!F465</f>
        <v>-700793.02599999995</v>
      </c>
      <c r="J49" s="118">
        <v>275540</v>
      </c>
      <c r="K49" s="119">
        <v>1180137.82</v>
      </c>
      <c r="L49" s="118">
        <v>88307</v>
      </c>
      <c r="M49" s="119">
        <v>378218.88</v>
      </c>
      <c r="N49" s="118">
        <v>-200413</v>
      </c>
      <c r="O49" s="119">
        <v>-858368.88</v>
      </c>
      <c r="P49" s="118">
        <f>+Actuals!M465</f>
        <v>0</v>
      </c>
      <c r="Q49" s="119">
        <f>+Actuals!N465</f>
        <v>0</v>
      </c>
      <c r="R49" s="118">
        <f>+Actuals!O465</f>
        <v>0</v>
      </c>
      <c r="S49" s="119">
        <f>+Actuals!P465</f>
        <v>0</v>
      </c>
      <c r="T49" s="118">
        <f>+Actuals!Q465</f>
        <v>0</v>
      </c>
      <c r="U49" s="119">
        <f>+Actuals!R465</f>
        <v>0</v>
      </c>
      <c r="V49" s="118">
        <f>+Actuals!S465</f>
        <v>0</v>
      </c>
      <c r="W49" s="119">
        <f>+Actuals!T465</f>
        <v>0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-8207</v>
      </c>
      <c r="E51" s="38">
        <f>SUM(G51,I51,K51,M51,O51,Q51,S51,U51,W51,Y51,AA51,AC51,AE51)</f>
        <v>-35150.582999999999</v>
      </c>
      <c r="F51" s="60">
        <f>'TIE-OUT'!V51+RECLASS!T51</f>
        <v>0</v>
      </c>
      <c r="G51" s="38">
        <f>'TIE-OUT'!W51+RECLASS!U51</f>
        <v>0</v>
      </c>
      <c r="H51" s="118">
        <f>+Actuals!E466</f>
        <v>-12541</v>
      </c>
      <c r="I51" s="119">
        <f>+Actuals!F466</f>
        <v>-53713.103000000003</v>
      </c>
      <c r="J51" s="118">
        <v>-423</v>
      </c>
      <c r="K51" s="119">
        <v>-1811.71</v>
      </c>
      <c r="L51" s="118">
        <v>4757</v>
      </c>
      <c r="M51" s="119">
        <v>20374.23</v>
      </c>
      <c r="N51" s="118">
        <f>+Actuals!K466</f>
        <v>0</v>
      </c>
      <c r="O51" s="119">
        <f>+Actuals!L466</f>
        <v>0</v>
      </c>
      <c r="P51" s="118">
        <f>+Actuals!M466</f>
        <v>0</v>
      </c>
      <c r="Q51" s="119">
        <f>+Actuals!N466</f>
        <v>0</v>
      </c>
      <c r="R51" s="118">
        <f>+Actuals!O466</f>
        <v>0</v>
      </c>
      <c r="S51" s="119">
        <f>+Actuals!P466</f>
        <v>0</v>
      </c>
      <c r="T51" s="118">
        <f>+Actuals!Q466</f>
        <v>0</v>
      </c>
      <c r="U51" s="119">
        <f>+Actuals!R466</f>
        <v>0</v>
      </c>
      <c r="V51" s="118">
        <f>+Actuals!S466</f>
        <v>0</v>
      </c>
      <c r="W51" s="119">
        <f>+Actuals!T466</f>
        <v>0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-28043834</v>
      </c>
      <c r="E54" s="38">
        <f>SUM(G54,I54,K54,M54,O54,Q54,S54,U54,W54,Y54,AA54,AC54,AE54)</f>
        <v>-345652.11000000004</v>
      </c>
      <c r="F54" s="64">
        <f>'TIE-OUT'!V54+RECLASS!T54</f>
        <v>0</v>
      </c>
      <c r="G54" s="68">
        <f>'TIE-OUT'!W54+RECLASS!U54</f>
        <v>0</v>
      </c>
      <c r="H54" s="118">
        <f>+Actuals!E467</f>
        <v>-15438557</v>
      </c>
      <c r="I54" s="119">
        <f>+Actuals!F467</f>
        <v>-276381.89</v>
      </c>
      <c r="J54" s="118">
        <v>-11993472</v>
      </c>
      <c r="K54" s="119">
        <v>-57418.32</v>
      </c>
      <c r="L54" s="118">
        <v>-769210</v>
      </c>
      <c r="M54" s="119">
        <v>-17290.7</v>
      </c>
      <c r="N54" s="118">
        <v>157405</v>
      </c>
      <c r="O54" s="119">
        <v>5438.8</v>
      </c>
      <c r="P54" s="118">
        <f>+Actuals!M467</f>
        <v>0</v>
      </c>
      <c r="Q54" s="119">
        <f>+Actuals!N467</f>
        <v>0</v>
      </c>
      <c r="R54" s="118">
        <f>+Actuals!O467</f>
        <v>0</v>
      </c>
      <c r="S54" s="119">
        <f>+Actuals!P467</f>
        <v>0</v>
      </c>
      <c r="T54" s="118">
        <f>+Actuals!Q467</f>
        <v>0</v>
      </c>
      <c r="U54" s="119">
        <f>+Actuals!R467</f>
        <v>0</v>
      </c>
      <c r="V54" s="118">
        <f>+Actuals!S467</f>
        <v>0</v>
      </c>
      <c r="W54" s="119">
        <f>+Actuals!T467</f>
        <v>0</v>
      </c>
      <c r="X54" s="118">
        <f>+Actuals!U467</f>
        <v>0</v>
      </c>
      <c r="Y54" s="119">
        <f>+Actuals!V467</f>
        <v>0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23344</v>
      </c>
      <c r="E55" s="38">
        <f>SUM(G55,I55,K55,M55,O55,Q55,S55,U55,W55,Y55,AA55,AC55,AE55)</f>
        <v>-278635.11</v>
      </c>
      <c r="F55" s="81">
        <f>'TIE-OUT'!V55+RECLASS!T55</f>
        <v>0</v>
      </c>
      <c r="G55" s="82">
        <f>'TIE-OUT'!W55+RECLASS!U55</f>
        <v>0</v>
      </c>
      <c r="H55" s="118">
        <f>+Actuals!E468</f>
        <v>0</v>
      </c>
      <c r="I55" s="119">
        <f>+Actuals!F468</f>
        <v>-160800</v>
      </c>
      <c r="J55" s="118">
        <f>+Actuals!G468</f>
        <v>0</v>
      </c>
      <c r="K55" s="119">
        <v>-117559.38</v>
      </c>
      <c r="L55" s="118">
        <v>23344</v>
      </c>
      <c r="M55" s="119">
        <v>-275.73</v>
      </c>
      <c r="N55" s="118">
        <f>+Actuals!K468</f>
        <v>0</v>
      </c>
      <c r="O55" s="119">
        <f>+Actuals!L468</f>
        <v>0</v>
      </c>
      <c r="P55" s="118">
        <f>+Actuals!M468</f>
        <v>0</v>
      </c>
      <c r="Q55" s="119">
        <f>+Actuals!N468</f>
        <v>0</v>
      </c>
      <c r="R55" s="118">
        <f>+Actuals!O468</f>
        <v>0</v>
      </c>
      <c r="S55" s="119">
        <f>+Actuals!P468</f>
        <v>0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-28020490</v>
      </c>
      <c r="E56" s="39">
        <f t="shared" si="16"/>
        <v>-624287.22</v>
      </c>
      <c r="F56" s="61">
        <f t="shared" si="16"/>
        <v>0</v>
      </c>
      <c r="G56" s="39">
        <f t="shared" si="16"/>
        <v>0</v>
      </c>
      <c r="H56" s="61">
        <f t="shared" si="16"/>
        <v>-15438557</v>
      </c>
      <c r="I56" s="39">
        <f t="shared" si="16"/>
        <v>-437181.89</v>
      </c>
      <c r="J56" s="61">
        <f t="shared" ref="J56:AO56" si="17">SUM(J54:J55)</f>
        <v>-11993472</v>
      </c>
      <c r="K56" s="39">
        <f t="shared" si="17"/>
        <v>-174977.7</v>
      </c>
      <c r="L56" s="61">
        <f t="shared" si="17"/>
        <v>-745866</v>
      </c>
      <c r="M56" s="39">
        <f t="shared" si="17"/>
        <v>-17566.43</v>
      </c>
      <c r="N56" s="61">
        <f t="shared" si="17"/>
        <v>157405</v>
      </c>
      <c r="O56" s="39">
        <f t="shared" si="17"/>
        <v>5438.8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f>+Actuals!E469</f>
        <v>0</v>
      </c>
      <c r="I59" s="119">
        <f>+Actuals!F469</f>
        <v>0</v>
      </c>
      <c r="J59" s="118">
        <f>+Actuals!G469</f>
        <v>0</v>
      </c>
      <c r="K59" s="119">
        <f>+Actuals!H469</f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f>+Actuals!E470</f>
        <v>0</v>
      </c>
      <c r="I60" s="119">
        <f>+Actuals!F470</f>
        <v>0</v>
      </c>
      <c r="J60" s="118">
        <f>+Actuals!G470</f>
        <v>0</v>
      </c>
      <c r="K60" s="119">
        <f>+Actuals!H470</f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'TIE-OUT'!V64+RECLASS!T64</f>
        <v>0</v>
      </c>
      <c r="G64" s="68">
        <f>'TIE-OUT'!W64+RECLASS!U64</f>
        <v>0</v>
      </c>
      <c r="H64" s="118">
        <f>+Actuals!E471</f>
        <v>0</v>
      </c>
      <c r="I64" s="119">
        <f>+Actuals!F471</f>
        <v>0</v>
      </c>
      <c r="J64" s="118">
        <f>+Actuals!G471</f>
        <v>0</v>
      </c>
      <c r="K64" s="119">
        <f>+Actuals!H471</f>
        <v>0</v>
      </c>
      <c r="L64" s="118">
        <f>+Actuals!I471</f>
        <v>0</v>
      </c>
      <c r="M64" s="119">
        <f>+Actuals!J471</f>
        <v>0</v>
      </c>
      <c r="N64" s="118">
        <f>+Actuals!K471</f>
        <v>0</v>
      </c>
      <c r="O64" s="119">
        <f>+Actuals!L471</f>
        <v>0</v>
      </c>
      <c r="P64" s="118">
        <f>+Actuals!M471</f>
        <v>0</v>
      </c>
      <c r="Q64" s="119">
        <f>+Actuals!N471</f>
        <v>0</v>
      </c>
      <c r="R64" s="118">
        <f>+Actuals!O471</f>
        <v>0</v>
      </c>
      <c r="S64" s="119">
        <f>+Actuals!P471</f>
        <v>0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f>+Actuals!E472</f>
        <v>0</v>
      </c>
      <c r="I65" s="119">
        <f>+Actuals!F472</f>
        <v>0</v>
      </c>
      <c r="J65" s="118">
        <f>+Actuals!G472</f>
        <v>0</v>
      </c>
      <c r="K65" s="119">
        <f>+Actuals!H472</f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519130.8</v>
      </c>
      <c r="F70" s="64">
        <f>'TIE-OUT'!V70+RECLASS!T70</f>
        <v>0</v>
      </c>
      <c r="G70" s="68">
        <f>'TIE-OUT'!W70+RECLASS!U70</f>
        <v>519130.8</v>
      </c>
      <c r="H70" s="118">
        <f>+Actuals!E473</f>
        <v>0</v>
      </c>
      <c r="I70" s="119">
        <f>+Actuals!F473</f>
        <v>0</v>
      </c>
      <c r="J70" s="118">
        <f>+Actuals!G473</f>
        <v>0</v>
      </c>
      <c r="K70" s="119">
        <f>+Actuals!H473</f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-6550905</v>
      </c>
      <c r="F71" s="81">
        <f>'TIE-OUT'!V71+RECLASS!T71</f>
        <v>0</v>
      </c>
      <c r="G71" s="82">
        <f>'TIE-OUT'!W71+RECLASS!U71</f>
        <v>-6550905</v>
      </c>
      <c r="H71" s="118">
        <f>+Actuals!E474</f>
        <v>0</v>
      </c>
      <c r="I71" s="119">
        <f>+Actuals!F474</f>
        <v>0</v>
      </c>
      <c r="J71" s="118">
        <f>+Actuals!G474</f>
        <v>0</v>
      </c>
      <c r="K71" s="119">
        <f>+Actuals!H474</f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-6031774.2000000002</v>
      </c>
      <c r="F72" s="61">
        <f t="shared" si="22"/>
        <v>0</v>
      </c>
      <c r="G72" s="39">
        <f t="shared" si="22"/>
        <v>-6031774.2000000002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f>+Actuals!E475</f>
        <v>0</v>
      </c>
      <c r="I73" s="119">
        <f>+Actuals!F475</f>
        <v>0</v>
      </c>
      <c r="J73" s="118">
        <f>+Actuals!G475</f>
        <v>0</v>
      </c>
      <c r="K73" s="119">
        <f>+Actuals!H475</f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-70463.97</v>
      </c>
      <c r="F74" s="60">
        <f>'TIE-OUT'!V74+RECLASS!T74</f>
        <v>0</v>
      </c>
      <c r="G74" s="60">
        <f>'TIE-OUT'!W74+RECLASS!U74</f>
        <v>-70463.97</v>
      </c>
      <c r="H74" s="118">
        <f>+Actuals!E476</f>
        <v>0</v>
      </c>
      <c r="I74" s="119">
        <f>+Actuals!F476</f>
        <v>0</v>
      </c>
      <c r="J74" s="118">
        <f>+Actuals!G476</f>
        <v>0</v>
      </c>
      <c r="K74" s="119">
        <f>+Actuals!H476</f>
        <v>0</v>
      </c>
      <c r="L74" s="118">
        <f>+Actuals!I476</f>
        <v>0</v>
      </c>
      <c r="M74" s="119">
        <f>+Actuals!J476</f>
        <v>0</v>
      </c>
      <c r="N74" s="118">
        <f>+Actuals!K476</f>
        <v>0</v>
      </c>
      <c r="O74" s="119">
        <f>+Actuals!L476</f>
        <v>0</v>
      </c>
      <c r="P74" s="118">
        <f>+Actuals!M476</f>
        <v>0</v>
      </c>
      <c r="Q74" s="119">
        <f>+Actuals!N476</f>
        <v>0</v>
      </c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308</v>
      </c>
      <c r="F75" s="60">
        <f>'TIE-OUT'!V75+RECLASS!T75</f>
        <v>0</v>
      </c>
      <c r="G75" s="60">
        <f>'TIE-OUT'!W75+RECLASS!U75</f>
        <v>308</v>
      </c>
      <c r="H75" s="118">
        <f>+Actuals!E477</f>
        <v>0</v>
      </c>
      <c r="I75" s="119">
        <f>+Actuals!F477</f>
        <v>0</v>
      </c>
      <c r="J75" s="118">
        <f>+Actuals!G477</f>
        <v>0</v>
      </c>
      <c r="K75" s="119">
        <f>+Actuals!H477</f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'TIE-OUT'!V76+RECLASS!T76</f>
        <v>0</v>
      </c>
      <c r="G76" s="60">
        <f>'TIE-OUT'!W76+RECLASS!U76</f>
        <v>0</v>
      </c>
      <c r="H76" s="118">
        <f>+Actuals!E478</f>
        <v>0</v>
      </c>
      <c r="I76" s="119">
        <f>+Actuals!F478</f>
        <v>0</v>
      </c>
      <c r="J76" s="118">
        <f>+Actuals!G478</f>
        <v>0</v>
      </c>
      <c r="K76" s="119">
        <f>+Actuals!H478</f>
        <v>0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f>+Actuals!E479</f>
        <v>0</v>
      </c>
      <c r="I77" s="119">
        <f>+Actuals!F479</f>
        <v>0</v>
      </c>
      <c r="J77" s="118">
        <f>+Actuals!G479</f>
        <v>0</v>
      </c>
      <c r="K77" s="119">
        <f>+Actuals!H479</f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f>+Actuals!E480</f>
        <v>0</v>
      </c>
      <c r="I78" s="119">
        <f>+Actuals!F480</f>
        <v>0</v>
      </c>
      <c r="J78" s="118">
        <f>+Actuals!G480</f>
        <v>0</v>
      </c>
      <c r="K78" s="119">
        <f>+Actuals!H480</f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f>+Actuals!E481</f>
        <v>0</v>
      </c>
      <c r="I79" s="119">
        <f>+Actuals!F481</f>
        <v>0</v>
      </c>
      <c r="J79" s="118">
        <f>+Actuals!G481</f>
        <v>0</v>
      </c>
      <c r="K79" s="119">
        <f>+Actuals!H481</f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f>+Actuals!E482</f>
        <v>0</v>
      </c>
      <c r="I80" s="119">
        <f>+Actuals!F482</f>
        <v>0</v>
      </c>
      <c r="J80" s="118">
        <f>+Actuals!G482</f>
        <v>0</v>
      </c>
      <c r="K80" s="119">
        <f>+Actuals!H482</f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'TIE-OUT'!V81+RECLASS!T81</f>
        <v>0</v>
      </c>
      <c r="G81" s="60">
        <f>'TIE-OUT'!W81+RECLASS!U81</f>
        <v>0</v>
      </c>
      <c r="H81" s="118">
        <f>+Actuals!E483</f>
        <v>0</v>
      </c>
      <c r="I81" s="119">
        <v>0</v>
      </c>
      <c r="J81" s="118">
        <f>+Actuals!G483</f>
        <v>0</v>
      </c>
      <c r="K81" s="119">
        <f>+Actuals!H483</f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273600</v>
      </c>
      <c r="E82" s="92">
        <f>SUM(E72:E81)+E16+E24+E29+E36+E43+E45+E47+E49+E51+E56+E61+E66</f>
        <v>-2860738.2689999817</v>
      </c>
      <c r="F82" s="91">
        <f>F16+F24+F29+F36+F43+F45+F47+F49</f>
        <v>0</v>
      </c>
      <c r="G82" s="92">
        <f>SUM(G72:G81)+G16+G24+G29+G36+G43+G45+G47+G49+G51+G56+G61+G66</f>
        <v>-2244528.91</v>
      </c>
      <c r="H82" s="91">
        <f>H16+H24+H29+H36+H43+H45+H47+H49</f>
        <v>0</v>
      </c>
      <c r="I82" s="92">
        <f>SUM(I72:I81)+I16+I24+I29+I36+I43+I45+I47+I49+I51+I56+I61+I66</f>
        <v>78443.225000014645</v>
      </c>
      <c r="J82" s="91">
        <f>J16+J24+J29+J36+J43+J45+J47+J49</f>
        <v>273600</v>
      </c>
      <c r="K82" s="140">
        <f>SUM(K72:K81)+K16+K24+K29+K36+K43+K45+K47+K49+K51+K56+K61+K66</f>
        <v>-261972.81999999902</v>
      </c>
      <c r="L82" s="91">
        <f>L16+L24+L29+L36+L43+L45+L47+L49</f>
        <v>0</v>
      </c>
      <c r="M82" s="92">
        <f>SUM(M72:M81)+M16+M24+M29+M36+M43+M45+M47+M49+M51+M56+M61+M66</f>
        <v>351228.00600000005</v>
      </c>
      <c r="N82" s="91">
        <f>N16+N24+N29+N36+N43+N45+N47+N49</f>
        <v>0</v>
      </c>
      <c r="O82" s="92">
        <f>SUM(O72:O81)+O16+O24+O29+O36+O43+O45+O47+O49+O51+O56+O61+O66</f>
        <v>-783907.77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I84" s="45"/>
    </row>
    <row r="85" spans="1:77" x14ac:dyDescent="0.2">
      <c r="A85" s="4" t="s">
        <v>166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0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26">SUM(E86:E88)</f>
        <v>0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273600</v>
      </c>
      <c r="E91" s="155">
        <f t="shared" ref="E91:M91" si="29">+E82+E89</f>
        <v>-2860738.2689999817</v>
      </c>
      <c r="F91" s="155">
        <f t="shared" si="29"/>
        <v>0</v>
      </c>
      <c r="G91" s="155">
        <f t="shared" si="29"/>
        <v>-2244528.91</v>
      </c>
      <c r="H91" s="155">
        <f t="shared" si="29"/>
        <v>0</v>
      </c>
      <c r="I91" s="155">
        <f t="shared" si="29"/>
        <v>78443.225000014645</v>
      </c>
      <c r="J91" s="155">
        <f t="shared" si="29"/>
        <v>273600</v>
      </c>
      <c r="K91" s="155">
        <f t="shared" si="29"/>
        <v>-261972.81999999902</v>
      </c>
      <c r="L91" s="155">
        <f t="shared" si="29"/>
        <v>0</v>
      </c>
      <c r="M91" s="155">
        <f t="shared" si="29"/>
        <v>351228.00600000005</v>
      </c>
      <c r="N91" s="155">
        <f t="shared" ref="N91:AE91" si="30">+N82+N89</f>
        <v>0</v>
      </c>
      <c r="O91" s="155">
        <f t="shared" si="30"/>
        <v>-783907.77</v>
      </c>
      <c r="P91" s="155">
        <f t="shared" si="30"/>
        <v>0</v>
      </c>
      <c r="Q91" s="155">
        <f t="shared" si="30"/>
        <v>0</v>
      </c>
      <c r="R91" s="155">
        <f t="shared" si="30"/>
        <v>0</v>
      </c>
      <c r="S91" s="155">
        <f t="shared" si="30"/>
        <v>0</v>
      </c>
      <c r="T91" s="155">
        <f t="shared" si="30"/>
        <v>0</v>
      </c>
      <c r="U91" s="155">
        <f t="shared" si="30"/>
        <v>0</v>
      </c>
      <c r="V91" s="155">
        <f t="shared" si="30"/>
        <v>0</v>
      </c>
      <c r="W91" s="155">
        <f t="shared" si="30"/>
        <v>0</v>
      </c>
      <c r="X91" s="155">
        <f t="shared" si="30"/>
        <v>0</v>
      </c>
      <c r="Y91" s="155">
        <f t="shared" si="30"/>
        <v>0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AP176"/>
  <sheetViews>
    <sheetView zoomScale="75" workbookViewId="0">
      <pane xSplit="3" ySplit="9" topLeftCell="E50" activePane="bottomRight" state="frozen"/>
      <selection activeCell="N16" sqref="N16"/>
      <selection pane="topRight" activeCell="N16" sqref="N16"/>
      <selection pane="bottomLeft" activeCell="N16" sqref="N16"/>
      <selection pane="bottomRight" activeCell="E82" sqref="E82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114127</v>
      </c>
      <c r="E11" s="38">
        <f>SUM(G11,I11,K11,M11,O11,Q11,S11,U11,W11,Y11,AA11,AC11,AE11)</f>
        <v>502272.93</v>
      </c>
      <c r="F11" s="60">
        <f>'TIE-OUT'!T11+RECLASS!R11</f>
        <v>0</v>
      </c>
      <c r="G11" s="38">
        <f>'TIE-OUT'!U11+RECLASS!S11</f>
        <v>0</v>
      </c>
      <c r="H11" s="118">
        <f>+Actuals!E4</f>
        <v>111855</v>
      </c>
      <c r="I11" s="119">
        <f>+Actuals!F4</f>
        <v>492273.86</v>
      </c>
      <c r="J11" s="118">
        <v>2272</v>
      </c>
      <c r="K11" s="119">
        <v>9999.07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-1728</v>
      </c>
      <c r="F12" s="60">
        <f>'TIE-OUT'!T12+RECLASS!R12</f>
        <v>0</v>
      </c>
      <c r="G12" s="38">
        <f>'TIE-OUT'!U12+RECLASS!S12</f>
        <v>-1728</v>
      </c>
      <c r="H12" s="118">
        <f>+Actuals!E5</f>
        <v>0</v>
      </c>
      <c r="I12" s="119">
        <f>+Actuals!F5</f>
        <v>0</v>
      </c>
      <c r="J12" s="118">
        <f>+Actuals!G5</f>
        <v>0</v>
      </c>
      <c r="K12" s="119">
        <f>+Actuals!H5</f>
        <v>0</v>
      </c>
      <c r="L12" s="118">
        <f>+Actuals!I5</f>
        <v>0</v>
      </c>
      <c r="M12" s="119">
        <f>+Actuals!J5</f>
        <v>0</v>
      </c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f>+Actuals!E6</f>
        <v>0</v>
      </c>
      <c r="I13" s="119">
        <f>+Actuals!F6</f>
        <v>0</v>
      </c>
      <c r="J13" s="118">
        <f>+Actuals!G6</f>
        <v>0</v>
      </c>
      <c r="K13" s="119">
        <f>+Actuals!H6</f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f>+Actuals!E7</f>
        <v>0</v>
      </c>
      <c r="I14" s="119">
        <f>+Actuals!F7</f>
        <v>0</v>
      </c>
      <c r="J14" s="118">
        <f>+Actuals!G7</f>
        <v>0</v>
      </c>
      <c r="K14" s="119">
        <f>+Actuals!H7</f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f>+Actuals!E8</f>
        <v>0</v>
      </c>
      <c r="I15" s="119">
        <f>+Actuals!F8</f>
        <v>0</v>
      </c>
      <c r="J15" s="118">
        <f>+Actuals!G8</f>
        <v>0</v>
      </c>
      <c r="K15" s="119">
        <f>+Actuals!H8</f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114127</v>
      </c>
      <c r="E16" s="39">
        <f t="shared" si="1"/>
        <v>500544.93</v>
      </c>
      <c r="F16" s="61">
        <f t="shared" si="1"/>
        <v>0</v>
      </c>
      <c r="G16" s="39">
        <f t="shared" si="1"/>
        <v>-1728</v>
      </c>
      <c r="H16" s="61">
        <f t="shared" si="1"/>
        <v>111855</v>
      </c>
      <c r="I16" s="39">
        <f t="shared" si="1"/>
        <v>492273.86</v>
      </c>
      <c r="J16" s="61">
        <f t="shared" si="1"/>
        <v>2272</v>
      </c>
      <c r="K16" s="39">
        <f t="shared" si="1"/>
        <v>9999.07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9717.56</v>
      </c>
      <c r="F19" s="64">
        <f>'TIE-OUT'!T19+RECLASS!R19</f>
        <v>0</v>
      </c>
      <c r="G19" s="68">
        <f>'TIE-OUT'!U19+RECLASS!S19</f>
        <v>0</v>
      </c>
      <c r="H19" s="118">
        <f>+Actuals!E9</f>
        <v>0</v>
      </c>
      <c r="I19" s="119">
        <f>+Actuals!F9</f>
        <v>0</v>
      </c>
      <c r="J19" s="118">
        <f>+Actuals!G9</f>
        <v>0</v>
      </c>
      <c r="K19" s="119">
        <f>+Actuals!H9</f>
        <v>0</v>
      </c>
      <c r="L19" s="118">
        <f>+Actuals!I9</f>
        <v>0</v>
      </c>
      <c r="M19" s="119">
        <v>9717.56</v>
      </c>
      <c r="N19" s="118">
        <f>+Actuals!K9</f>
        <v>0</v>
      </c>
      <c r="O19" s="119">
        <f>+Actuals!L9</f>
        <v>0</v>
      </c>
      <c r="P19" s="118">
        <f>+Actuals!M9</f>
        <v>0</v>
      </c>
      <c r="Q19" s="119">
        <f>+Actuals!N9</f>
        <v>0</v>
      </c>
      <c r="R19" s="118">
        <f>+Actuals!O9</f>
        <v>0</v>
      </c>
      <c r="S19" s="119">
        <f>+Actuals!P9</f>
        <v>0</v>
      </c>
      <c r="T19" s="118">
        <f>+Actuals!Q9</f>
        <v>0</v>
      </c>
      <c r="U19" s="119">
        <f>+Actuals!R9</f>
        <v>0</v>
      </c>
      <c r="V19" s="118">
        <f>+Actuals!S9</f>
        <v>0</v>
      </c>
      <c r="W19" s="119">
        <f>+Actuals!T9</f>
        <v>0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f>+Actuals!E10</f>
        <v>0</v>
      </c>
      <c r="I20" s="119">
        <f>+Actuals!F10</f>
        <v>0</v>
      </c>
      <c r="J20" s="118">
        <f>+Actuals!G10</f>
        <v>0</v>
      </c>
      <c r="K20" s="119">
        <f>+Actuals!H10</f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f>+Actuals!E11</f>
        <v>0</v>
      </c>
      <c r="I21" s="119">
        <f>+Actuals!F11</f>
        <v>0</v>
      </c>
      <c r="J21" s="118">
        <f>+Actuals!G11</f>
        <v>0</v>
      </c>
      <c r="K21" s="119">
        <f>+Actuals!H11</f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f>+Actuals!E12</f>
        <v>0</v>
      </c>
      <c r="I22" s="119">
        <f>+Actuals!F12</f>
        <v>0</v>
      </c>
      <c r="J22" s="118">
        <f>+Actuals!G12</f>
        <v>0</v>
      </c>
      <c r="K22" s="119">
        <f>+Actuals!H12</f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f>+Actuals!E13</f>
        <v>0</v>
      </c>
      <c r="I23" s="119">
        <f>+Actuals!F13</f>
        <v>0</v>
      </c>
      <c r="J23" s="118">
        <f>+Actuals!G13</f>
        <v>0</v>
      </c>
      <c r="K23" s="119">
        <f>+Actuals!H13</f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9717.56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39">
        <f t="shared" si="3"/>
        <v>0</v>
      </c>
      <c r="L24" s="61">
        <f t="shared" si="3"/>
        <v>0</v>
      </c>
      <c r="M24" s="39">
        <f t="shared" si="3"/>
        <v>9717.56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'TIE-OUT'!T27+RECLASS!R27</f>
        <v>0</v>
      </c>
      <c r="G27" s="68">
        <f>'TIE-OUT'!U27+RECLASS!S27</f>
        <v>0</v>
      </c>
      <c r="H27" s="118">
        <f>+Actuals!E14</f>
        <v>0</v>
      </c>
      <c r="I27" s="119">
        <f>+Actuals!F14</f>
        <v>0</v>
      </c>
      <c r="J27" s="118">
        <f>+Actuals!G14</f>
        <v>0</v>
      </c>
      <c r="K27" s="119">
        <f>+Actuals!H14</f>
        <v>0</v>
      </c>
      <c r="L27" s="118">
        <f>+Actuals!I14</f>
        <v>0</v>
      </c>
      <c r="M27" s="119">
        <f>+Actuals!J14</f>
        <v>0</v>
      </c>
      <c r="N27" s="118">
        <f>+Actuals!K14</f>
        <v>0</v>
      </c>
      <c r="O27" s="119">
        <f>+Actuals!L14</f>
        <v>0</v>
      </c>
      <c r="P27" s="118">
        <f>+Actuals!M14</f>
        <v>0</v>
      </c>
      <c r="Q27" s="119">
        <f>+Actuals!N14</f>
        <v>0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-114127</v>
      </c>
      <c r="E28" s="38">
        <f>SUM(G28,I28,K28,M28,O28,Q28,S28,U28,W28,Y28,AA28,AC28,AE28)</f>
        <v>-499876.26</v>
      </c>
      <c r="F28" s="81">
        <f>'TIE-OUT'!T28+RECLASS!R28</f>
        <v>0</v>
      </c>
      <c r="G28" s="82">
        <f>'TIE-OUT'!U28+RECLASS!S28</f>
        <v>0</v>
      </c>
      <c r="H28" s="118">
        <f>+Actuals!E15</f>
        <v>-111855</v>
      </c>
      <c r="I28" s="119">
        <f>+Actuals!F15</f>
        <v>-489924.9</v>
      </c>
      <c r="J28" s="118">
        <v>-2272</v>
      </c>
      <c r="K28" s="119">
        <v>-9951.36</v>
      </c>
      <c r="L28" s="118">
        <f>+Actuals!I15</f>
        <v>0</v>
      </c>
      <c r="M28" s="119">
        <f>+Actuals!J15</f>
        <v>0</v>
      </c>
      <c r="N28" s="118">
        <f>+Actuals!K15</f>
        <v>0</v>
      </c>
      <c r="O28" s="119">
        <f>+Actuals!L15</f>
        <v>0</v>
      </c>
      <c r="P28" s="118">
        <f>+Actuals!M15</f>
        <v>0</v>
      </c>
      <c r="Q28" s="119">
        <f>+Actuals!N15</f>
        <v>0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-114127</v>
      </c>
      <c r="E29" s="39">
        <f t="shared" si="4"/>
        <v>-499876.26</v>
      </c>
      <c r="F29" s="61">
        <f t="shared" si="4"/>
        <v>0</v>
      </c>
      <c r="G29" s="39">
        <f t="shared" si="4"/>
        <v>0</v>
      </c>
      <c r="H29" s="61">
        <f t="shared" si="4"/>
        <v>-111855</v>
      </c>
      <c r="I29" s="39">
        <f t="shared" si="4"/>
        <v>-489924.9</v>
      </c>
      <c r="J29" s="61">
        <f t="shared" si="4"/>
        <v>-2272</v>
      </c>
      <c r="K29" s="39">
        <f t="shared" si="4"/>
        <v>-9951.36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f>+Actuals!E16</f>
        <v>0</v>
      </c>
      <c r="I32" s="119">
        <f>+Actuals!F16</f>
        <v>0</v>
      </c>
      <c r="J32" s="118">
        <f>+Actuals!G16</f>
        <v>0</v>
      </c>
      <c r="K32" s="119">
        <f>+Actuals!H16</f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f>+Actuals!E17</f>
        <v>0</v>
      </c>
      <c r="I33" s="119">
        <f>+Actuals!F17</f>
        <v>0</v>
      </c>
      <c r="J33" s="118">
        <f>+Actuals!G17</f>
        <v>0</v>
      </c>
      <c r="K33" s="119">
        <f>+Actuals!H17</f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f>+Actuals!E18</f>
        <v>0</v>
      </c>
      <c r="I34" s="119">
        <f>+Actuals!F18</f>
        <v>0</v>
      </c>
      <c r="J34" s="118">
        <f>+Actuals!G18</f>
        <v>0</v>
      </c>
      <c r="K34" s="119">
        <f>+Actuals!H18</f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f>+Actuals!E19</f>
        <v>0</v>
      </c>
      <c r="I35" s="119">
        <f>+Actuals!F19</f>
        <v>0</v>
      </c>
      <c r="J35" s="118">
        <f>+Actuals!G19</f>
        <v>0</v>
      </c>
      <c r="K35" s="119">
        <f>+Actuals!H19</f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f>+Actuals!E20</f>
        <v>0</v>
      </c>
      <c r="I39" s="119">
        <f>+Actuals!F20</f>
        <v>0</v>
      </c>
      <c r="J39" s="118">
        <f>+Actuals!G20</f>
        <v>0</v>
      </c>
      <c r="K39" s="119">
        <f>+Actuals!H20</f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f>+Actuals!E21</f>
        <v>0</v>
      </c>
      <c r="I40" s="119">
        <f>+Actuals!F21</f>
        <v>0</v>
      </c>
      <c r="J40" s="118">
        <f>+Actuals!G21</f>
        <v>0</v>
      </c>
      <c r="K40" s="119">
        <f>+Actuals!H21</f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f>+Actuals!E22</f>
        <v>0</v>
      </c>
      <c r="I41" s="119">
        <f>+Actuals!F22</f>
        <v>0</v>
      </c>
      <c r="J41" s="118">
        <f>+Actuals!G22</f>
        <v>0</v>
      </c>
      <c r="K41" s="119">
        <f>+Actuals!H22</f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f>+Actuals!E23</f>
        <v>0</v>
      </c>
      <c r="I45" s="119">
        <f>+Actuals!F23</f>
        <v>0</v>
      </c>
      <c r="J45" s="118">
        <f>+Actuals!G23</f>
        <v>0</v>
      </c>
      <c r="K45" s="119">
        <f>+Actuals!H23</f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'TIE-OUT'!T47+RECLASS!R47</f>
        <v>0</v>
      </c>
      <c r="G47" s="38">
        <f>'TIE-OUT'!U47+RECLASS!S47</f>
        <v>0</v>
      </c>
      <c r="H47" s="118">
        <f>+Actuals!E24</f>
        <v>0</v>
      </c>
      <c r="I47" s="119">
        <f>+Actuals!F24</f>
        <v>0</v>
      </c>
      <c r="J47" s="118">
        <f>+Actuals!G24</f>
        <v>0</v>
      </c>
      <c r="K47" s="119">
        <f>+Actuals!H24</f>
        <v>0</v>
      </c>
      <c r="L47" s="118">
        <f>+Actuals!I24</f>
        <v>0</v>
      </c>
      <c r="M47" s="119">
        <f>+Actuals!J24</f>
        <v>0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18">
        <f>+Actuals!E25</f>
        <v>0</v>
      </c>
      <c r="I49" s="119">
        <f>+Actuals!F25</f>
        <v>0</v>
      </c>
      <c r="J49" s="118">
        <f>+Actuals!G25</f>
        <v>0</v>
      </c>
      <c r="K49" s="119">
        <f>+Actuals!H25</f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f>+Actuals!E26</f>
        <v>0</v>
      </c>
      <c r="I51" s="119">
        <f>+Actuals!F26</f>
        <v>0</v>
      </c>
      <c r="J51" s="118">
        <f>+Actuals!G26</f>
        <v>0</v>
      </c>
      <c r="K51" s="119">
        <f>+Actuals!H26</f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-271480</v>
      </c>
      <c r="E54" s="38">
        <f>SUM(G54,I54,K54,M54,O54,Q54,S54,U54,W54,Y54,AA54,AC54,AE54)</f>
        <v>-1172793.6000000001</v>
      </c>
      <c r="F54" s="64">
        <f>'TIE-OUT'!T54+RECLASS!R54</f>
        <v>0</v>
      </c>
      <c r="G54" s="68">
        <f>'TIE-OUT'!U54+RECLASS!S54</f>
        <v>0</v>
      </c>
      <c r="H54" s="118">
        <f>+Actuals!E27</f>
        <v>0</v>
      </c>
      <c r="I54" s="119">
        <f>+Actuals!F27</f>
        <v>0</v>
      </c>
      <c r="J54" s="118">
        <v>-271480</v>
      </c>
      <c r="K54" s="119">
        <v>-1172793.6000000001</v>
      </c>
      <c r="L54" s="118">
        <f>+Actuals!I27</f>
        <v>0</v>
      </c>
      <c r="M54" s="119">
        <f>+Actuals!J27</f>
        <v>0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f>+Actuals!E28</f>
        <v>0</v>
      </c>
      <c r="I55" s="119">
        <f>+Actuals!F28</f>
        <v>0</v>
      </c>
      <c r="J55" s="118">
        <f>+Actuals!G28</f>
        <v>0</v>
      </c>
      <c r="K55" s="119">
        <f>+Actuals!H28</f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-271480</v>
      </c>
      <c r="E56" s="39">
        <f t="shared" si="10"/>
        <v>-1172793.6000000001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-271480</v>
      </c>
      <c r="K56" s="39">
        <f t="shared" si="10"/>
        <v>-1172793.6000000001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f>+Actuals!E29</f>
        <v>0</v>
      </c>
      <c r="I59" s="119">
        <f>+Actuals!F29</f>
        <v>0</v>
      </c>
      <c r="J59" s="118">
        <f>+Actuals!G29</f>
        <v>0</v>
      </c>
      <c r="K59" s="119">
        <f>+Actuals!H29</f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f>+Actuals!E30</f>
        <v>0</v>
      </c>
      <c r="I60" s="119">
        <f>+Actuals!F30</f>
        <v>0</v>
      </c>
      <c r="J60" s="118">
        <f>+Actuals!G30</f>
        <v>0</v>
      </c>
      <c r="K60" s="119">
        <f>+Actuals!H30</f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f>+Actuals!E31</f>
        <v>0</v>
      </c>
      <c r="I64" s="119">
        <f>+Actuals!F31</f>
        <v>0</v>
      </c>
      <c r="J64" s="118">
        <f>+Actuals!G31</f>
        <v>0</v>
      </c>
      <c r="K64" s="119">
        <f>+Actuals!H31</f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f>+Actuals!E32</f>
        <v>0</v>
      </c>
      <c r="I65" s="119">
        <f>+Actuals!F32</f>
        <v>0</v>
      </c>
      <c r="J65" s="118">
        <f>+Actuals!G32</f>
        <v>0</v>
      </c>
      <c r="K65" s="119">
        <f>+Actuals!H32</f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f>+Actuals!E33</f>
        <v>0</v>
      </c>
      <c r="I70" s="119">
        <f>+Actuals!F33</f>
        <v>0</v>
      </c>
      <c r="J70" s="118">
        <f>+Actuals!G33</f>
        <v>0</v>
      </c>
      <c r="K70" s="119">
        <f>+Actuals!H33</f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f>+Actuals!E34</f>
        <v>0</v>
      </c>
      <c r="I71" s="119">
        <f>+Actuals!F34</f>
        <v>0</v>
      </c>
      <c r="J71" s="118">
        <f>+Actuals!G34</f>
        <v>0</v>
      </c>
      <c r="K71" s="119">
        <f>+Actuals!H34</f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f>+Actuals!E35</f>
        <v>0</v>
      </c>
      <c r="I73" s="119">
        <f>+Actuals!F35</f>
        <v>0</v>
      </c>
      <c r="J73" s="118">
        <f>+Actuals!G35</f>
        <v>0</v>
      </c>
      <c r="K73" s="119">
        <f>+Actuals!H35</f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f>+Actuals!E36</f>
        <v>0</v>
      </c>
      <c r="I74" s="119">
        <f>+Actuals!F36</f>
        <v>0</v>
      </c>
      <c r="J74" s="118">
        <f>+Actuals!G36</f>
        <v>0</v>
      </c>
      <c r="K74" s="119">
        <f>+Actuals!H36</f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f>+Actuals!E37</f>
        <v>0</v>
      </c>
      <c r="I75" s="119">
        <f>+Actuals!F37</f>
        <v>0</v>
      </c>
      <c r="J75" s="118">
        <f>+Actuals!G37</f>
        <v>0</v>
      </c>
      <c r="K75" s="119">
        <f>+Actuals!H37</f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f>+Actuals!E38</f>
        <v>0</v>
      </c>
      <c r="I76" s="119">
        <f>+Actuals!F38</f>
        <v>0</v>
      </c>
      <c r="J76" s="118">
        <f>+Actuals!G38</f>
        <v>0</v>
      </c>
      <c r="K76" s="119">
        <f>+Actuals!H38</f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f>+Actuals!E39</f>
        <v>0</v>
      </c>
      <c r="I77" s="119">
        <f>+Actuals!F39</f>
        <v>0</v>
      </c>
      <c r="J77" s="118">
        <f>+Actuals!G39</f>
        <v>0</v>
      </c>
      <c r="K77" s="119">
        <f>+Actuals!H39</f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f>+Actuals!E40</f>
        <v>0</v>
      </c>
      <c r="I78" s="119">
        <f>+Actuals!F40</f>
        <v>0</v>
      </c>
      <c r="J78" s="118">
        <f>+Actuals!G40</f>
        <v>0</v>
      </c>
      <c r="K78" s="119">
        <f>+Actuals!H40</f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f>+Actuals!E41</f>
        <v>0</v>
      </c>
      <c r="I79" s="119">
        <f>+Actuals!F41</f>
        <v>0</v>
      </c>
      <c r="J79" s="118">
        <f>+Actuals!G41</f>
        <v>0</v>
      </c>
      <c r="K79" s="119">
        <f>+Actuals!H41</f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f>+Actuals!E42</f>
        <v>0</v>
      </c>
      <c r="I80" s="119">
        <f>+Actuals!F42</f>
        <v>0</v>
      </c>
      <c r="J80" s="118">
        <f>+Actuals!G42</f>
        <v>0</v>
      </c>
      <c r="K80" s="119">
        <f>+Actuals!H42</f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f>+Actuals!E43</f>
        <v>0</v>
      </c>
      <c r="I81" s="139">
        <f>+Actuals!F43-24836</f>
        <v>-24836</v>
      </c>
      <c r="J81" s="118">
        <f>+Actuals!G43</f>
        <v>0</v>
      </c>
      <c r="K81" s="139">
        <v>24836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-1162407.3700000001</v>
      </c>
      <c r="F82" s="91">
        <f>F16+F24+F29+F36+F43+F45+F47+F49</f>
        <v>0</v>
      </c>
      <c r="G82" s="92">
        <f>SUM(G72:G81)+G16+G24+G29+G36+G43+G45+G47+G49+G51+G56+G61+G66</f>
        <v>-1728</v>
      </c>
      <c r="H82" s="91">
        <f>H16+H24+H29+H36+H43+H45+H47+H49</f>
        <v>0</v>
      </c>
      <c r="I82" s="92">
        <f>SUM(I72:I81)+I16+I24+I29+I36+I43+I45+I47+I49+I51+I56+I61+I66</f>
        <v>-22487.040000000037</v>
      </c>
      <c r="J82" s="91">
        <f>J16+J24+J29+J36+J43+J45+J47+J49</f>
        <v>0</v>
      </c>
      <c r="K82" s="110">
        <f>SUM(K72:K81)+K16+K24+K29+K36+K43+K45+K47+K49+K51+K56+K61+K66</f>
        <v>-1147909.8900000001</v>
      </c>
      <c r="L82" s="91">
        <f>L16+L24+L29+L36+L43+L45+L47+L49</f>
        <v>0</v>
      </c>
      <c r="M82" s="92">
        <f>SUM(M72:M81)+M16+M24+M29+M36+M43+M45+M47+M49+M51+M56+M61+M66</f>
        <v>9717.56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Q176"/>
  <sheetViews>
    <sheetView zoomScale="75" workbookViewId="0">
      <pane xSplit="3" ySplit="9" topLeftCell="I58" activePane="bottomRight" state="frozen"/>
      <selection activeCell="N16" sqref="N16"/>
      <selection pane="topRight" activeCell="N16" sqref="N16"/>
      <selection pane="bottomLeft" activeCell="N16" sqref="N16"/>
      <selection pane="bottomRight" activeCell="AV74" sqref="AV74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  <col min="42" max="42" width="9.140625" hidden="1" customWidth="1"/>
    <col min="43" max="43" width="10.28515625" hidden="1" customWidth="1"/>
    <col min="44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174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54006730</v>
      </c>
      <c r="E11" s="38">
        <f>SUM(G11,I11,K11,M11,O11,Q11,S11,U11,W11,Y11,AA11,AC11,AE11)</f>
        <v>230193991.70999998</v>
      </c>
      <c r="F11" s="60">
        <f>'TIE-OUT'!X11+RECLASS!V11</f>
        <v>0</v>
      </c>
      <c r="G11" s="38">
        <f>'TIE-OUT'!Y11+RECLASS!W11</f>
        <v>0</v>
      </c>
      <c r="H11" s="118">
        <v>53658744</v>
      </c>
      <c r="I11" s="118">
        <v>228503241</v>
      </c>
      <c r="J11" s="118">
        <v>882005</v>
      </c>
      <c r="K11" s="119">
        <v>3289716.53</v>
      </c>
      <c r="L11" s="118">
        <v>-546723</v>
      </c>
      <c r="M11" s="119">
        <v>-1670554.74</v>
      </c>
      <c r="N11" s="118">
        <v>12704</v>
      </c>
      <c r="O11" s="119">
        <f>60913.92+10675</f>
        <v>71588.92</v>
      </c>
      <c r="P11" s="118">
        <v>0</v>
      </c>
      <c r="Q11" s="119">
        <v>0</v>
      </c>
      <c r="R11" s="118">
        <v>0</v>
      </c>
      <c r="S11" s="119">
        <v>0</v>
      </c>
      <c r="T11" s="118">
        <v>0</v>
      </c>
      <c r="U11" s="119">
        <v>0</v>
      </c>
      <c r="V11" s="118">
        <v>0</v>
      </c>
      <c r="W11" s="119">
        <v>0</v>
      </c>
      <c r="X11" s="118">
        <v>0</v>
      </c>
      <c r="Y11" s="119">
        <v>0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4145252.62</v>
      </c>
      <c r="F12" s="60">
        <f>'TIE-OUT'!X12+RECLASS!V12</f>
        <v>0</v>
      </c>
      <c r="G12" s="38">
        <f>'TIE-OUT'!Y12+RECLASS!W12</f>
        <v>2725515.13</v>
      </c>
      <c r="H12" s="118">
        <v>0</v>
      </c>
      <c r="I12" s="118">
        <v>0</v>
      </c>
      <c r="J12" s="118">
        <v>0</v>
      </c>
      <c r="K12" s="214">
        <v>0</v>
      </c>
      <c r="L12" s="118">
        <v>0</v>
      </c>
      <c r="M12" s="119">
        <v>1419737.49</v>
      </c>
      <c r="N12" s="118">
        <v>0</v>
      </c>
      <c r="O12" s="119">
        <v>0</v>
      </c>
      <c r="P12" s="118">
        <v>0</v>
      </c>
      <c r="Q12" s="119">
        <v>0</v>
      </c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8">
        <v>0</v>
      </c>
      <c r="J13" s="118">
        <v>0</v>
      </c>
      <c r="K13" s="119">
        <v>0</v>
      </c>
      <c r="L13" s="118">
        <v>0</v>
      </c>
      <c r="M13" s="119">
        <v>0</v>
      </c>
      <c r="N13" s="118">
        <v>0</v>
      </c>
      <c r="O13" s="119">
        <v>0</v>
      </c>
      <c r="P13" s="118">
        <v>0</v>
      </c>
      <c r="Q13" s="119">
        <v>0</v>
      </c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8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-1695135.94</v>
      </c>
      <c r="F15" s="81">
        <f>'TIE-OUT'!X15+RECLASS!V15</f>
        <v>0</v>
      </c>
      <c r="G15" s="82">
        <f>'TIE-OUT'!Y15+RECLASS!W15</f>
        <v>0</v>
      </c>
      <c r="H15" s="118">
        <v>0</v>
      </c>
      <c r="I15" s="118">
        <v>0</v>
      </c>
      <c r="J15" s="118">
        <v>0</v>
      </c>
      <c r="K15" s="119">
        <v>398744.4</v>
      </c>
      <c r="L15" s="118">
        <v>0</v>
      </c>
      <c r="M15" s="119">
        <v>-2015492.46</v>
      </c>
      <c r="N15" s="118">
        <v>0</v>
      </c>
      <c r="O15" s="119">
        <v>-78387.88</v>
      </c>
      <c r="P15" s="118">
        <v>0</v>
      </c>
      <c r="Q15" s="119">
        <v>0</v>
      </c>
      <c r="R15" s="118">
        <v>0</v>
      </c>
      <c r="S15" s="119">
        <v>0</v>
      </c>
      <c r="T15" s="118">
        <v>0</v>
      </c>
      <c r="U15" s="119">
        <v>0</v>
      </c>
      <c r="V15" s="118">
        <v>0</v>
      </c>
      <c r="W15" s="119">
        <v>0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54006730</v>
      </c>
      <c r="E16" s="39">
        <f t="shared" si="1"/>
        <v>232644108.38999999</v>
      </c>
      <c r="F16" s="61">
        <f t="shared" si="1"/>
        <v>0</v>
      </c>
      <c r="G16" s="39">
        <f t="shared" si="1"/>
        <v>2725515.13</v>
      </c>
      <c r="H16" s="61">
        <f t="shared" si="1"/>
        <v>53658744</v>
      </c>
      <c r="I16" s="61">
        <f t="shared" si="1"/>
        <v>228503241</v>
      </c>
      <c r="J16" s="61">
        <f t="shared" si="1"/>
        <v>882005</v>
      </c>
      <c r="K16" s="39">
        <f t="shared" si="1"/>
        <v>3688460.9299999997</v>
      </c>
      <c r="L16" s="61">
        <f t="shared" si="1"/>
        <v>-546723</v>
      </c>
      <c r="M16" s="39">
        <f t="shared" si="1"/>
        <v>-2266309.71</v>
      </c>
      <c r="N16" s="61">
        <f t="shared" si="1"/>
        <v>12704</v>
      </c>
      <c r="O16" s="39">
        <f t="shared" si="1"/>
        <v>-6798.9600000000064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-60194608</v>
      </c>
      <c r="E19" s="38">
        <f t="shared" si="2"/>
        <v>-254139411.01000002</v>
      </c>
      <c r="F19" s="64">
        <f>'TIE-OUT'!X19+RECLASS!V19</f>
        <v>0</v>
      </c>
      <c r="G19" s="68">
        <f>'TIE-OUT'!Y19+RECLASS!W19</f>
        <v>0</v>
      </c>
      <c r="H19" s="118">
        <v>-60894954</v>
      </c>
      <c r="I19" s="118">
        <v>-257546382</v>
      </c>
      <c r="J19" s="118">
        <v>281238</v>
      </c>
      <c r="K19" s="119">
        <v>1419973.53</v>
      </c>
      <c r="L19" s="118">
        <v>381191</v>
      </c>
      <c r="M19" s="119">
        <v>1719976.67</v>
      </c>
      <c r="N19" s="118">
        <v>37917</v>
      </c>
      <c r="O19" s="119">
        <v>267020.78999999998</v>
      </c>
      <c r="P19" s="118">
        <v>0</v>
      </c>
      <c r="Q19" s="119">
        <v>0</v>
      </c>
      <c r="R19" s="118">
        <v>0</v>
      </c>
      <c r="S19" s="119">
        <v>0</v>
      </c>
      <c r="T19" s="118">
        <v>0</v>
      </c>
      <c r="U19" s="119">
        <v>0</v>
      </c>
      <c r="V19" s="118">
        <v>0</v>
      </c>
      <c r="W19" s="119">
        <v>0</v>
      </c>
      <c r="X19" s="118">
        <v>0</v>
      </c>
      <c r="Y19" s="119">
        <v>0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2639119.3500000006</v>
      </c>
      <c r="F20" s="60">
        <f>'TIE-OUT'!X20+RECLASS!V20</f>
        <v>0</v>
      </c>
      <c r="G20" s="38">
        <f>'TIE-OUT'!Y20+RECLASS!W20</f>
        <v>-9988575.4499999993</v>
      </c>
      <c r="H20" s="118">
        <v>0</v>
      </c>
      <c r="I20" s="118">
        <v>0</v>
      </c>
      <c r="J20" s="118">
        <v>0</v>
      </c>
      <c r="K20" s="214">
        <v>0</v>
      </c>
      <c r="L20" s="118">
        <v>0</v>
      </c>
      <c r="M20" s="119">
        <v>5756986.21</v>
      </c>
      <c r="N20" s="118">
        <v>0</v>
      </c>
      <c r="O20" s="139">
        <v>6870708.5899999999</v>
      </c>
      <c r="P20" s="118">
        <v>0</v>
      </c>
      <c r="Q20" s="119">
        <v>0</v>
      </c>
      <c r="R20" s="118">
        <v>0</v>
      </c>
      <c r="S20" s="119">
        <v>0</v>
      </c>
      <c r="T20" s="118">
        <v>0</v>
      </c>
      <c r="U20" s="119">
        <v>0</v>
      </c>
      <c r="V20" s="118">
        <v>0</v>
      </c>
      <c r="W20" s="119">
        <v>0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8">
        <v>0</v>
      </c>
      <c r="J21" s="118">
        <v>0</v>
      </c>
      <c r="K21" s="119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8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8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-60194608</v>
      </c>
      <c r="E24" s="39">
        <f t="shared" si="3"/>
        <v>-251500291.66000003</v>
      </c>
      <c r="F24" s="61">
        <f t="shared" si="3"/>
        <v>0</v>
      </c>
      <c r="G24" s="39">
        <f t="shared" si="3"/>
        <v>-9988575.4499999993</v>
      </c>
      <c r="H24" s="61">
        <f>SUM(H19:H23)</f>
        <v>-60894954</v>
      </c>
      <c r="I24" s="39">
        <f>SUM(I19:I23)</f>
        <v>-257546382</v>
      </c>
      <c r="J24" s="61">
        <f t="shared" si="3"/>
        <v>281238</v>
      </c>
      <c r="K24" s="39">
        <f t="shared" si="3"/>
        <v>1419973.53</v>
      </c>
      <c r="L24" s="61">
        <f t="shared" si="3"/>
        <v>381191</v>
      </c>
      <c r="M24" s="39">
        <f t="shared" si="3"/>
        <v>7476962.8799999999</v>
      </c>
      <c r="N24" s="61">
        <f t="shared" si="3"/>
        <v>37917</v>
      </c>
      <c r="O24" s="39">
        <f t="shared" si="3"/>
        <v>7137729.3799999999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20623297</v>
      </c>
      <c r="E27" s="38">
        <f>SUM(G27,I27,K27,M27,O27,Q27,S27,U27,W27,Y27,AA27,AC27,AE27)</f>
        <v>87297113.010000005</v>
      </c>
      <c r="F27" s="64">
        <f>'TIE-OUT'!X27+RECLASS!V27</f>
        <v>0</v>
      </c>
      <c r="G27" s="68">
        <f>'TIE-OUT'!Y27+RECLASS!W27</f>
        <v>0</v>
      </c>
      <c r="H27" s="118">
        <f>13145771+111855</f>
        <v>13257626</v>
      </c>
      <c r="I27" s="118">
        <f>56253194+489925</f>
        <v>56743119</v>
      </c>
      <c r="J27" s="118">
        <v>7346990</v>
      </c>
      <c r="K27" s="119">
        <v>30471797.059999999</v>
      </c>
      <c r="L27" s="118">
        <v>21499</v>
      </c>
      <c r="M27" s="119">
        <v>93237.87</v>
      </c>
      <c r="N27" s="118">
        <v>-2818</v>
      </c>
      <c r="O27" s="119">
        <v>-11040.92</v>
      </c>
      <c r="P27" s="118">
        <v>0</v>
      </c>
      <c r="Q27" s="119">
        <v>0</v>
      </c>
      <c r="R27" s="118">
        <v>0</v>
      </c>
      <c r="S27" s="119">
        <v>0</v>
      </c>
      <c r="T27" s="118">
        <v>0</v>
      </c>
      <c r="U27" s="119">
        <v>0</v>
      </c>
      <c r="V27" s="118">
        <v>0</v>
      </c>
      <c r="W27" s="119">
        <v>0</v>
      </c>
      <c r="X27" s="118">
        <v>0</v>
      </c>
      <c r="Y27" s="119">
        <v>0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-14935817</v>
      </c>
      <c r="E28" s="38">
        <f>SUM(G28,I28,K28,M28,O28,Q28,S28,U28,W28,Y28,AA28,AC28,AE28)</f>
        <v>-63918296.479999997</v>
      </c>
      <c r="F28" s="81">
        <f>'TIE-OUT'!X28+RECLASS!V28</f>
        <v>0</v>
      </c>
      <c r="G28" s="82">
        <f>'TIE-OUT'!Y28+RECLASS!W28</f>
        <v>0</v>
      </c>
      <c r="H28" s="118">
        <v>-13087628</v>
      </c>
      <c r="I28" s="118">
        <v>-56015070</v>
      </c>
      <c r="J28" s="118">
        <v>-1852065</v>
      </c>
      <c r="K28" s="119">
        <v>-7914307.4000000004</v>
      </c>
      <c r="L28" s="118">
        <v>27539</v>
      </c>
      <c r="M28" s="119">
        <v>109096.09</v>
      </c>
      <c r="N28" s="118">
        <v>-23663</v>
      </c>
      <c r="O28" s="119">
        <v>-98015.17</v>
      </c>
      <c r="P28" s="118">
        <v>0</v>
      </c>
      <c r="Q28" s="119">
        <v>0</v>
      </c>
      <c r="R28" s="118">
        <v>0</v>
      </c>
      <c r="S28" s="119">
        <v>0</v>
      </c>
      <c r="T28" s="118">
        <v>0</v>
      </c>
      <c r="U28" s="119">
        <v>0</v>
      </c>
      <c r="V28" s="118">
        <v>0</v>
      </c>
      <c r="W28" s="119">
        <v>0</v>
      </c>
      <c r="X28" s="118">
        <v>0</v>
      </c>
      <c r="Y28" s="119">
        <v>0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5687480</v>
      </c>
      <c r="E29" s="39">
        <f t="shared" si="4"/>
        <v>23378816.530000009</v>
      </c>
      <c r="F29" s="61">
        <f t="shared" si="4"/>
        <v>0</v>
      </c>
      <c r="G29" s="39">
        <f t="shared" si="4"/>
        <v>0</v>
      </c>
      <c r="H29" s="61">
        <f t="shared" si="4"/>
        <v>169998</v>
      </c>
      <c r="I29" s="61">
        <f t="shared" si="4"/>
        <v>728049</v>
      </c>
      <c r="J29" s="61">
        <f t="shared" si="4"/>
        <v>5494925</v>
      </c>
      <c r="K29" s="39">
        <f t="shared" si="4"/>
        <v>22557489.659999996</v>
      </c>
      <c r="L29" s="61">
        <f t="shared" si="4"/>
        <v>49038</v>
      </c>
      <c r="M29" s="39">
        <f t="shared" si="4"/>
        <v>202333.96</v>
      </c>
      <c r="N29" s="61">
        <f t="shared" si="4"/>
        <v>-26481</v>
      </c>
      <c r="O29" s="39">
        <f t="shared" si="4"/>
        <v>-109056.09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254194</v>
      </c>
      <c r="E32" s="38">
        <f t="shared" si="5"/>
        <v>1088712.9100000001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8">
        <v>0</v>
      </c>
      <c r="J32" s="118">
        <v>32379</v>
      </c>
      <c r="K32" s="119">
        <v>138679.26</v>
      </c>
      <c r="L32" s="118">
        <v>94196</v>
      </c>
      <c r="M32" s="119">
        <v>403441.47</v>
      </c>
      <c r="N32" s="118">
        <v>127619</v>
      </c>
      <c r="O32" s="119">
        <v>546592.18000000005</v>
      </c>
      <c r="P32" s="118">
        <v>0</v>
      </c>
      <c r="Q32" s="119">
        <v>0</v>
      </c>
      <c r="R32" s="118">
        <v>0</v>
      </c>
      <c r="S32" s="119">
        <v>0</v>
      </c>
      <c r="T32" s="118">
        <v>0</v>
      </c>
      <c r="U32" s="119">
        <v>0</v>
      </c>
      <c r="V32" s="118">
        <v>0</v>
      </c>
      <c r="W32" s="119">
        <v>0</v>
      </c>
      <c r="X32" s="118">
        <v>0</v>
      </c>
      <c r="Y32" s="119">
        <v>0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8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8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v>0</v>
      </c>
      <c r="S34" s="119">
        <v>0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8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254194</v>
      </c>
      <c r="E36" s="39">
        <f t="shared" si="6"/>
        <v>1088712.9100000001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32379</v>
      </c>
      <c r="K36" s="39">
        <f t="shared" si="6"/>
        <v>138679.26</v>
      </c>
      <c r="L36" s="61">
        <f t="shared" si="6"/>
        <v>94196</v>
      </c>
      <c r="M36" s="39">
        <f t="shared" si="6"/>
        <v>403441.47</v>
      </c>
      <c r="N36" s="61">
        <f t="shared" si="6"/>
        <v>127619</v>
      </c>
      <c r="O36" s="39">
        <f t="shared" si="6"/>
        <v>546592.18000000005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319106</v>
      </c>
      <c r="E39" s="38">
        <f t="shared" si="7"/>
        <v>1347643.23</v>
      </c>
      <c r="F39" s="64">
        <f>'TIE-OUT'!X39+RECLASS!V39</f>
        <v>0</v>
      </c>
      <c r="G39" s="68">
        <f>'TIE-OUT'!Y39+RECLASS!W39</f>
        <v>0</v>
      </c>
      <c r="H39" s="118">
        <v>339373</v>
      </c>
      <c r="I39" s="118">
        <v>1498170</v>
      </c>
      <c r="J39" s="118">
        <v>-20267</v>
      </c>
      <c r="K39" s="119">
        <v>-88359.77</v>
      </c>
      <c r="L39" s="118">
        <v>0</v>
      </c>
      <c r="M39" s="119">
        <v>-62167</v>
      </c>
      <c r="N39" s="118">
        <v>0</v>
      </c>
      <c r="O39" s="119">
        <v>0</v>
      </c>
      <c r="P39" s="118">
        <v>0</v>
      </c>
      <c r="Q39" s="119">
        <v>0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'TIE-OUT'!X40+RECLASS!V40</f>
        <v>0</v>
      </c>
      <c r="G40" s="38">
        <f>'TIE-OUT'!Y40+RECLASS!W40</f>
        <v>0</v>
      </c>
      <c r="H40" s="118">
        <v>0</v>
      </c>
      <c r="I40" s="118">
        <v>0</v>
      </c>
      <c r="J40" s="118">
        <v>0</v>
      </c>
      <c r="K40" s="119">
        <v>0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v>0</v>
      </c>
      <c r="S40" s="119">
        <v>0</v>
      </c>
      <c r="T40" s="118">
        <v>0</v>
      </c>
      <c r="U40" s="119">
        <v>0</v>
      </c>
      <c r="V40" s="118">
        <v>0</v>
      </c>
      <c r="W40" s="119">
        <v>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'TIE-OUT'!X41+RECLASS!V41</f>
        <v>0</v>
      </c>
      <c r="G41" s="82">
        <f>'TIE-OUT'!Y41+RECLASS!W41</f>
        <v>0</v>
      </c>
      <c r="H41" s="118">
        <v>0</v>
      </c>
      <c r="I41" s="118">
        <v>0</v>
      </c>
      <c r="J41" s="118">
        <v>0</v>
      </c>
      <c r="K41" s="214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319106</v>
      </c>
      <c r="E43" s="39">
        <f t="shared" si="9"/>
        <v>1347643.23</v>
      </c>
      <c r="F43" s="61">
        <f t="shared" si="9"/>
        <v>0</v>
      </c>
      <c r="G43" s="39">
        <f t="shared" si="9"/>
        <v>0</v>
      </c>
      <c r="H43" s="61">
        <f t="shared" si="9"/>
        <v>339373</v>
      </c>
      <c r="I43" s="61">
        <f t="shared" si="9"/>
        <v>1498170</v>
      </c>
      <c r="J43" s="61">
        <f t="shared" si="9"/>
        <v>-20267</v>
      </c>
      <c r="K43" s="39">
        <f t="shared" si="9"/>
        <v>-88359.77</v>
      </c>
      <c r="L43" s="61">
        <f t="shared" si="9"/>
        <v>0</v>
      </c>
      <c r="M43" s="39">
        <f t="shared" si="9"/>
        <v>-62167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8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8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-72902</v>
      </c>
      <c r="E49" s="38">
        <f>SUM(G49,I49,K49,M49,O49,Q49,S49,U49,W49,Y49,AA49,AC49,AE49)</f>
        <v>-312239.70999999839</v>
      </c>
      <c r="F49" s="60">
        <f>'TIE-OUT'!X49+RECLASS!V49</f>
        <v>0</v>
      </c>
      <c r="G49" s="38">
        <f>'TIE-OUT'!Y49+RECLASS!W49</f>
        <v>0</v>
      </c>
      <c r="H49" s="118">
        <v>6726839</v>
      </c>
      <c r="I49" s="118">
        <v>28811051</v>
      </c>
      <c r="J49" s="118">
        <v>-6670280</v>
      </c>
      <c r="K49" s="119">
        <v>-28568809.239999998</v>
      </c>
      <c r="L49" s="118">
        <v>22298</v>
      </c>
      <c r="M49" s="119">
        <v>95502.33</v>
      </c>
      <c r="N49" s="118">
        <v>-151759</v>
      </c>
      <c r="O49" s="119">
        <v>-649983.80000000005</v>
      </c>
      <c r="P49" s="118">
        <v>0</v>
      </c>
      <c r="Q49" s="119">
        <v>0</v>
      </c>
      <c r="R49" s="118">
        <v>0</v>
      </c>
      <c r="S49" s="119">
        <v>0</v>
      </c>
      <c r="T49" s="118">
        <v>0</v>
      </c>
      <c r="U49" s="119">
        <v>0</v>
      </c>
      <c r="V49" s="118">
        <v>0</v>
      </c>
      <c r="W49" s="119">
        <v>0</v>
      </c>
      <c r="X49" s="118">
        <v>0</v>
      </c>
      <c r="Y49" s="119">
        <v>0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8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-20992972</v>
      </c>
      <c r="E54" s="38">
        <f>SUM(G54,I54,K54,M54,O54,Q54,S54,U54,W54,Y54,AA54,AC54,AE54)</f>
        <v>-1248478.1599999999</v>
      </c>
      <c r="F54" s="64">
        <f>'TIE-OUT'!X54+RECLASS!V54</f>
        <v>0</v>
      </c>
      <c r="G54" s="68">
        <f>'TIE-OUT'!Y54+RECLASS!W54</f>
        <v>-1526566</v>
      </c>
      <c r="H54" s="118">
        <v>0</v>
      </c>
      <c r="I54" s="118">
        <v>0</v>
      </c>
      <c r="J54" s="118">
        <v>-20631207</v>
      </c>
      <c r="K54" s="214">
        <v>-321321.99</v>
      </c>
      <c r="L54" s="118">
        <v>-56097</v>
      </c>
      <c r="M54" s="119">
        <v>599114.65</v>
      </c>
      <c r="N54" s="118">
        <v>-305668</v>
      </c>
      <c r="O54" s="119">
        <v>295.18</v>
      </c>
      <c r="P54" s="118">
        <v>0</v>
      </c>
      <c r="Q54" s="119">
        <v>0</v>
      </c>
      <c r="R54" s="118">
        <v>0</v>
      </c>
      <c r="S54" s="119">
        <v>0</v>
      </c>
      <c r="T54" s="118">
        <v>0</v>
      </c>
      <c r="U54" s="119">
        <v>0</v>
      </c>
      <c r="V54" s="118">
        <v>0</v>
      </c>
      <c r="W54" s="119">
        <v>0</v>
      </c>
      <c r="X54" s="118">
        <v>0</v>
      </c>
      <c r="Y54" s="119">
        <v>0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109406.29000000001</v>
      </c>
      <c r="F55" s="81">
        <f>'TIE-OUT'!X55+RECLASS!V55</f>
        <v>0</v>
      </c>
      <c r="G55" s="82">
        <f>'TIE-OUT'!Y55+RECLASS!W55</f>
        <v>0</v>
      </c>
      <c r="H55" s="118">
        <v>0</v>
      </c>
      <c r="I55" s="118">
        <v>0</v>
      </c>
      <c r="J55" s="118">
        <v>0</v>
      </c>
      <c r="K55" s="119">
        <v>16191.49</v>
      </c>
      <c r="L55" s="118">
        <v>0</v>
      </c>
      <c r="M55" s="119">
        <v>93300</v>
      </c>
      <c r="N55" s="118">
        <v>0</v>
      </c>
      <c r="O55" s="119">
        <v>-85.2</v>
      </c>
      <c r="P55" s="118">
        <v>0</v>
      </c>
      <c r="Q55" s="119">
        <v>0</v>
      </c>
      <c r="R55" s="118">
        <v>0</v>
      </c>
      <c r="S55" s="119">
        <v>0</v>
      </c>
      <c r="T55" s="118">
        <v>0</v>
      </c>
      <c r="U55" s="119">
        <v>0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-20992972</v>
      </c>
      <c r="E56" s="39">
        <f t="shared" si="10"/>
        <v>-1139071.8699999999</v>
      </c>
      <c r="F56" s="61">
        <f t="shared" si="10"/>
        <v>0</v>
      </c>
      <c r="G56" s="39">
        <f t="shared" si="10"/>
        <v>-1526566</v>
      </c>
      <c r="H56" s="61">
        <f t="shared" si="10"/>
        <v>0</v>
      </c>
      <c r="I56" s="61">
        <f t="shared" si="10"/>
        <v>0</v>
      </c>
      <c r="J56" s="61">
        <f t="shared" si="10"/>
        <v>-20631207</v>
      </c>
      <c r="K56" s="39">
        <f t="shared" si="10"/>
        <v>-305130.5</v>
      </c>
      <c r="L56" s="61">
        <f t="shared" si="10"/>
        <v>-56097</v>
      </c>
      <c r="M56" s="39">
        <f t="shared" si="10"/>
        <v>692414.65</v>
      </c>
      <c r="N56" s="61">
        <f t="shared" si="10"/>
        <v>-305668</v>
      </c>
      <c r="O56" s="39">
        <f t="shared" si="10"/>
        <v>209.98000000000002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18">
        <v>0</v>
      </c>
      <c r="I59" s="118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8">
        <f>123262-123262</f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8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8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8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8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8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-1031464.8500000006</v>
      </c>
      <c r="F74" s="60">
        <f>'TIE-OUT'!X74+RECLASS!V74</f>
        <v>0</v>
      </c>
      <c r="G74" s="60">
        <f>'TIE-OUT'!Y74+RECLASS!W74</f>
        <v>3407406.01</v>
      </c>
      <c r="H74" s="118">
        <v>0</v>
      </c>
      <c r="I74" s="118">
        <v>0</v>
      </c>
      <c r="J74" s="118">
        <v>0</v>
      </c>
      <c r="K74" s="214">
        <v>0</v>
      </c>
      <c r="L74" s="118">
        <v>0</v>
      </c>
      <c r="M74" s="119">
        <v>2396540</v>
      </c>
      <c r="N74" s="118">
        <v>0</v>
      </c>
      <c r="O74" s="119">
        <v>-6835410.8600000003</v>
      </c>
      <c r="P74" s="118">
        <v>0</v>
      </c>
      <c r="Q74" s="119">
        <v>0</v>
      </c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'TIE-OUT'!X75+RECLASS!V75</f>
        <v>0</v>
      </c>
      <c r="G75" s="60">
        <f>'TIE-OUT'!Y75+RECLASS!W75</f>
        <v>0</v>
      </c>
      <c r="H75" s="118">
        <v>0</v>
      </c>
      <c r="I75" s="118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-39</v>
      </c>
      <c r="F76" s="60">
        <f>'TIE-OUT'!X76+RECLASS!V76</f>
        <v>0</v>
      </c>
      <c r="G76" s="60">
        <f>'TIE-OUT'!Y76+RECLASS!W76</f>
        <v>-39</v>
      </c>
      <c r="H76" s="118">
        <v>0</v>
      </c>
      <c r="I76" s="118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'TIE-OUT'!X77+RECLASS!V77</f>
        <v>0</v>
      </c>
      <c r="G77" s="60">
        <f>'TIE-OUT'!Y77+RECLASS!W77</f>
        <v>0</v>
      </c>
      <c r="H77" s="118">
        <v>0</v>
      </c>
      <c r="I77" s="118">
        <v>0</v>
      </c>
      <c r="J77" s="118">
        <v>0</v>
      </c>
      <c r="K77" s="119">
        <v>0</v>
      </c>
      <c r="L77" s="118">
        <v>0</v>
      </c>
      <c r="M77" s="119">
        <v>-98300</v>
      </c>
      <c r="N77" s="118">
        <v>0</v>
      </c>
      <c r="O77" s="119">
        <v>0</v>
      </c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8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8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-740250</v>
      </c>
      <c r="F80" s="60">
        <f>'TIE-OUT'!X80+RECLASS!V80</f>
        <v>0</v>
      </c>
      <c r="G80" s="60">
        <f>'TIE-OUT'!Y80+RECLASS!W80</f>
        <v>0</v>
      </c>
      <c r="H80" s="118">
        <v>0</v>
      </c>
      <c r="I80" s="118">
        <v>0</v>
      </c>
      <c r="J80" s="118">
        <v>0</v>
      </c>
      <c r="K80" s="214">
        <v>0</v>
      </c>
      <c r="L80" s="118">
        <v>0</v>
      </c>
      <c r="M80" s="119">
        <v>0</v>
      </c>
      <c r="N80" s="118">
        <v>0</v>
      </c>
      <c r="O80" s="139">
        <v>-740250</v>
      </c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3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-0.3999999999996362</v>
      </c>
      <c r="F81" s="60">
        <f>'TIE-OUT'!X81+RECLASS!V81</f>
        <v>0</v>
      </c>
      <c r="G81" s="60">
        <f>'TIE-OUT'!Y81+RECLASS!W81</f>
        <v>0</v>
      </c>
      <c r="H81" s="118">
        <v>0</v>
      </c>
      <c r="I81" s="215">
        <v>0</v>
      </c>
      <c r="J81" s="118">
        <v>0</v>
      </c>
      <c r="K81" s="119">
        <v>10674.6</v>
      </c>
      <c r="L81" s="118">
        <v>0</v>
      </c>
      <c r="M81" s="119">
        <v>0</v>
      </c>
      <c r="N81" s="118">
        <v>0</v>
      </c>
      <c r="O81" s="119">
        <v>-10675</v>
      </c>
      <c r="P81" s="118">
        <v>0</v>
      </c>
      <c r="Q81" s="119">
        <v>0</v>
      </c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3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3637623.5699999705</v>
      </c>
      <c r="F82" s="91">
        <f>F16+F24+F29+F36+F43+F45+F47+F49</f>
        <v>0</v>
      </c>
      <c r="G82" s="92">
        <f>SUM(G72:G81)+G16+G24+G29+G36+G43+G45+G47+G49+G51+G56+G61+G66</f>
        <v>-5382259.3099999996</v>
      </c>
      <c r="H82" s="91">
        <f>H16+H24+H29+H36+H43+H45+H47+H49</f>
        <v>0</v>
      </c>
      <c r="I82" s="92">
        <f>SUM(I72:I81)+I16+I24+I29+I36+I43+I45+I47+I49+I51+I56+I61+I66</f>
        <v>1994129</v>
      </c>
      <c r="J82" s="91">
        <f>J16+J24+J29+J36+J43+J45+J47+J49</f>
        <v>0</v>
      </c>
      <c r="K82" s="110">
        <f>SUM(K72:K81)+K16+K24+K29+K36+K43+K45+K47+K49+K51+K56+K61+K66</f>
        <v>-1147021.5300000012</v>
      </c>
      <c r="L82" s="91">
        <f>L16+L24+L29+L36+L43+L45+L47+L49</f>
        <v>0</v>
      </c>
      <c r="M82" s="92">
        <f>SUM(M72:M81)+M16+M24+M29+M36+M43+M45+M47+M49+M51+M56+M61+M66</f>
        <v>8840418.5800000001</v>
      </c>
      <c r="N82" s="91">
        <f>N16+N24+N29+N36+N43+N45+N47+N49</f>
        <v>0</v>
      </c>
      <c r="O82" s="92">
        <f>SUM(O72:O81)+O16+O24+O29+O36+O43+O45+O47+O49+O51+O56+O61+O66</f>
        <v>-667643.17000000039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  <c r="AQ82" s="96"/>
    </row>
    <row r="83" spans="1:43" ht="13.5" thickTop="1" x14ac:dyDescent="0.2">
      <c r="A83" s="4"/>
      <c r="B83" s="3"/>
    </row>
    <row r="84" spans="1:43" x14ac:dyDescent="0.2">
      <c r="A84" s="4"/>
      <c r="B84" s="3"/>
    </row>
    <row r="85" spans="1:43" x14ac:dyDescent="0.2">
      <c r="A85" s="4" t="s">
        <v>166</v>
      </c>
      <c r="B85" s="3"/>
      <c r="F85" s="31"/>
      <c r="G85" s="31"/>
      <c r="H85" s="31"/>
      <c r="I85" s="31"/>
      <c r="K85"/>
    </row>
    <row r="86" spans="1:43" x14ac:dyDescent="0.2">
      <c r="A86" s="144"/>
      <c r="B86" s="3"/>
      <c r="C86" s="10" t="s">
        <v>162</v>
      </c>
      <c r="D86" s="145">
        <f t="shared" ref="D86:E88" si="15">SUM(F86,H86,J86,L86,N86,P86,R86,T86,V86,X86,Z86,AB86,AD86)</f>
        <v>0</v>
      </c>
      <c r="E86" s="146">
        <f t="shared" si="15"/>
        <v>758419</v>
      </c>
      <c r="F86" s="145">
        <f>'TIE-OUT'!X86+RECLASS!V86</f>
        <v>0</v>
      </c>
      <c r="G86" s="146">
        <f>'TIE-OUT'!Y86+RECLASS!W86</f>
        <v>1522312</v>
      </c>
      <c r="H86" s="145">
        <v>0</v>
      </c>
      <c r="I86" s="215">
        <v>-115037</v>
      </c>
      <c r="J86" s="145">
        <v>0</v>
      </c>
      <c r="K86" s="145">
        <v>-1389106</v>
      </c>
      <c r="L86" s="145">
        <v>0</v>
      </c>
      <c r="M86" s="145">
        <v>0</v>
      </c>
      <c r="N86" s="145">
        <v>0</v>
      </c>
      <c r="O86" s="145">
        <v>740250</v>
      </c>
    </row>
    <row r="87" spans="1:43" x14ac:dyDescent="0.2">
      <c r="A87" s="144"/>
      <c r="B87" s="3"/>
      <c r="C87" s="10" t="s">
        <v>71</v>
      </c>
      <c r="D87" s="146">
        <f t="shared" si="15"/>
        <v>0</v>
      </c>
      <c r="E87" s="146">
        <f t="shared" si="15"/>
        <v>0</v>
      </c>
      <c r="F87" s="146">
        <f>'TIE-OUT'!X87+RECLASS!V87</f>
        <v>0</v>
      </c>
      <c r="G87" s="146">
        <f>'TIE-OUT'!Y87+RECLASS!W87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</row>
    <row r="88" spans="1:43" x14ac:dyDescent="0.2">
      <c r="A88" s="144"/>
      <c r="B88" s="3"/>
      <c r="C88" s="10" t="s">
        <v>72</v>
      </c>
      <c r="D88" s="147">
        <f t="shared" si="15"/>
        <v>0</v>
      </c>
      <c r="E88" s="147">
        <f t="shared" si="15"/>
        <v>-1386419</v>
      </c>
      <c r="F88" s="147">
        <f>'TIE-OUT'!X88+RECLASS!V88</f>
        <v>0</v>
      </c>
      <c r="G88" s="147">
        <f>'TIE-OUT'!Y88+RECLASS!W88</f>
        <v>-646169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-740250</v>
      </c>
    </row>
    <row r="89" spans="1:43" ht="15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K89" si="16">SUM(E86:E88)</f>
        <v>-628000</v>
      </c>
      <c r="F89" s="155">
        <f t="shared" si="16"/>
        <v>0</v>
      </c>
      <c r="G89" s="155">
        <f t="shared" si="16"/>
        <v>876143</v>
      </c>
      <c r="H89" s="155">
        <f t="shared" si="16"/>
        <v>0</v>
      </c>
      <c r="I89" s="155">
        <f t="shared" si="16"/>
        <v>-115037</v>
      </c>
      <c r="J89" s="155">
        <f t="shared" si="16"/>
        <v>0</v>
      </c>
      <c r="K89" s="155">
        <f t="shared" si="16"/>
        <v>-1389106</v>
      </c>
      <c r="L89" s="155">
        <f>SUM(L86:L88)</f>
        <v>0</v>
      </c>
      <c r="M89" s="155">
        <f>SUM(M86:M88)</f>
        <v>0</v>
      </c>
      <c r="N89" s="155">
        <f>SUM(N86:N88)</f>
        <v>0</v>
      </c>
      <c r="O89" s="155">
        <f>SUM(O86:O88)</f>
        <v>0</v>
      </c>
    </row>
    <row r="90" spans="1:43" x14ac:dyDescent="0.2">
      <c r="A90" s="4"/>
      <c r="B90" s="3"/>
      <c r="F90" s="31"/>
      <c r="G90" s="31"/>
      <c r="H90" s="31"/>
      <c r="I90" s="31"/>
      <c r="K90"/>
    </row>
    <row r="91" spans="1:43" ht="15" x14ac:dyDescent="0.2">
      <c r="A91" s="151"/>
      <c r="B91" s="152"/>
      <c r="C91" s="157" t="s">
        <v>168</v>
      </c>
      <c r="D91" s="155">
        <f>+D82+D89</f>
        <v>0</v>
      </c>
      <c r="E91" s="155">
        <f t="shared" ref="E91:K91" si="17">+E82+E89</f>
        <v>3009623.5699999705</v>
      </c>
      <c r="F91" s="155">
        <f t="shared" si="17"/>
        <v>0</v>
      </c>
      <c r="G91" s="155">
        <f t="shared" si="17"/>
        <v>-4506116.3099999996</v>
      </c>
      <c r="H91" s="155">
        <f t="shared" si="17"/>
        <v>0</v>
      </c>
      <c r="I91" s="155">
        <f t="shared" si="17"/>
        <v>1879092</v>
      </c>
      <c r="J91" s="155">
        <f t="shared" si="17"/>
        <v>0</v>
      </c>
      <c r="K91" s="155">
        <f t="shared" si="17"/>
        <v>-2536127.5300000012</v>
      </c>
      <c r="L91" s="155">
        <f>+L82+L89</f>
        <v>0</v>
      </c>
      <c r="M91" s="155">
        <f>+M82+M89</f>
        <v>8840418.5800000001</v>
      </c>
      <c r="N91" s="155">
        <f>+N82+N89</f>
        <v>0</v>
      </c>
      <c r="O91" s="155">
        <f>+O82+O89</f>
        <v>-667643.17000000039</v>
      </c>
    </row>
    <row r="92" spans="1:43" x14ac:dyDescent="0.2">
      <c r="A92" s="4"/>
      <c r="B92" s="3"/>
    </row>
    <row r="93" spans="1:43" x14ac:dyDescent="0.2">
      <c r="A93" s="4"/>
      <c r="B93" s="3"/>
    </row>
    <row r="94" spans="1:43" x14ac:dyDescent="0.2">
      <c r="A94" s="4"/>
      <c r="B94" s="3"/>
    </row>
    <row r="95" spans="1:43" x14ac:dyDescent="0.2">
      <c r="A95" s="4"/>
      <c r="B95" s="3"/>
    </row>
    <row r="96" spans="1:4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5" footer="0.5"/>
  <pageSetup paperSize="5" scale="44" orientation="landscape" r:id="rId1"/>
  <headerFooter alignWithMargins="0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G79" activePane="bottomRight" state="frozen"/>
      <selection activeCell="N16" sqref="N16"/>
      <selection pane="topRight" activeCell="N16" sqref="N16"/>
      <selection pane="bottomLeft" activeCell="N16" sqref="N16"/>
      <selection pane="bottomRight" activeCell="N16" sqref="N1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  <col min="16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27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68832553</v>
      </c>
      <c r="E11" s="38">
        <f>SUM(G11,I11,K11,M11,O11,Q11,S11,U11,W11,Y11,AA11,AC11,AE11)</f>
        <v>291280862.48000002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0</v>
      </c>
      <c r="H11" s="60">
        <f>'TX-EGM-GL'!H11+'TX-HPLR-GL '!H11+'TX-HPLC-GL'!H11</f>
        <v>68805563</v>
      </c>
      <c r="I11" s="38">
        <f>'TX-EGM-GL'!I11+'TX-HPLR-GL '!I11+'TX-HPLC-GL'!I11</f>
        <v>291438368.69999999</v>
      </c>
      <c r="J11" s="60">
        <f>'TX-EGM-GL'!J11+'TX-HPLR-GL '!J11+'TX-HPLC-GL'!J11</f>
        <v>512270</v>
      </c>
      <c r="K11" s="38">
        <f>'TX-EGM-GL'!K11+'TX-HPLR-GL '!K11+'TX-HPLC-GL'!K11</f>
        <v>1484227.38</v>
      </c>
      <c r="L11" s="60">
        <f>'TX-EGM-GL'!L11+'TX-HPLR-GL '!L11+'TX-HPLC-GL'!L11</f>
        <v>-483696</v>
      </c>
      <c r="M11" s="38">
        <f>'TX-EGM-GL'!M11+'TX-HPLR-GL '!M11+'TX-HPLC-GL'!M11</f>
        <v>-1614536.77</v>
      </c>
      <c r="N11" s="60">
        <f>'TX-EGM-GL'!N11+'TX-HPLR-GL '!N11+'TX-HPLC-GL'!N11</f>
        <v>-1584</v>
      </c>
      <c r="O11" s="38">
        <f>'TX-EGM-GL'!O11+'TX-HPLR-GL '!O11+'TX-HPLC-GL'!O11</f>
        <v>-27196.83</v>
      </c>
      <c r="P11" s="60">
        <f>'TX-EGM-GL'!P11+'TX-HPLR-GL '!P11+'TX-HPLC-GL'!P11</f>
        <v>0</v>
      </c>
      <c r="Q11" s="38">
        <f>'TX-EGM-GL'!Q11+'TX-HPLR-GL '!Q11+'TX-HPLC-GL'!Q11</f>
        <v>0</v>
      </c>
      <c r="R11" s="60">
        <f>'TX-EGM-GL'!R11+'TX-HPLR-GL '!R11+'TX-HPLC-GL'!R11</f>
        <v>0</v>
      </c>
      <c r="S11" s="38">
        <f>'TX-EGM-GL'!S11+'TX-HPLR-GL '!S11+'TX-HPLC-GL'!S11</f>
        <v>0</v>
      </c>
      <c r="T11" s="60">
        <f>'TX-EGM-GL'!T11+'TX-HPLR-GL '!T11+'TX-HPLC-GL'!T11</f>
        <v>0</v>
      </c>
      <c r="U11" s="38">
        <f>'TX-EGM-GL'!U11+'TX-HPLR-GL '!U11+'TX-HPLC-GL'!U11</f>
        <v>0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7880588.25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6460850.7599999998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0</v>
      </c>
      <c r="L12" s="60">
        <f>'TX-EGM-GL'!L12+'TX-HPLR-GL '!L12+'TX-HPLC-GL'!L12</f>
        <v>0</v>
      </c>
      <c r="M12" s="38">
        <f>'TX-EGM-GL'!M12+'TX-HPLR-GL '!M12+'TX-HPLC-GL'!M12</f>
        <v>1419737.49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12450000</v>
      </c>
      <c r="E13" s="38">
        <f t="shared" si="0"/>
        <v>43694930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10189948</v>
      </c>
      <c r="I13" s="38">
        <f>'TX-EGM-GL'!I13+'TX-HPLR-GL '!I13+'TX-HPLC-GL'!I13</f>
        <v>43284349</v>
      </c>
      <c r="J13" s="60">
        <f>'TX-EGM-GL'!J13+'TX-HPLR-GL '!J13+'TX-HPLC-GL'!J13</f>
        <v>0</v>
      </c>
      <c r="K13" s="38">
        <f>'TX-EGM-GL'!K13+'TX-HPLR-GL '!K13+'TX-HPLC-GL'!K13</f>
        <v>0</v>
      </c>
      <c r="L13" s="60">
        <f>'TX-EGM-GL'!L13+'TX-HPLR-GL '!L13+'TX-HPLC-GL'!L13</f>
        <v>0</v>
      </c>
      <c r="M13" s="38">
        <f>'TX-EGM-GL'!M13+'TX-HPLR-GL '!M13+'TX-HPLC-GL'!M13</f>
        <v>0</v>
      </c>
      <c r="N13" s="60">
        <f>'TX-EGM-GL'!N13+'TX-HPLR-GL '!N13+'TX-HPLC-GL'!N13</f>
        <v>2260052</v>
      </c>
      <c r="O13" s="38">
        <f>'TX-EGM-GL'!O13+'TX-HPLR-GL '!O13+'TX-HPLC-GL'!O13</f>
        <v>410581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13186.059999999939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0</v>
      </c>
      <c r="H15" s="60">
        <f>'TX-EGM-GL'!H15+'TX-HPLR-GL '!H15+'TX-HPLC-GL'!H15</f>
        <v>0</v>
      </c>
      <c r="I15" s="38">
        <f>'TX-EGM-GL'!I15+'TX-HPLR-GL '!I15+'TX-HPLC-GL'!I15</f>
        <v>1554000</v>
      </c>
      <c r="J15" s="60">
        <f>'TX-EGM-GL'!J15+'TX-HPLR-GL '!J15+'TX-HPLC-GL'!J15</f>
        <v>0</v>
      </c>
      <c r="K15" s="38">
        <f>'TX-EGM-GL'!K15+'TX-HPLR-GL '!K15+'TX-HPLC-GL'!K15</f>
        <v>505844.4</v>
      </c>
      <c r="L15" s="60">
        <f>'TX-EGM-GL'!L15+'TX-HPLR-GL '!L15+'TX-HPLC-GL'!L15</f>
        <v>0</v>
      </c>
      <c r="M15" s="38">
        <f>'TX-EGM-GL'!M15+'TX-HPLR-GL '!M15+'TX-HPLC-GL'!M15</f>
        <v>-1968270.46</v>
      </c>
      <c r="N15" s="60">
        <f>'TX-EGM-GL'!N15+'TX-HPLR-GL '!N15+'TX-HPLC-GL'!N15</f>
        <v>0</v>
      </c>
      <c r="O15" s="38">
        <f>'TX-EGM-GL'!O15+'TX-HPLR-GL '!O15+'TX-HPLC-GL'!O15</f>
        <v>-78387.88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81282553</v>
      </c>
      <c r="E16" s="39">
        <f t="shared" si="1"/>
        <v>342869566.79000002</v>
      </c>
      <c r="F16" s="61">
        <f t="shared" si="1"/>
        <v>0</v>
      </c>
      <c r="G16" s="39">
        <f t="shared" si="1"/>
        <v>6460850.7599999998</v>
      </c>
      <c r="H16" s="61">
        <f t="shared" si="1"/>
        <v>78995511</v>
      </c>
      <c r="I16" s="39">
        <f t="shared" si="1"/>
        <v>336276717.69999999</v>
      </c>
      <c r="J16" s="61">
        <f t="shared" si="1"/>
        <v>512270</v>
      </c>
      <c r="K16" s="39">
        <f t="shared" si="1"/>
        <v>1990071.7799999998</v>
      </c>
      <c r="L16" s="61">
        <f t="shared" si="1"/>
        <v>-483696</v>
      </c>
      <c r="M16" s="39">
        <f t="shared" si="1"/>
        <v>-2163069.7400000002</v>
      </c>
      <c r="N16" s="61">
        <f t="shared" si="1"/>
        <v>2258468</v>
      </c>
      <c r="O16" s="39">
        <f t="shared" si="1"/>
        <v>304996.28999999998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-68208628</v>
      </c>
      <c r="E19" s="38">
        <f t="shared" si="2"/>
        <v>-288965600.87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0</v>
      </c>
      <c r="H19" s="60">
        <f>'TX-EGM-GL'!H19+'TX-HPLR-GL '!H19+'TX-HPLC-GL'!H19</f>
        <v>-68857505</v>
      </c>
      <c r="I19" s="38">
        <f>'TX-EGM-GL'!I19+'TX-HPLR-GL '!I19+'TX-HPLC-GL'!I19</f>
        <v>-290790487.51999998</v>
      </c>
      <c r="J19" s="60">
        <f>'TX-EGM-GL'!J19+'TX-HPLR-GL '!J19+'TX-HPLC-GL'!J19</f>
        <v>230246</v>
      </c>
      <c r="K19" s="38">
        <f>'TX-EGM-GL'!K19+'TX-HPLR-GL '!K19+'TX-HPLC-GL'!K19</f>
        <v>97662.960000000196</v>
      </c>
      <c r="L19" s="60">
        <f>'TX-EGM-GL'!L19+'TX-HPLR-GL '!L19+'TX-HPLC-GL'!L19</f>
        <v>380237</v>
      </c>
      <c r="M19" s="38">
        <f>'TX-EGM-GL'!M19+'TX-HPLR-GL '!M19+'TX-HPLC-GL'!M19</f>
        <v>1458185.19</v>
      </c>
      <c r="N19" s="60">
        <f>'TX-EGM-GL'!N19+'TX-HPLR-GL '!N19+'TX-HPLC-GL'!N19</f>
        <v>38394</v>
      </c>
      <c r="O19" s="38">
        <f>'TX-EGM-GL'!O19+'TX-HPLR-GL '!O19+'TX-HPLC-GL'!O19</f>
        <v>269038.5</v>
      </c>
      <c r="P19" s="60">
        <f>'TX-EGM-GL'!P19+'TX-HPLR-GL '!P19+'TX-HPLC-GL'!P19</f>
        <v>0</v>
      </c>
      <c r="Q19" s="38">
        <f>'TX-EGM-GL'!Q19+'TX-HPLR-GL '!Q19+'TX-HPLC-GL'!Q19</f>
        <v>0</v>
      </c>
      <c r="R19" s="60">
        <f>'TX-EGM-GL'!R19+'TX-HPLR-GL '!R19+'TX-HPLC-GL'!R19</f>
        <v>0</v>
      </c>
      <c r="S19" s="38">
        <f>'TX-EGM-GL'!S19+'TX-HPLR-GL '!S19+'TX-HPLC-GL'!S19</f>
        <v>0</v>
      </c>
      <c r="T19" s="60">
        <f>'TX-EGM-GL'!T19+'TX-HPLR-GL '!T19+'TX-HPLC-GL'!T19</f>
        <v>0</v>
      </c>
      <c r="U19" s="38">
        <f>'TX-EGM-GL'!U19+'TX-HPLR-GL '!U19+'TX-HPLC-GL'!U19</f>
        <v>0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2759456.9800000014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-9868237.8199999984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0</v>
      </c>
      <c r="L20" s="60">
        <f>'TX-EGM-GL'!L20+'TX-HPLR-GL '!L20+'TX-HPLC-GL'!L20</f>
        <v>0</v>
      </c>
      <c r="M20" s="38">
        <f>'TX-EGM-GL'!M20+'TX-HPLR-GL '!M20+'TX-HPLC-GL'!M20</f>
        <v>5756986.21</v>
      </c>
      <c r="N20" s="60">
        <f>'TX-EGM-GL'!N20+'TX-HPLR-GL '!N20+'TX-HPLC-GL'!N20</f>
        <v>0</v>
      </c>
      <c r="O20" s="38">
        <f>'TX-EGM-GL'!O20+'TX-HPLR-GL '!O20+'TX-HPLC-GL'!O20</f>
        <v>6870708.5899999999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-12450000</v>
      </c>
      <c r="E21" s="38">
        <f t="shared" si="2"/>
        <v>-43694930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-10189948</v>
      </c>
      <c r="I21" s="38">
        <f>'TX-EGM-GL'!I21+'TX-HPLR-GL '!I21+'TX-HPLC-GL'!I21</f>
        <v>-43284349</v>
      </c>
      <c r="J21" s="60">
        <f>'TX-EGM-GL'!J21+'TX-HPLR-GL '!J21+'TX-HPLC-GL'!J21</f>
        <v>0</v>
      </c>
      <c r="K21" s="38">
        <f>'TX-EGM-GL'!K21+'TX-HPLR-GL '!K21+'TX-HPLC-GL'!K21</f>
        <v>0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-2260052</v>
      </c>
      <c r="O21" s="38">
        <f>'TX-EGM-GL'!O21+'TX-HPLR-GL '!O21+'TX-HPLC-GL'!O21</f>
        <v>-410581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144584</v>
      </c>
      <c r="E23" s="38">
        <f t="shared" si="2"/>
        <v>632481.84299999999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12541</v>
      </c>
      <c r="I23" s="38">
        <f>'TX-EGM-GL'!I23+'TX-HPLR-GL '!I23+'TX-HPLC-GL'!I23</f>
        <v>53713.103000000003</v>
      </c>
      <c r="J23" s="60">
        <f>'TX-EGM-GL'!J23+'TX-HPLR-GL '!J23+'TX-HPLC-GL'!J23</f>
        <v>136800</v>
      </c>
      <c r="K23" s="38">
        <f>'TX-EGM-GL'!K23+'TX-HPLR-GL '!K23+'TX-HPLC-GL'!K23</f>
        <v>599142.97</v>
      </c>
      <c r="L23" s="60">
        <f>'TX-EGM-GL'!L23+'TX-HPLR-GL '!L23+'TX-HPLC-GL'!L23</f>
        <v>-4757</v>
      </c>
      <c r="M23" s="38">
        <f>'TX-EGM-GL'!M23+'TX-HPLR-GL '!M23+'TX-HPLC-GL'!M23</f>
        <v>-20374.23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-80514044</v>
      </c>
      <c r="E24" s="39">
        <f t="shared" si="3"/>
        <v>-329268592.04699999</v>
      </c>
      <c r="F24" s="61">
        <f t="shared" si="3"/>
        <v>0</v>
      </c>
      <c r="G24" s="39">
        <f t="shared" si="3"/>
        <v>-9868237.8199999984</v>
      </c>
      <c r="H24" s="61">
        <f t="shared" si="3"/>
        <v>-79034912</v>
      </c>
      <c r="I24" s="39">
        <f t="shared" si="3"/>
        <v>-334021123.417</v>
      </c>
      <c r="J24" s="61">
        <f t="shared" si="3"/>
        <v>367046</v>
      </c>
      <c r="K24" s="39">
        <f t="shared" si="3"/>
        <v>696805.93000000017</v>
      </c>
      <c r="L24" s="61">
        <f t="shared" si="3"/>
        <v>375480</v>
      </c>
      <c r="M24" s="39">
        <f t="shared" si="3"/>
        <v>7194797.1699999999</v>
      </c>
      <c r="N24" s="61">
        <f t="shared" si="3"/>
        <v>-2221658</v>
      </c>
      <c r="O24" s="39">
        <f t="shared" si="3"/>
        <v>6729166.0899999999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34130965</v>
      </c>
      <c r="E27" s="38">
        <f>SUM(G27,I27,K27,M27,O27,Q27,S27,U27,W27,Y27,AA27,AC27,AE27)</f>
        <v>145169310.16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24976042</v>
      </c>
      <c r="I27" s="38">
        <f>'TX-EGM-GL'!I27+'TX-HPLR-GL '!I27+'TX-HPLC-GL'!I27</f>
        <v>106957189.7</v>
      </c>
      <c r="J27" s="60">
        <f>'TX-EGM-GL'!J27+'TX-HPLR-GL '!J27+'TX-HPLC-GL'!J27</f>
        <v>9171305</v>
      </c>
      <c r="K27" s="38">
        <f>'TX-EGM-GL'!K27+'TX-HPLR-GL '!K27+'TX-HPLC-GL'!K27</f>
        <v>38280526.649999999</v>
      </c>
      <c r="L27" s="60">
        <f>'TX-EGM-GL'!L27+'TX-HPLR-GL '!L27+'TX-HPLC-GL'!L27</f>
        <v>-13087</v>
      </c>
      <c r="M27" s="38">
        <f>'TX-EGM-GL'!M27+'TX-HPLR-GL '!M27+'TX-HPLC-GL'!M27</f>
        <v>-55322.550000000017</v>
      </c>
      <c r="N27" s="60">
        <f>'TX-EGM-GL'!N27+'TX-HPLR-GL '!N27+'TX-HPLC-GL'!N27</f>
        <v>-3295</v>
      </c>
      <c r="O27" s="38">
        <f>'TX-EGM-GL'!O27+'TX-HPLR-GL '!O27+'TX-HPLC-GL'!O27</f>
        <v>-13083.64</v>
      </c>
      <c r="P27" s="60">
        <f>'TX-EGM-GL'!P27+'TX-HPLR-GL '!P27+'TX-HPLC-GL'!P27</f>
        <v>0</v>
      </c>
      <c r="Q27" s="38">
        <f>'TX-EGM-GL'!Q27+'TX-HPLR-GL '!Q27+'TX-HPLC-GL'!Q27</f>
        <v>0</v>
      </c>
      <c r="R27" s="60">
        <f>'TX-EGM-GL'!R27+'TX-HPLR-GL '!R27+'TX-HPLC-GL'!R27</f>
        <v>0</v>
      </c>
      <c r="S27" s="38">
        <f>'TX-EGM-GL'!S27+'TX-HPLR-GL '!S27+'TX-HPLC-GL'!S27</f>
        <v>0</v>
      </c>
      <c r="T27" s="60">
        <f>'TX-EGM-GL'!T27+'TX-HPLR-GL '!T27+'TX-HPLC-GL'!T27</f>
        <v>0</v>
      </c>
      <c r="U27" s="38">
        <f>'TX-EGM-GL'!U27+'TX-HPLR-GL '!U27+'TX-HPLC-GL'!U27</f>
        <v>0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-35024031</v>
      </c>
      <c r="E28" s="38">
        <f>SUM(G28,I28,K28,M28,O28,Q28,S28,U28,W28,Y28,AA28,AC28,AE28)</f>
        <v>-150094331.40400001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-25819286</v>
      </c>
      <c r="I28" s="38">
        <f>'TX-EGM-GL'!I28+'TX-HPLR-GL '!I28+'TX-HPLC-GL'!I28</f>
        <v>-110687404.31</v>
      </c>
      <c r="J28" s="60">
        <f>'TX-EGM-GL'!J28+'TX-HPLR-GL '!J28+'TX-HPLC-GL'!J28</f>
        <v>-9163446</v>
      </c>
      <c r="K28" s="38">
        <f>'TX-EGM-GL'!K28+'TX-HPLR-GL '!K28+'TX-HPLC-GL'!K28</f>
        <v>-39226273.420000002</v>
      </c>
      <c r="L28" s="60">
        <f>'TX-EGM-GL'!L28+'TX-HPLR-GL '!L28+'TX-HPLC-GL'!L28</f>
        <v>6040</v>
      </c>
      <c r="M28" s="38">
        <f>'TX-EGM-GL'!M28+'TX-HPLR-GL '!M28+'TX-HPLC-GL'!M28</f>
        <v>15858.216</v>
      </c>
      <c r="N28" s="60">
        <f>'TX-EGM-GL'!N28+'TX-HPLR-GL '!N28+'TX-HPLC-GL'!N28</f>
        <v>-47339</v>
      </c>
      <c r="O28" s="38">
        <f>'TX-EGM-GL'!O28+'TX-HPLR-GL '!O28+'TX-HPLC-GL'!O28</f>
        <v>-196511.89</v>
      </c>
      <c r="P28" s="60">
        <f>'TX-EGM-GL'!P28+'TX-HPLR-GL '!P28+'TX-HPLC-GL'!P28</f>
        <v>0</v>
      </c>
      <c r="Q28" s="38">
        <f>'TX-EGM-GL'!Q28+'TX-HPLR-GL '!Q28+'TX-HPLC-GL'!Q28</f>
        <v>0</v>
      </c>
      <c r="R28" s="60">
        <f>'TX-EGM-GL'!R28+'TX-HPLR-GL '!R28+'TX-HPLC-GL'!R28</f>
        <v>0</v>
      </c>
      <c r="S28" s="38">
        <f>'TX-EGM-GL'!S28+'TX-HPLR-GL '!S28+'TX-HPLC-GL'!S28</f>
        <v>0</v>
      </c>
      <c r="T28" s="60">
        <f>'TX-EGM-GL'!T28+'TX-HPLR-GL '!T28+'TX-HPLC-GL'!T28</f>
        <v>0</v>
      </c>
      <c r="U28" s="38">
        <f>'TX-EGM-GL'!U28+'TX-HPLR-GL '!U28+'TX-HPLC-GL'!U28</f>
        <v>0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-893066</v>
      </c>
      <c r="E29" s="39">
        <f t="shared" si="4"/>
        <v>-4925021.2440000176</v>
      </c>
      <c r="F29" s="61">
        <f t="shared" si="4"/>
        <v>0</v>
      </c>
      <c r="G29" s="39">
        <f t="shared" si="4"/>
        <v>0</v>
      </c>
      <c r="H29" s="61">
        <f t="shared" si="4"/>
        <v>-843244</v>
      </c>
      <c r="I29" s="39">
        <f t="shared" si="4"/>
        <v>-3730214.6099999994</v>
      </c>
      <c r="J29" s="61">
        <f t="shared" si="4"/>
        <v>7859</v>
      </c>
      <c r="K29" s="39">
        <f t="shared" si="4"/>
        <v>-945746.77000000328</v>
      </c>
      <c r="L29" s="61">
        <f t="shared" si="4"/>
        <v>-7047</v>
      </c>
      <c r="M29" s="39">
        <f t="shared" si="4"/>
        <v>-39464.334000000017</v>
      </c>
      <c r="N29" s="61">
        <f t="shared" si="4"/>
        <v>-50634</v>
      </c>
      <c r="O29" s="39">
        <f t="shared" si="4"/>
        <v>-209595.53000000003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210413</v>
      </c>
      <c r="E32" s="38">
        <f t="shared" si="5"/>
        <v>892404.71100000339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-5948543</v>
      </c>
      <c r="I32" s="38">
        <f>'TX-EGM-GL'!I32+'TX-HPLR-GL '!I32+'TX-HPLC-GL'!I32</f>
        <v>-25477609.669</v>
      </c>
      <c r="J32" s="60">
        <f>'TX-EGM-GL'!J32+'TX-HPLR-GL '!J32+'TX-HPLC-GL'!J32</f>
        <v>5781432</v>
      </c>
      <c r="K32" s="38">
        <f>'TX-EGM-GL'!K32+'TX-HPLR-GL '!K32+'TX-HPLC-GL'!K32</f>
        <v>24753008.020000003</v>
      </c>
      <c r="L32" s="60">
        <f>'TX-EGM-GL'!L32+'TX-HPLR-GL '!L32+'TX-HPLC-GL'!L32</f>
        <v>187722</v>
      </c>
      <c r="M32" s="38">
        <f>'TX-EGM-GL'!M32+'TX-HPLR-GL '!M32+'TX-HPLC-GL'!M32</f>
        <v>804084.3899999999</v>
      </c>
      <c r="N32" s="60">
        <f>'TX-EGM-GL'!N32+'TX-HPLR-GL '!N32+'TX-HPLC-GL'!N32</f>
        <v>189802</v>
      </c>
      <c r="O32" s="38">
        <f>'TX-EGM-GL'!O32+'TX-HPLR-GL '!O32+'TX-HPLC-GL'!O32</f>
        <v>812921.97</v>
      </c>
      <c r="P32" s="60">
        <f>'TX-EGM-GL'!P32+'TX-HPLR-GL '!P32+'TX-HPLC-GL'!P32</f>
        <v>0</v>
      </c>
      <c r="Q32" s="38">
        <f>'TX-EGM-GL'!Q32+'TX-HPLR-GL '!Q32+'TX-HPLC-GL'!Q32</f>
        <v>0</v>
      </c>
      <c r="R32" s="60">
        <f>'TX-EGM-GL'!R32+'TX-HPLR-GL '!R32+'TX-HPLC-GL'!R32</f>
        <v>0</v>
      </c>
      <c r="S32" s="38">
        <f>'TX-EGM-GL'!S32+'TX-HPLR-GL '!S32+'TX-HPLC-GL'!S32</f>
        <v>0</v>
      </c>
      <c r="T32" s="60">
        <f>'TX-EGM-GL'!T32+'TX-HPLR-GL '!T32+'TX-HPLC-GL'!T32</f>
        <v>0</v>
      </c>
      <c r="U32" s="38">
        <f>'TX-EGM-GL'!U32+'TX-HPLR-GL '!U32+'TX-HPLC-GL'!U32</f>
        <v>0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-6870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-183064</v>
      </c>
      <c r="M35" s="38">
        <f>'TX-EGM-GL'!M35+'TX-HPLR-GL '!M35+'TX-HPLC-GL'!M35</f>
        <v>0</v>
      </c>
      <c r="N35" s="60">
        <f>'TX-EGM-GL'!N35+'TX-HPLR-GL '!N35+'TX-HPLC-GL'!N35</f>
        <v>176194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203543</v>
      </c>
      <c r="E36" s="39">
        <f t="shared" si="6"/>
        <v>892404.71100000339</v>
      </c>
      <c r="F36" s="61">
        <f t="shared" si="6"/>
        <v>0</v>
      </c>
      <c r="G36" s="39">
        <f t="shared" si="6"/>
        <v>0</v>
      </c>
      <c r="H36" s="61">
        <f t="shared" si="6"/>
        <v>-5948543</v>
      </c>
      <c r="I36" s="39">
        <f t="shared" si="6"/>
        <v>-25477609.669</v>
      </c>
      <c r="J36" s="61">
        <f t="shared" si="6"/>
        <v>5781432</v>
      </c>
      <c r="K36" s="39">
        <f t="shared" si="6"/>
        <v>24753008.020000003</v>
      </c>
      <c r="L36" s="61">
        <f t="shared" si="6"/>
        <v>4658</v>
      </c>
      <c r="M36" s="39">
        <f t="shared" si="6"/>
        <v>804084.3899999999</v>
      </c>
      <c r="N36" s="61">
        <f t="shared" si="6"/>
        <v>365996</v>
      </c>
      <c r="O36" s="39">
        <f t="shared" si="6"/>
        <v>812921.97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287704</v>
      </c>
      <c r="E39" s="38">
        <f t="shared" si="7"/>
        <v>1347643.22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0</v>
      </c>
      <c r="H39" s="60">
        <f>'TX-EGM-GL'!H39+'TX-HPLR-GL '!H39+'TX-HPLC-GL'!H39</f>
        <v>307971</v>
      </c>
      <c r="I39" s="38">
        <f>'TX-EGM-GL'!I39+'TX-HPLR-GL '!I39+'TX-HPLC-GL'!I39</f>
        <v>1498169.99</v>
      </c>
      <c r="J39" s="60">
        <f>'TX-EGM-GL'!J39+'TX-HPLR-GL '!J39+'TX-HPLC-GL'!J39</f>
        <v>-20267</v>
      </c>
      <c r="K39" s="38">
        <f>'TX-EGM-GL'!K39+'TX-HPLR-GL '!K39+'TX-HPLC-GL'!K39</f>
        <v>-88359.77</v>
      </c>
      <c r="L39" s="60">
        <f>'TX-EGM-GL'!L39+'TX-HPLR-GL '!L39+'TX-HPLC-GL'!L39</f>
        <v>0</v>
      </c>
      <c r="M39" s="38">
        <f>'TX-EGM-GL'!M39+'TX-HPLR-GL '!M39+'TX-HPLC-GL'!M39</f>
        <v>-62167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-20000</v>
      </c>
      <c r="E40" s="38">
        <f t="shared" si="7"/>
        <v>-45190.889999999992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-40000</v>
      </c>
      <c r="I40" s="38">
        <f>'TX-EGM-GL'!I40+'TX-HPLR-GL '!I40+'TX-HPLC-GL'!I40</f>
        <v>-90381.79</v>
      </c>
      <c r="J40" s="60">
        <f>'TX-EGM-GL'!J40+'TX-HPLR-GL '!J40+'TX-HPLC-GL'!J40</f>
        <v>20000</v>
      </c>
      <c r="K40" s="38">
        <f>'TX-EGM-GL'!K40+'TX-HPLR-GL '!K40+'TX-HPLC-GL'!K40</f>
        <v>45190.9</v>
      </c>
      <c r="L40" s="60">
        <f>'TX-EGM-GL'!L40+'TX-HPLR-GL '!L40+'TX-HPLC-GL'!L40</f>
        <v>0</v>
      </c>
      <c r="M40" s="38">
        <f>'TX-EGM-GL'!M40+'TX-HPLR-GL '!M40+'TX-HPLC-GL'!M40</f>
        <v>0</v>
      </c>
      <c r="N40" s="60">
        <f>'TX-EGM-GL'!N40+'TX-HPLR-GL '!N40+'TX-HPLC-GL'!N40</f>
        <v>0</v>
      </c>
      <c r="O40" s="38">
        <f>'TX-EGM-GL'!O40+'TX-HPLR-GL '!O40+'TX-HPLC-GL'!O40</f>
        <v>0</v>
      </c>
      <c r="P40" s="60">
        <f>'TX-EGM-GL'!P40+'TX-HPLR-GL '!P40+'TX-HPLC-GL'!P40</f>
        <v>0</v>
      </c>
      <c r="Q40" s="38">
        <f>'TX-EGM-GL'!Q40+'TX-HPLR-GL '!Q40+'TX-HPLC-GL'!Q40</f>
        <v>0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0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-20000</v>
      </c>
      <c r="E42" s="39">
        <f t="shared" si="8"/>
        <v>-45190.889999999992</v>
      </c>
      <c r="F42" s="61">
        <f t="shared" si="8"/>
        <v>0</v>
      </c>
      <c r="G42" s="39">
        <f t="shared" si="8"/>
        <v>0</v>
      </c>
      <c r="H42" s="61">
        <f t="shared" si="8"/>
        <v>-40000</v>
      </c>
      <c r="I42" s="39">
        <f t="shared" si="8"/>
        <v>-90381.79</v>
      </c>
      <c r="J42" s="61">
        <f t="shared" si="8"/>
        <v>20000</v>
      </c>
      <c r="K42" s="39">
        <f t="shared" si="8"/>
        <v>45190.9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267704</v>
      </c>
      <c r="E43" s="39">
        <f t="shared" si="9"/>
        <v>1302452.33</v>
      </c>
      <c r="F43" s="61">
        <f t="shared" si="9"/>
        <v>0</v>
      </c>
      <c r="G43" s="39">
        <f t="shared" si="9"/>
        <v>0</v>
      </c>
      <c r="H43" s="61">
        <f t="shared" si="9"/>
        <v>267971</v>
      </c>
      <c r="I43" s="39">
        <f t="shared" si="9"/>
        <v>1407788.2</v>
      </c>
      <c r="J43" s="61">
        <f t="shared" si="9"/>
        <v>-267</v>
      </c>
      <c r="K43" s="39">
        <f t="shared" si="9"/>
        <v>-43168.87</v>
      </c>
      <c r="L43" s="61">
        <f t="shared" si="9"/>
        <v>0</v>
      </c>
      <c r="M43" s="39">
        <f t="shared" si="9"/>
        <v>-62167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0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-73090</v>
      </c>
      <c r="E49" s="38">
        <f>SUM(G49,I49,K49,M49,O49,Q49,S49,U49,W49,Y49,AA49,AC49,AE49)</f>
        <v>-313044.9159999988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6563217</v>
      </c>
      <c r="I49" s="38">
        <f>'TX-EGM-GL'!I49+'TX-HPLR-GL '!I49+'TX-HPLC-GL'!I49</f>
        <v>28110257.973999999</v>
      </c>
      <c r="J49" s="60">
        <f>'TX-EGM-GL'!J49+'TX-HPLR-GL '!J49+'TX-HPLC-GL'!J49</f>
        <v>-6394740</v>
      </c>
      <c r="K49" s="38">
        <f>'TX-EGM-GL'!K49+'TX-HPLR-GL '!K49+'TX-HPLC-GL'!K49</f>
        <v>-27388671.419999998</v>
      </c>
      <c r="L49" s="60">
        <f>'TX-EGM-GL'!L49+'TX-HPLR-GL '!L49+'TX-HPLC-GL'!L49</f>
        <v>110605</v>
      </c>
      <c r="M49" s="38">
        <f>'TX-EGM-GL'!M49+'TX-HPLR-GL '!M49+'TX-HPLC-GL'!M49</f>
        <v>473721.21</v>
      </c>
      <c r="N49" s="60">
        <f>'TX-EGM-GL'!N49+'TX-HPLR-GL '!N49+'TX-HPLC-GL'!N49</f>
        <v>-352172</v>
      </c>
      <c r="O49" s="38">
        <f>'TX-EGM-GL'!O49+'TX-HPLR-GL '!O49+'TX-HPLC-GL'!O49</f>
        <v>-1508352.6800000002</v>
      </c>
      <c r="P49" s="60">
        <f>'TX-EGM-GL'!P49+'TX-HPLR-GL '!P49+'TX-HPLC-GL'!P49</f>
        <v>0</v>
      </c>
      <c r="Q49" s="38">
        <f>'TX-EGM-GL'!Q49+'TX-HPLR-GL '!Q49+'TX-HPLC-GL'!Q49</f>
        <v>0</v>
      </c>
      <c r="R49" s="60">
        <f>'TX-EGM-GL'!R49+'TX-HPLR-GL '!R49+'TX-HPLC-GL'!R49</f>
        <v>0</v>
      </c>
      <c r="S49" s="38">
        <f>'TX-EGM-GL'!S49+'TX-HPLR-GL '!S49+'TX-HPLC-GL'!S49</f>
        <v>0</v>
      </c>
      <c r="T49" s="60">
        <f>'TX-EGM-GL'!T49+'TX-HPLR-GL '!T49+'TX-HPLC-GL'!T49</f>
        <v>0</v>
      </c>
      <c r="U49" s="38">
        <f>'TX-EGM-GL'!U49+'TX-HPLR-GL '!U49+'TX-HPLC-GL'!U49</f>
        <v>0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-8207</v>
      </c>
      <c r="E51" s="38">
        <f>SUM(G51,I51,K51,M51,O51,Q51,S51,U51,W51,Y51,AA51,AC51,AE51)</f>
        <v>-35150.582999999999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-12541</v>
      </c>
      <c r="I51" s="38">
        <f>'TX-EGM-GL'!I51+'TX-HPLR-GL '!I51+'TX-HPLC-GL'!I51</f>
        <v>-53713.103000000003</v>
      </c>
      <c r="J51" s="60">
        <f>'TX-EGM-GL'!J51+'TX-HPLR-GL '!J51+'TX-HPLC-GL'!J51</f>
        <v>-423</v>
      </c>
      <c r="K51" s="38">
        <f>'TX-EGM-GL'!K51+'TX-HPLR-GL '!K51+'TX-HPLC-GL'!K51</f>
        <v>-1811.71</v>
      </c>
      <c r="L51" s="60">
        <f>'TX-EGM-GL'!L51+'TX-HPLR-GL '!L51+'TX-HPLC-GL'!L51</f>
        <v>4757</v>
      </c>
      <c r="M51" s="38">
        <f>'TX-EGM-GL'!M51+'TX-HPLR-GL '!M51+'TX-HPLC-GL'!M51</f>
        <v>20374.23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-49308286</v>
      </c>
      <c r="E54" s="38">
        <f>SUM(G54,I54,K54,M54,O54,Q54,S54,U54,W54,Y54,AA54,AC54,AE54)</f>
        <v>-2766923.87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-1526566</v>
      </c>
      <c r="H54" s="60">
        <f>'TX-EGM-GL'!H54+'TX-HPLR-GL '!H54+'TX-HPLC-GL'!H54</f>
        <v>-15438557</v>
      </c>
      <c r="I54" s="38">
        <f>'TX-EGM-GL'!I54+'TX-HPLR-GL '!I54+'TX-HPLC-GL'!I54</f>
        <v>-276381.89</v>
      </c>
      <c r="J54" s="60">
        <f>'TX-EGM-GL'!J54+'TX-HPLR-GL '!J54+'TX-HPLC-GL'!J54</f>
        <v>-32896159</v>
      </c>
      <c r="K54" s="38">
        <f>'TX-EGM-GL'!K54+'TX-HPLR-GL '!K54+'TX-HPLC-GL'!K54</f>
        <v>-1551533.9100000001</v>
      </c>
      <c r="L54" s="60">
        <f>'TX-EGM-GL'!L54+'TX-HPLR-GL '!L54+'TX-HPLC-GL'!L54</f>
        <v>-825307</v>
      </c>
      <c r="M54" s="38">
        <f>'TX-EGM-GL'!M54+'TX-HPLR-GL '!M54+'TX-HPLC-GL'!M54</f>
        <v>581823.95000000007</v>
      </c>
      <c r="N54" s="60">
        <f>'TX-EGM-GL'!N54+'TX-HPLR-GL '!N54+'TX-HPLC-GL'!N54</f>
        <v>-148263</v>
      </c>
      <c r="O54" s="38">
        <f>'TX-EGM-GL'!O54+'TX-HPLR-GL '!O54+'TX-HPLC-GL'!O54</f>
        <v>5733.9800000000005</v>
      </c>
      <c r="P54" s="60">
        <f>'TX-EGM-GL'!P54+'TX-HPLR-GL '!P54+'TX-HPLC-GL'!P54</f>
        <v>0</v>
      </c>
      <c r="Q54" s="38">
        <f>'TX-EGM-GL'!Q54+'TX-HPLR-GL '!Q54+'TX-HPLC-GL'!Q54</f>
        <v>0</v>
      </c>
      <c r="R54" s="60">
        <f>'TX-EGM-GL'!R54+'TX-HPLR-GL '!R54+'TX-HPLC-GL'!R54</f>
        <v>0</v>
      </c>
      <c r="S54" s="38">
        <f>'TX-EGM-GL'!S54+'TX-HPLR-GL '!S54+'TX-HPLC-GL'!S54</f>
        <v>0</v>
      </c>
      <c r="T54" s="60">
        <f>'TX-EGM-GL'!T54+'TX-HPLR-GL '!T54+'TX-HPLC-GL'!T54</f>
        <v>0</v>
      </c>
      <c r="U54" s="38">
        <f>'TX-EGM-GL'!U54+'TX-HPLR-GL '!U54+'TX-HPLC-GL'!U54</f>
        <v>0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23344</v>
      </c>
      <c r="E55" s="38">
        <f>SUM(G55,I55,K55,M55,O55,Q55,S55,U55,W55,Y55,AA55,AC55,AE55)</f>
        <v>-169228.82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0</v>
      </c>
      <c r="H55" s="60">
        <f>'TX-EGM-GL'!H55+'TX-HPLR-GL '!H55+'TX-HPLC-GL'!H55</f>
        <v>0</v>
      </c>
      <c r="I55" s="38">
        <f>'TX-EGM-GL'!I55+'TX-HPLR-GL '!I55+'TX-HPLC-GL'!I55</f>
        <v>-160800</v>
      </c>
      <c r="J55" s="60">
        <f>'TX-EGM-GL'!J55+'TX-HPLR-GL '!J55+'TX-HPLC-GL'!J55</f>
        <v>0</v>
      </c>
      <c r="K55" s="38">
        <f>'TX-EGM-GL'!K55+'TX-HPLR-GL '!K55+'TX-HPLC-GL'!K55</f>
        <v>-101367.89</v>
      </c>
      <c r="L55" s="60">
        <f>'TX-EGM-GL'!L55+'TX-HPLR-GL '!L55+'TX-HPLC-GL'!L55</f>
        <v>23344</v>
      </c>
      <c r="M55" s="38">
        <f>'TX-EGM-GL'!M55+'TX-HPLR-GL '!M55+'TX-HPLC-GL'!M55</f>
        <v>93024.27</v>
      </c>
      <c r="N55" s="60">
        <f>'TX-EGM-GL'!N55+'TX-HPLR-GL '!N55+'TX-HPLC-GL'!N55</f>
        <v>0</v>
      </c>
      <c r="O55" s="38">
        <f>'TX-EGM-GL'!O55+'TX-HPLR-GL '!O55+'TX-HPLC-GL'!O55</f>
        <v>-85.2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-49284942</v>
      </c>
      <c r="E56" s="39">
        <f t="shared" si="10"/>
        <v>-2936152.69</v>
      </c>
      <c r="F56" s="61">
        <f t="shared" si="10"/>
        <v>0</v>
      </c>
      <c r="G56" s="39">
        <f t="shared" si="10"/>
        <v>-1526566</v>
      </c>
      <c r="H56" s="61">
        <f t="shared" si="10"/>
        <v>-15438557</v>
      </c>
      <c r="I56" s="39">
        <f t="shared" si="10"/>
        <v>-437181.89</v>
      </c>
      <c r="J56" s="61">
        <f t="shared" si="10"/>
        <v>-32896159</v>
      </c>
      <c r="K56" s="39">
        <f t="shared" si="10"/>
        <v>-1652901.8</v>
      </c>
      <c r="L56" s="61">
        <f t="shared" si="10"/>
        <v>-801963</v>
      </c>
      <c r="M56" s="39">
        <f t="shared" si="10"/>
        <v>674848.22000000009</v>
      </c>
      <c r="N56" s="61">
        <f t="shared" si="10"/>
        <v>-148263</v>
      </c>
      <c r="O56" s="39">
        <f t="shared" si="10"/>
        <v>5648.7800000000007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0</v>
      </c>
      <c r="P60" s="60">
        <f>'TX-EGM-GL'!P60+'TX-HPLR-GL '!P60+'TX-HPLC-GL'!P60</f>
        <v>0</v>
      </c>
      <c r="Q60" s="38">
        <f>'TX-EGM-GL'!Q60+'TX-HPLR-GL '!Q60+'TX-HPLC-GL'!Q60</f>
        <v>0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0</v>
      </c>
      <c r="J64" s="60">
        <f>'TX-EGM-GL'!J64+'TX-HPLR-GL '!J64+'TX-HPLC-GL'!J64</f>
        <v>0</v>
      </c>
      <c r="K64" s="38">
        <f>'TX-EGM-GL'!K64+'TX-HPLR-GL '!K64+'TX-HPLC-GL'!K64</f>
        <v>0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519130.8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519130.8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-6550905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-6550905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-6031774.2000000002</v>
      </c>
      <c r="F72" s="61">
        <f t="shared" si="13"/>
        <v>0</v>
      </c>
      <c r="G72" s="39">
        <f t="shared" si="13"/>
        <v>-6031774.2000000002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-1101928.8200000012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3336942.0399999996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0</v>
      </c>
      <c r="L74" s="60">
        <f>'TX-EGM-GL'!L74+'TX-HPLR-GL '!L74+'TX-HPLC-GL'!L74</f>
        <v>0</v>
      </c>
      <c r="M74" s="38">
        <f>'TX-EGM-GL'!M74+'TX-HPLR-GL '!M74+'TX-HPLC-GL'!M74</f>
        <v>2396540</v>
      </c>
      <c r="N74" s="60">
        <f>'TX-EGM-GL'!N74+'TX-HPLR-GL '!N74+'TX-HPLC-GL'!N74</f>
        <v>0</v>
      </c>
      <c r="O74" s="38">
        <f>'TX-EGM-GL'!O74+'TX-HPLR-GL '!O74+'TX-HPLC-GL'!O74</f>
        <v>-6835410.8600000003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308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308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-39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-39</v>
      </c>
      <c r="H76" s="60">
        <f>'TX-EGM-GL'!H76+'TX-HPLR-GL '!H76+'TX-HPLC-GL'!H76</f>
        <v>0</v>
      </c>
      <c r="I76" s="38">
        <f>'TX-EGM-GL'!I76+'TX-HPLR-GL '!I76+'TX-HPLC-GL'!I76</f>
        <v>0</v>
      </c>
      <c r="J76" s="60">
        <f>'TX-EGM-GL'!J76+'TX-HPLR-GL '!J76+'TX-HPLC-GL'!J76</f>
        <v>0</v>
      </c>
      <c r="K76" s="38">
        <f>'TX-EGM-GL'!K76+'TX-HPLR-GL '!K76+'TX-HPLC-GL'!K76</f>
        <v>0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-98300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-740250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-740250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-0.40000000000145519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-24836</v>
      </c>
      <c r="J81" s="60">
        <f>'TX-EGM-GL'!J81+'TX-HPLR-GL '!J81+'TX-HPLC-GL'!J81</f>
        <v>0</v>
      </c>
      <c r="K81" s="38">
        <f>'TX-EGM-GL'!K81+'TX-HPLR-GL '!K81+'TX-HPLC-GL'!K81</f>
        <v>35510.6</v>
      </c>
      <c r="L81" s="60">
        <f>'TX-EGM-GL'!L81+'TX-HPLR-GL '!L81+'TX-HPLC-GL'!L81</f>
        <v>0</v>
      </c>
      <c r="M81" s="38">
        <f>'TX-EGM-GL'!M81+'TX-HPLR-GL '!M81+'TX-HPLC-GL'!M81</f>
        <v>0</v>
      </c>
      <c r="N81" s="60">
        <f>'TX-EGM-GL'!N81+'TX-HPLR-GL '!N81+'TX-HPLC-GL'!N81</f>
        <v>0</v>
      </c>
      <c r="O81" s="38">
        <f>'TX-EGM-GL'!O81+'TX-HPLR-GL '!O81+'TX-HPLC-GL'!O81</f>
        <v>-10675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273600</v>
      </c>
      <c r="E82" s="92">
        <f>SUM(E72:E81)+E16+E24+E29+E36+E43+E45+E47+E49+E51+E56+E61+E66</f>
        <v>-385522.0689999992</v>
      </c>
      <c r="F82" s="91">
        <f>F16+F24+F29+F36+F43+F45+F47+F49</f>
        <v>0</v>
      </c>
      <c r="G82" s="92">
        <f>SUM(G72:G81)+G16+G24+G29+G36+G43+G45+G47+G49+G51+G56+G61+G66</f>
        <v>-7628516.2199999988</v>
      </c>
      <c r="H82" s="91">
        <f>H16+H24+H29+H36+H43+H45+H47+H49</f>
        <v>0</v>
      </c>
      <c r="I82" s="92">
        <f>SUM(I72:I81)+I16+I24+I29+I36+I43+I45+I47+I49+I51+I56+I61+I66</f>
        <v>2050085.1849999917</v>
      </c>
      <c r="J82" s="91">
        <f>J16+J24+J29+J36+J43+J45+J47+J49</f>
        <v>273600</v>
      </c>
      <c r="K82" s="92">
        <f>SUM(K72:K81)+K16+K24+K29+K36+K43+K45+K47+K49+K51+K56+K61+K66</f>
        <v>-2556904.2400000002</v>
      </c>
      <c r="L82" s="91">
        <f>L16+L24+L29+L36+L43+L45+L47+L49</f>
        <v>0</v>
      </c>
      <c r="M82" s="92">
        <f>SUM(M72:M81)+M16+M24+M29+M36+M43+M45+M47+M49+M51+M56+M61+M66</f>
        <v>9201364.1460000016</v>
      </c>
      <c r="N82" s="91">
        <f>N16+N24+N29+N36+N43+N45+N47+N49</f>
        <v>0</v>
      </c>
      <c r="O82" s="92">
        <f>SUM(O72:O81)+O16+O24+O29+O36+O43+O45+O47+O49+O51+O56+O61+O66</f>
        <v>-1451550.9400000006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166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18169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1522312</v>
      </c>
      <c r="H86" s="145">
        <f>'TX-EGM-GL'!H86+'TX-HPLR-GL '!H86+'TX-HPLC-GL'!H86</f>
        <v>0</v>
      </c>
      <c r="I86" s="145">
        <f>'TX-EGM-GL'!I86+'TX-HPLR-GL '!I86+'TX-HPLC-GL'!I86</f>
        <v>-115037</v>
      </c>
      <c r="J86" s="145">
        <f>'TX-EGM-GL'!J86+'TX-HPLR-GL '!J86+'TX-HPLC-GL'!J86</f>
        <v>0</v>
      </c>
      <c r="K86" s="145">
        <f>'TX-EGM-GL'!K86+'TX-HPLR-GL '!K86+'TX-HPLC-GL'!K86</f>
        <v>-1389106</v>
      </c>
      <c r="L86" s="145">
        <f>'TX-EGM-GL'!L86+'TX-HPLR-GL '!L86</f>
        <v>0</v>
      </c>
      <c r="M86" s="145">
        <f>'TX-EGM-GL'!M86+'TX-HPLR-GL '!M86</f>
        <v>0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0</v>
      </c>
      <c r="H87" s="146">
        <f>'TX-EGM-GL'!H87+'TX-HPLR-GL '!H87+'TX-HPLC-GL'!H87</f>
        <v>0</v>
      </c>
      <c r="I87" s="146">
        <f>'TX-EGM-GL'!I87+'TX-HPLR-GL '!I87+'TX-HPLC-GL'!I87</f>
        <v>0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</f>
        <v>0</v>
      </c>
      <c r="M87" s="146">
        <f>'TX-EGM-GL'!M87+'TX-HPLR-GL 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-646169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-646169</v>
      </c>
      <c r="H88" s="147">
        <f>'TX-EGM-GL'!H88+'TX-HPLR-GL '!H88+'TX-HPLC-GL'!H88</f>
        <v>0</v>
      </c>
      <c r="I88" s="147">
        <f>'TX-EGM-GL'!I88+'TX-HPLR-GL '!I88+'TX-HPLC-GL'!I88</f>
        <v>0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</f>
        <v>0</v>
      </c>
      <c r="M88" s="147">
        <f>'TX-EGM-GL'!M88+'TX-HPLR-GL '!M88</f>
        <v>0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-628000</v>
      </c>
      <c r="F89" s="155">
        <f t="shared" si="16"/>
        <v>0</v>
      </c>
      <c r="G89" s="155">
        <f t="shared" si="16"/>
        <v>876143</v>
      </c>
      <c r="H89" s="155">
        <f t="shared" si="16"/>
        <v>0</v>
      </c>
      <c r="I89" s="155">
        <f t="shared" si="16"/>
        <v>-115037</v>
      </c>
      <c r="J89" s="155">
        <f>SUM(J86:J88)</f>
        <v>0</v>
      </c>
      <c r="K89" s="155">
        <f>SUM(K86:K88)</f>
        <v>-1389106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273600</v>
      </c>
      <c r="E91" s="155">
        <f t="shared" ref="E91:M91" si="19">+E82+E89</f>
        <v>-1013522.0689999992</v>
      </c>
      <c r="F91" s="155">
        <f t="shared" si="19"/>
        <v>0</v>
      </c>
      <c r="G91" s="155">
        <f t="shared" si="19"/>
        <v>-6752373.2199999988</v>
      </c>
      <c r="H91" s="155">
        <f t="shared" si="19"/>
        <v>0</v>
      </c>
      <c r="I91" s="155">
        <f t="shared" si="19"/>
        <v>1935048.1849999917</v>
      </c>
      <c r="J91" s="155">
        <f>+J82+J89</f>
        <v>273600</v>
      </c>
      <c r="K91" s="155">
        <f>+K82+K89</f>
        <v>-3946010.24</v>
      </c>
      <c r="L91" s="155">
        <f t="shared" si="19"/>
        <v>0</v>
      </c>
      <c r="M91" s="155">
        <f t="shared" si="19"/>
        <v>9201364.1460000016</v>
      </c>
      <c r="N91" s="155">
        <f t="shared" ref="N91:AE91" si="20">+N82+N89</f>
        <v>0</v>
      </c>
      <c r="O91" s="155">
        <f t="shared" si="20"/>
        <v>-1451550.9400000006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AP179"/>
  <sheetViews>
    <sheetView zoomScale="75" workbookViewId="0">
      <pane xSplit="3" ySplit="9" topLeftCell="I10" activePane="bottomRight" state="frozen"/>
      <selection activeCell="N16" sqref="N16"/>
      <selection pane="topRight" activeCell="N16" sqref="N16"/>
      <selection pane="bottomLeft" activeCell="N16" sqref="N16"/>
      <selection pane="bottomRight" activeCell="O20" sqref="O2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  <col min="16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27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55884601</v>
      </c>
      <c r="E11" s="38">
        <f>SUM(G11,I11,K11,M11,O11,Q11,S11,U11,W11,Y11,AA11,AC11,AE11)</f>
        <v>227301319.52000001</v>
      </c>
      <c r="F11" s="60">
        <f>'TIE-OUT'!P11+RECLASS!N11</f>
        <v>0</v>
      </c>
      <c r="G11" s="38">
        <f>'TIE-OUT'!Q11+RECLASS!O11</f>
        <v>0</v>
      </c>
      <c r="H11" s="118">
        <f>+Actuals!E484</f>
        <v>58220784</v>
      </c>
      <c r="I11" s="119">
        <f>+Actuals!F484</f>
        <v>238781329.09</v>
      </c>
      <c r="J11" s="118">
        <v>-588471</v>
      </c>
      <c r="K11" s="119">
        <v>-3424486.73</v>
      </c>
      <c r="L11" s="118">
        <v>-1308815</v>
      </c>
      <c r="M11" s="119">
        <v>-6070039.9699999997</v>
      </c>
      <c r="N11" s="118">
        <v>-438897</v>
      </c>
      <c r="O11" s="119">
        <v>-1985482.87</v>
      </c>
      <c r="P11" s="118">
        <f>+Actuals!M484</f>
        <v>0</v>
      </c>
      <c r="Q11" s="119">
        <f>+Actuals!N484</f>
        <v>0</v>
      </c>
      <c r="R11" s="118">
        <f>+Actuals!O484</f>
        <v>0</v>
      </c>
      <c r="S11" s="119">
        <f>+Actuals!P484</f>
        <v>0</v>
      </c>
      <c r="T11" s="118">
        <f>+Actuals!Q484</f>
        <v>0</v>
      </c>
      <c r="U11" s="119">
        <f>+Actuals!R484</f>
        <v>0</v>
      </c>
      <c r="V11" s="118">
        <f>+Actuals!S484</f>
        <v>0</v>
      </c>
      <c r="W11" s="119">
        <f>+Actuals!T484</f>
        <v>0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6447434.370000001</v>
      </c>
      <c r="F12" s="60">
        <f>'TIE-OUT'!P12+RECLASS!N12</f>
        <v>0</v>
      </c>
      <c r="G12" s="38">
        <f>'TIE-OUT'!Q12+RECLASS!O12</f>
        <v>12008786.130000001</v>
      </c>
      <c r="H12" s="118">
        <f>+Actuals!E485</f>
        <v>0</v>
      </c>
      <c r="I12" s="119">
        <f>+Actuals!F485</f>
        <v>0</v>
      </c>
      <c r="J12" s="118">
        <f>+Actuals!G485</f>
        <v>0</v>
      </c>
      <c r="K12" s="214">
        <v>0</v>
      </c>
      <c r="L12" s="118">
        <f>+Actuals!I485</f>
        <v>0</v>
      </c>
      <c r="M12" s="119">
        <v>-5561351.7599999998</v>
      </c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12953024</v>
      </c>
      <c r="E13" s="38">
        <f t="shared" si="0"/>
        <v>54506391</v>
      </c>
      <c r="F13" s="60">
        <f>'TIE-OUT'!P13+RECLASS!N13</f>
        <v>0</v>
      </c>
      <c r="G13" s="38">
        <f>'TIE-OUT'!Q13+RECLASS!O13</f>
        <v>0</v>
      </c>
      <c r="H13" s="118">
        <f>+Actuals!E486</f>
        <v>12953024</v>
      </c>
      <c r="I13" s="119">
        <f>+Actuals!F486</f>
        <v>54506391</v>
      </c>
      <c r="J13" s="118">
        <f>+Actuals!G486</f>
        <v>0</v>
      </c>
      <c r="K13" s="119">
        <f>+Actuals!H486</f>
        <v>0</v>
      </c>
      <c r="L13" s="118">
        <f>+Actuals!I486</f>
        <v>0</v>
      </c>
      <c r="M13" s="119">
        <f>+Actuals!J486</f>
        <v>0</v>
      </c>
      <c r="N13" s="118">
        <f>+Actuals!K486</f>
        <v>0</v>
      </c>
      <c r="O13" s="119">
        <f>+Actuals!L486</f>
        <v>0</v>
      </c>
      <c r="P13" s="118">
        <f>+Actuals!M486</f>
        <v>0</v>
      </c>
      <c r="Q13" s="119">
        <f>+Actuals!N486</f>
        <v>0</v>
      </c>
      <c r="R13" s="118">
        <f>+Actuals!O486</f>
        <v>0</v>
      </c>
      <c r="S13" s="119">
        <f>+Actuals!P486</f>
        <v>0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'TIE-OUT'!P14+RECLASS!N14</f>
        <v>0</v>
      </c>
      <c r="G14" s="38">
        <f>'TIE-OUT'!Q14+RECLASS!O14</f>
        <v>0</v>
      </c>
      <c r="H14" s="118">
        <f>+Actuals!E487</f>
        <v>0</v>
      </c>
      <c r="I14" s="119">
        <f>+Actuals!F487</f>
        <v>0</v>
      </c>
      <c r="J14" s="118">
        <f>+Actuals!G487</f>
        <v>0</v>
      </c>
      <c r="K14" s="119">
        <f>+Actuals!H487</f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1794448.5</v>
      </c>
      <c r="F15" s="60">
        <f>'TIE-OUT'!P15+RECLASS!N15</f>
        <v>0</v>
      </c>
      <c r="G15" s="38">
        <f>'TIE-OUT'!Q15+RECLASS!O15</f>
        <v>0</v>
      </c>
      <c r="H15" s="118">
        <f>+Actuals!E488</f>
        <v>0</v>
      </c>
      <c r="I15" s="119">
        <f>+Actuals!F488</f>
        <v>1155193.02</v>
      </c>
      <c r="J15" s="118">
        <f>+Actuals!G488</f>
        <v>0</v>
      </c>
      <c r="K15" s="119">
        <v>528426.48</v>
      </c>
      <c r="L15" s="118">
        <f>+Actuals!I488</f>
        <v>0</v>
      </c>
      <c r="M15" s="119">
        <v>110829</v>
      </c>
      <c r="N15" s="118">
        <f>+Actuals!K488</f>
        <v>0</v>
      </c>
      <c r="O15" s="119">
        <f>+Actuals!L488</f>
        <v>0</v>
      </c>
      <c r="P15" s="118">
        <f>+Actuals!M488</f>
        <v>0</v>
      </c>
      <c r="Q15" s="119">
        <f>+Actuals!N488</f>
        <v>0</v>
      </c>
      <c r="R15" s="118">
        <f>+Actuals!O488</f>
        <v>0</v>
      </c>
      <c r="S15" s="119">
        <f>+Actuals!P488</f>
        <v>0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68837625</v>
      </c>
      <c r="E16" s="39">
        <f t="shared" si="1"/>
        <v>290049593.38999999</v>
      </c>
      <c r="F16" s="61">
        <f t="shared" si="1"/>
        <v>0</v>
      </c>
      <c r="G16" s="39">
        <f t="shared" si="1"/>
        <v>12008786.130000001</v>
      </c>
      <c r="H16" s="61">
        <f t="shared" si="1"/>
        <v>71173808</v>
      </c>
      <c r="I16" s="39">
        <f t="shared" si="1"/>
        <v>294442913.11000001</v>
      </c>
      <c r="J16" s="61">
        <f t="shared" ref="J16:AO16" si="2">SUM(J11:J15)</f>
        <v>-588471</v>
      </c>
      <c r="K16" s="39">
        <f t="shared" si="2"/>
        <v>-2896060.25</v>
      </c>
      <c r="L16" s="61">
        <f t="shared" si="2"/>
        <v>-1308815</v>
      </c>
      <c r="M16" s="39">
        <f t="shared" si="2"/>
        <v>-11520562.73</v>
      </c>
      <c r="N16" s="61">
        <f t="shared" si="2"/>
        <v>-438897</v>
      </c>
      <c r="O16" s="39">
        <f t="shared" si="2"/>
        <v>-1985482.87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-56865070</v>
      </c>
      <c r="E19" s="38">
        <f t="shared" si="3"/>
        <v>-224435835.52000001</v>
      </c>
      <c r="F19" s="60">
        <f>'TIE-OUT'!P19+RECLASS!N19</f>
        <v>0</v>
      </c>
      <c r="G19" s="38">
        <f>'TIE-OUT'!Q19+RECLASS!O19</f>
        <v>0</v>
      </c>
      <c r="H19" s="118">
        <f>+Actuals!E489</f>
        <v>-59170839</v>
      </c>
      <c r="I19" s="119">
        <f>+Actuals!F489</f>
        <v>-234049221.96000001</v>
      </c>
      <c r="J19" s="118">
        <f>1913844+4703</f>
        <v>1918547</v>
      </c>
      <c r="K19" s="119">
        <f>8051430.73+18802.59</f>
        <v>8070233.3200000003</v>
      </c>
      <c r="L19" s="118">
        <v>76232</v>
      </c>
      <c r="M19" s="119">
        <v>-32931.879999999997</v>
      </c>
      <c r="N19" s="118">
        <v>310990</v>
      </c>
      <c r="O19" s="119">
        <v>1576085</v>
      </c>
      <c r="P19" s="118">
        <f>+Actuals!M489</f>
        <v>0</v>
      </c>
      <c r="Q19" s="119">
        <f>+Actuals!N489</f>
        <v>0</v>
      </c>
      <c r="R19" s="118">
        <f>+Actuals!O489</f>
        <v>0</v>
      </c>
      <c r="S19" s="119">
        <f>+Actuals!P489</f>
        <v>0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f>+Actuals!V489</f>
        <v>0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-9827146.6600000001</v>
      </c>
      <c r="F20" s="60">
        <f>'TIE-OUT'!P20+RECLASS!N20</f>
        <v>0</v>
      </c>
      <c r="G20" s="38">
        <f>'TIE-OUT'!Q20+RECLASS!O20</f>
        <v>-16419350.630000001</v>
      </c>
      <c r="H20" s="118">
        <f>+Actuals!E490</f>
        <v>0</v>
      </c>
      <c r="I20" s="119">
        <f>+Actuals!F490</f>
        <v>0</v>
      </c>
      <c r="J20" s="118">
        <f>+Actuals!G490</f>
        <v>0</v>
      </c>
      <c r="K20" s="214">
        <v>0</v>
      </c>
      <c r="L20" s="118">
        <f>+Actuals!I490</f>
        <v>0</v>
      </c>
      <c r="M20" s="119">
        <v>6107723.9699999997</v>
      </c>
      <c r="N20" s="118">
        <f>+Actuals!K490</f>
        <v>0</v>
      </c>
      <c r="O20" s="139">
        <f>250480+234000</f>
        <v>484480</v>
      </c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-13572313</v>
      </c>
      <c r="E21" s="38">
        <f t="shared" si="3"/>
        <v>-56780943</v>
      </c>
      <c r="F21" s="60">
        <f>'TIE-OUT'!P21+RECLASS!N21</f>
        <v>0</v>
      </c>
      <c r="G21" s="38">
        <f>'TIE-OUT'!Q21+RECLASS!O21</f>
        <v>0</v>
      </c>
      <c r="H21" s="118">
        <f>+Actuals!E491</f>
        <v>-17092428</v>
      </c>
      <c r="I21" s="119">
        <f>+Actuals!F491</f>
        <v>-70353933</v>
      </c>
      <c r="J21" s="118">
        <f>+Actuals!G491</f>
        <v>0</v>
      </c>
      <c r="K21" s="119">
        <f>+Actuals!H491</f>
        <v>0</v>
      </c>
      <c r="L21" s="118">
        <f>+Actuals!I491</f>
        <v>0</v>
      </c>
      <c r="M21" s="119">
        <f>+Actuals!J491</f>
        <v>0</v>
      </c>
      <c r="N21" s="118">
        <v>3520115</v>
      </c>
      <c r="O21" s="119">
        <v>13572990</v>
      </c>
      <c r="P21" s="118">
        <f>+Actuals!M491</f>
        <v>0</v>
      </c>
      <c r="Q21" s="119">
        <f>+Actuals!N491</f>
        <v>0</v>
      </c>
      <c r="R21" s="118">
        <f>+Actuals!O491</f>
        <v>0</v>
      </c>
      <c r="S21" s="119">
        <f>+Actuals!P491</f>
        <v>0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'TIE-OUT'!P22+RECLASS!N22</f>
        <v>0</v>
      </c>
      <c r="G22" s="38">
        <f>'TIE-OUT'!Q22+RECLASS!O22</f>
        <v>0</v>
      </c>
      <c r="H22" s="118">
        <f>+Actuals!E492</f>
        <v>0</v>
      </c>
      <c r="I22" s="119">
        <f>+Actuals!F492</f>
        <v>0</v>
      </c>
      <c r="J22" s="118">
        <f>+Actuals!G492</f>
        <v>0</v>
      </c>
      <c r="K22" s="119">
        <f>+Actuals!H492</f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296459</v>
      </c>
      <c r="E23" s="38">
        <f t="shared" si="3"/>
        <v>1185243.0819999999</v>
      </c>
      <c r="F23" s="60">
        <f>'TIE-OUT'!P23+RECLASS!N23</f>
        <v>0</v>
      </c>
      <c r="G23" s="38">
        <f>'TIE-OUT'!Q23+RECLASS!O23</f>
        <v>0</v>
      </c>
      <c r="H23" s="118">
        <f>+Actuals!E493</f>
        <v>311279</v>
      </c>
      <c r="I23" s="119">
        <f>+Actuals!F493</f>
        <v>1244493.442</v>
      </c>
      <c r="J23" s="118">
        <v>-4703</v>
      </c>
      <c r="K23" s="119">
        <v>-18802.59</v>
      </c>
      <c r="L23" s="118">
        <v>-10117</v>
      </c>
      <c r="M23" s="119">
        <v>-40447.769999999997</v>
      </c>
      <c r="N23" s="118">
        <f>+Actuals!K493</f>
        <v>0</v>
      </c>
      <c r="O23" s="119">
        <f>+Actuals!L493</f>
        <v>0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f>+Actuals!Q493</f>
        <v>0</v>
      </c>
      <c r="U23" s="119">
        <f>+Actuals!R493</f>
        <v>0</v>
      </c>
      <c r="V23" s="118">
        <f>+Actuals!S493</f>
        <v>0</v>
      </c>
      <c r="W23" s="119">
        <f>+Actuals!T493</f>
        <v>0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-70140924</v>
      </c>
      <c r="E24" s="39">
        <f t="shared" si="4"/>
        <v>-289858682.09799999</v>
      </c>
      <c r="F24" s="61">
        <f t="shared" si="4"/>
        <v>0</v>
      </c>
      <c r="G24" s="39">
        <f t="shared" si="4"/>
        <v>-16419350.630000001</v>
      </c>
      <c r="H24" s="61">
        <f t="shared" si="4"/>
        <v>-75951988</v>
      </c>
      <c r="I24" s="39">
        <f t="shared" si="4"/>
        <v>-303158661.51800007</v>
      </c>
      <c r="J24" s="61">
        <f t="shared" ref="J24:AO24" si="5">SUM(J19:J23)</f>
        <v>1913844</v>
      </c>
      <c r="K24" s="39">
        <f t="shared" si="5"/>
        <v>8051430.7300000004</v>
      </c>
      <c r="L24" s="61">
        <f t="shared" si="5"/>
        <v>66115</v>
      </c>
      <c r="M24" s="39">
        <f t="shared" si="5"/>
        <v>6034344.3200000003</v>
      </c>
      <c r="N24" s="61">
        <f t="shared" si="5"/>
        <v>3831105</v>
      </c>
      <c r="O24" s="39">
        <f t="shared" si="5"/>
        <v>15633555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1146590</v>
      </c>
      <c r="E27" s="38">
        <f>SUM(G27,I27,K27,M27,O27,Q27,S27,U27,W27,Y27,AA27,AC27,AE27)</f>
        <v>4791616.129999999</v>
      </c>
      <c r="F27" s="60">
        <f>'TIE-OUT'!P27+RECLASS!N27</f>
        <v>0</v>
      </c>
      <c r="G27" s="38">
        <f>'TIE-OUT'!Q27+RECLASS!O27</f>
        <v>0</v>
      </c>
      <c r="H27" s="118">
        <f>+Actuals!E494</f>
        <v>1146590</v>
      </c>
      <c r="I27" s="119">
        <f>+Actuals!F494</f>
        <v>4791616.13</v>
      </c>
      <c r="J27" s="118">
        <v>-4</v>
      </c>
      <c r="K27" s="119">
        <v>-2017.98</v>
      </c>
      <c r="L27" s="118">
        <v>-7808</v>
      </c>
      <c r="M27" s="119">
        <v>-30479.200000000001</v>
      </c>
      <c r="N27" s="118">
        <v>7812</v>
      </c>
      <c r="O27" s="119">
        <v>32497.18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f>'TIE-OUT'!P28+RECLASS!N28</f>
        <v>0</v>
      </c>
      <c r="G28" s="38">
        <f>'TIE-OUT'!Q28+RECLASS!O28</f>
        <v>0</v>
      </c>
      <c r="H28" s="118">
        <f>+Actuals!E495</f>
        <v>0</v>
      </c>
      <c r="I28" s="119">
        <f>+Actuals!F495</f>
        <v>0</v>
      </c>
      <c r="J28" s="118">
        <f>+Actuals!G495</f>
        <v>0</v>
      </c>
      <c r="K28" s="119">
        <f>+Actuals!H495</f>
        <v>0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f>+Actuals!Q495</f>
        <v>0</v>
      </c>
      <c r="U28" s="119">
        <f>+Actuals!R495</f>
        <v>0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1146590</v>
      </c>
      <c r="E29" s="39">
        <f t="shared" si="6"/>
        <v>4791616.129999999</v>
      </c>
      <c r="F29" s="61">
        <f t="shared" si="6"/>
        <v>0</v>
      </c>
      <c r="G29" s="39">
        <f t="shared" si="6"/>
        <v>0</v>
      </c>
      <c r="H29" s="61">
        <f t="shared" si="6"/>
        <v>1146590</v>
      </c>
      <c r="I29" s="39">
        <f t="shared" si="6"/>
        <v>4791616.13</v>
      </c>
      <c r="J29" s="61">
        <f t="shared" ref="J29:AO29" si="7">SUM(J27:J28)</f>
        <v>-4</v>
      </c>
      <c r="K29" s="39">
        <f t="shared" si="7"/>
        <v>-2017.98</v>
      </c>
      <c r="L29" s="61">
        <f t="shared" si="7"/>
        <v>-7808</v>
      </c>
      <c r="M29" s="39">
        <f t="shared" si="7"/>
        <v>-30479.200000000001</v>
      </c>
      <c r="N29" s="61">
        <f t="shared" si="7"/>
        <v>7812</v>
      </c>
      <c r="O29" s="39">
        <f t="shared" si="7"/>
        <v>32497.18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102973</v>
      </c>
      <c r="E32" s="38">
        <f t="shared" si="8"/>
        <v>411686.05799999996</v>
      </c>
      <c r="F32" s="60">
        <f>'TIE-OUT'!P32+RECLASS!N32</f>
        <v>0</v>
      </c>
      <c r="G32" s="38">
        <f>'TIE-OUT'!Q32+RECLASS!O32</f>
        <v>0</v>
      </c>
      <c r="H32" s="118">
        <f>+Actuals!E496</f>
        <v>-75629</v>
      </c>
      <c r="I32" s="119">
        <f>+Actuals!F496</f>
        <v>-302364.74200000003</v>
      </c>
      <c r="J32" s="118">
        <v>164105</v>
      </c>
      <c r="K32" s="119">
        <v>656091.79</v>
      </c>
      <c r="L32" s="118">
        <v>17922</v>
      </c>
      <c r="M32" s="119">
        <v>71652.160000000003</v>
      </c>
      <c r="N32" s="118">
        <v>-3425</v>
      </c>
      <c r="O32" s="119">
        <v>-13693.15</v>
      </c>
      <c r="P32" s="118">
        <f>+Actuals!M496</f>
        <v>0</v>
      </c>
      <c r="Q32" s="119">
        <f>+Actuals!N496</f>
        <v>0</v>
      </c>
      <c r="R32" s="118">
        <f>+Actuals!O496</f>
        <v>0</v>
      </c>
      <c r="S32" s="119">
        <f>+Actuals!P496</f>
        <v>0</v>
      </c>
      <c r="T32" s="118">
        <f>+Actuals!Q496</f>
        <v>0</v>
      </c>
      <c r="U32" s="119">
        <f>+Actuals!R496</f>
        <v>0</v>
      </c>
      <c r="V32" s="118">
        <f>+Actuals!S496</f>
        <v>0</v>
      </c>
      <c r="W32" s="119">
        <f>+Actuals!T496</f>
        <v>0</v>
      </c>
      <c r="X32" s="118">
        <f>+Actuals!U496</f>
        <v>0</v>
      </c>
      <c r="Y32" s="119">
        <f>+Actuals!V496</f>
        <v>0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-200706</v>
      </c>
      <c r="E33" s="38">
        <f t="shared" si="8"/>
        <v>-785761.29</v>
      </c>
      <c r="F33" s="60">
        <f>'TIE-OUT'!P33+RECLASS!N33</f>
        <v>0</v>
      </c>
      <c r="G33" s="38">
        <f>'TIE-OUT'!Q33+RECLASS!O33</f>
        <v>0</v>
      </c>
      <c r="H33" s="118">
        <f>+Actuals!E497</f>
        <v>0</v>
      </c>
      <c r="I33" s="119">
        <f>+Actuals!F497</f>
        <v>0</v>
      </c>
      <c r="J33" s="118">
        <v>-188951</v>
      </c>
      <c r="K33" s="119">
        <v>-785761.29</v>
      </c>
      <c r="L33" s="118">
        <v>-10197</v>
      </c>
      <c r="M33" s="119">
        <f>+Actuals!J497</f>
        <v>0</v>
      </c>
      <c r="N33" s="118">
        <v>-1558</v>
      </c>
      <c r="O33" s="119">
        <f>+Actuals!L497</f>
        <v>0</v>
      </c>
      <c r="P33" s="118">
        <f>+Actuals!M497</f>
        <v>0</v>
      </c>
      <c r="Q33" s="119">
        <f>+Actuals!N497</f>
        <v>0</v>
      </c>
      <c r="R33" s="118">
        <f>+Actuals!O497</f>
        <v>0</v>
      </c>
      <c r="S33" s="119">
        <f>+Actuals!P497</f>
        <v>0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110619</v>
      </c>
      <c r="E34" s="38">
        <f t="shared" si="8"/>
        <v>367099.37000000005</v>
      </c>
      <c r="F34" s="60">
        <f>'TIE-OUT'!P34+RECLASS!N34</f>
        <v>0</v>
      </c>
      <c r="G34" s="38">
        <f>'TIE-OUT'!Q34+RECLASS!O34</f>
        <v>0</v>
      </c>
      <c r="H34" s="118">
        <f>+Actuals!E498</f>
        <v>0</v>
      </c>
      <c r="I34" s="119">
        <f>+Actuals!F498</f>
        <v>0</v>
      </c>
      <c r="J34" s="118">
        <v>110612</v>
      </c>
      <c r="K34" s="119">
        <v>367074.03</v>
      </c>
      <c r="L34" s="118">
        <v>7</v>
      </c>
      <c r="M34" s="119">
        <v>25.34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-19819</v>
      </c>
      <c r="E35" s="38">
        <f t="shared" si="8"/>
        <v>-1295018.6200000001</v>
      </c>
      <c r="F35" s="60">
        <f>'TIE-OUT'!P35+RECLASS!N35</f>
        <v>0</v>
      </c>
      <c r="G35" s="38">
        <f>'TIE-OUT'!Q35+RECLASS!O35</f>
        <v>0</v>
      </c>
      <c r="H35" s="118">
        <f>+Actuals!E499</f>
        <v>0</v>
      </c>
      <c r="I35" s="119">
        <f>+Actuals!F499</f>
        <v>0</v>
      </c>
      <c r="J35" s="118">
        <v>-158916</v>
      </c>
      <c r="K35" s="119">
        <f>+Actuals!H499</f>
        <v>0</v>
      </c>
      <c r="L35" s="118">
        <v>22504</v>
      </c>
      <c r="M35" s="119">
        <v>-1044538.62</v>
      </c>
      <c r="N35" s="118">
        <v>116593</v>
      </c>
      <c r="O35" s="119">
        <v>-250480</v>
      </c>
      <c r="P35" s="118">
        <f>+Actuals!M499</f>
        <v>0</v>
      </c>
      <c r="Q35" s="119">
        <f>+Actuals!N499</f>
        <v>0</v>
      </c>
      <c r="R35" s="118">
        <f>+Actuals!O499</f>
        <v>0</v>
      </c>
      <c r="S35" s="119">
        <f>+Actuals!P499</f>
        <v>0</v>
      </c>
      <c r="T35" s="118">
        <f>+Actuals!Q499</f>
        <v>0</v>
      </c>
      <c r="U35" s="119">
        <f>+Actuals!R499</f>
        <v>0</v>
      </c>
      <c r="V35" s="118">
        <f>+Actuals!S499</f>
        <v>0</v>
      </c>
      <c r="W35" s="119">
        <f>+Actuals!T499</f>
        <v>0</v>
      </c>
      <c r="X35" s="118">
        <f>+Actuals!U499</f>
        <v>0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-6933</v>
      </c>
      <c r="E36" s="39">
        <f t="shared" si="9"/>
        <v>-1301994.4820000001</v>
      </c>
      <c r="F36" s="61">
        <f t="shared" si="9"/>
        <v>0</v>
      </c>
      <c r="G36" s="39">
        <f t="shared" si="9"/>
        <v>0</v>
      </c>
      <c r="H36" s="61">
        <f t="shared" si="9"/>
        <v>-75629</v>
      </c>
      <c r="I36" s="39">
        <f t="shared" si="9"/>
        <v>-302364.74200000003</v>
      </c>
      <c r="J36" s="61">
        <f t="shared" ref="J36:AO36" si="10">SUM(J32:J35)</f>
        <v>-73150</v>
      </c>
      <c r="K36" s="39">
        <f t="shared" si="10"/>
        <v>237404.53000000003</v>
      </c>
      <c r="L36" s="61">
        <f t="shared" si="10"/>
        <v>30236</v>
      </c>
      <c r="M36" s="39">
        <f t="shared" si="10"/>
        <v>-972861.12</v>
      </c>
      <c r="N36" s="61">
        <f t="shared" si="10"/>
        <v>111610</v>
      </c>
      <c r="O36" s="39">
        <f t="shared" si="10"/>
        <v>-264173.15000000002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61829</v>
      </c>
      <c r="E39" s="38">
        <f t="shared" si="11"/>
        <v>254460.25</v>
      </c>
      <c r="F39" s="60">
        <f>'TIE-OUT'!P39+RECLASS!N39</f>
        <v>0</v>
      </c>
      <c r="G39" s="38">
        <f>'TIE-OUT'!Q39+RECLASS!O39</f>
        <v>0</v>
      </c>
      <c r="H39" s="118">
        <f>+Actuals!E500</f>
        <v>112413</v>
      </c>
      <c r="I39" s="119">
        <f>+Actuals!F500</f>
        <v>347426.21</v>
      </c>
      <c r="J39" s="118">
        <v>-50585</v>
      </c>
      <c r="K39" s="119">
        <v>-202242.42</v>
      </c>
      <c r="L39" s="118">
        <v>-25513</v>
      </c>
      <c r="M39" s="119">
        <f>+Actuals!J500</f>
        <v>0</v>
      </c>
      <c r="N39" s="118">
        <v>25514</v>
      </c>
      <c r="O39" s="119">
        <v>109276.46</v>
      </c>
      <c r="P39" s="118">
        <f>+Actuals!M500</f>
        <v>0</v>
      </c>
      <c r="Q39" s="119">
        <f>+Actuals!N500</f>
        <v>0</v>
      </c>
      <c r="R39" s="118">
        <f>+Actuals!O500</f>
        <v>0</v>
      </c>
      <c r="S39" s="119">
        <f>+Actuals!P500</f>
        <v>0</v>
      </c>
      <c r="T39" s="118">
        <f>+Actuals!Q500</f>
        <v>0</v>
      </c>
      <c r="U39" s="119">
        <f>+Actuals!R500</f>
        <v>0</v>
      </c>
      <c r="V39" s="118">
        <f>+Actuals!S500</f>
        <v>0</v>
      </c>
      <c r="W39" s="119">
        <f>+Actuals!T500</f>
        <v>0</v>
      </c>
      <c r="X39" s="118">
        <f>+Actuals!U500</f>
        <v>0</v>
      </c>
      <c r="Y39" s="119">
        <f>+Actuals!V500</f>
        <v>0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-142107</v>
      </c>
      <c r="E40" s="38">
        <f t="shared" si="11"/>
        <v>-321446.01</v>
      </c>
      <c r="F40" s="60">
        <f>'TIE-OUT'!P40+RECLASS!N40</f>
        <v>0</v>
      </c>
      <c r="G40" s="38">
        <f>'TIE-OUT'!Q40+RECLASS!O40</f>
        <v>0</v>
      </c>
      <c r="H40" s="118">
        <f>+Actuals!E501</f>
        <v>-3009</v>
      </c>
      <c r="I40" s="119">
        <f>+Actuals!F501</f>
        <v>-0.01</v>
      </c>
      <c r="J40" s="118">
        <f>+Actuals!G501</f>
        <v>0</v>
      </c>
      <c r="K40" s="119">
        <f>+Actuals!H501</f>
        <v>0</v>
      </c>
      <c r="L40" s="118">
        <v>3009</v>
      </c>
      <c r="M40" s="119">
        <f>+Actuals!J501</f>
        <v>0</v>
      </c>
      <c r="N40" s="118">
        <v>-142107</v>
      </c>
      <c r="O40" s="119">
        <v>-321446</v>
      </c>
      <c r="P40" s="118">
        <f>+Actuals!M501</f>
        <v>0</v>
      </c>
      <c r="Q40" s="119">
        <f>+Actuals!N501</f>
        <v>0</v>
      </c>
      <c r="R40" s="118">
        <f>+Actuals!O501</f>
        <v>0</v>
      </c>
      <c r="S40" s="119">
        <f>+Actuals!P501</f>
        <v>0</v>
      </c>
      <c r="T40" s="118">
        <f>+Actuals!Q501</f>
        <v>0</v>
      </c>
      <c r="U40" s="119">
        <f>+Actuals!R501</f>
        <v>0</v>
      </c>
      <c r="V40" s="118">
        <f>+Actuals!S501</f>
        <v>0</v>
      </c>
      <c r="W40" s="119">
        <f>+Actuals!T501</f>
        <v>0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f>'TIE-OUT'!P41+RECLASS!N41</f>
        <v>0</v>
      </c>
      <c r="G41" s="38">
        <f>'TIE-OUT'!Q41+RECLASS!O41</f>
        <v>0</v>
      </c>
      <c r="H41" s="118">
        <f>+Actuals!E502</f>
        <v>0</v>
      </c>
      <c r="I41" s="119">
        <f>+Actuals!F502</f>
        <v>0</v>
      </c>
      <c r="J41" s="118">
        <f>+Actuals!G502</f>
        <v>0</v>
      </c>
      <c r="K41" s="119">
        <f>+Actuals!H502</f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-142107</v>
      </c>
      <c r="E42" s="39">
        <f t="shared" si="12"/>
        <v>-321446.01</v>
      </c>
      <c r="F42" s="61">
        <f t="shared" si="12"/>
        <v>0</v>
      </c>
      <c r="G42" s="39">
        <f t="shared" si="12"/>
        <v>0</v>
      </c>
      <c r="H42" s="61">
        <f t="shared" si="12"/>
        <v>-3009</v>
      </c>
      <c r="I42" s="39">
        <f t="shared" si="12"/>
        <v>-0.01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3009</v>
      </c>
      <c r="M42" s="39">
        <f t="shared" si="13"/>
        <v>0</v>
      </c>
      <c r="N42" s="61">
        <f t="shared" si="13"/>
        <v>-142107</v>
      </c>
      <c r="O42" s="39">
        <f t="shared" si="13"/>
        <v>-321446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-80278</v>
      </c>
      <c r="E43" s="39">
        <f t="shared" si="14"/>
        <v>-66985.760000000009</v>
      </c>
      <c r="F43" s="61">
        <f t="shared" si="14"/>
        <v>0</v>
      </c>
      <c r="G43" s="39">
        <f t="shared" si="14"/>
        <v>0</v>
      </c>
      <c r="H43" s="61">
        <f t="shared" si="14"/>
        <v>109404</v>
      </c>
      <c r="I43" s="39">
        <f t="shared" si="14"/>
        <v>347426.2</v>
      </c>
      <c r="J43" s="61">
        <f t="shared" ref="J43:AO43" si="15">J42+J39</f>
        <v>-50585</v>
      </c>
      <c r="K43" s="39">
        <f t="shared" si="15"/>
        <v>-202242.42</v>
      </c>
      <c r="L43" s="61">
        <f t="shared" si="15"/>
        <v>-22504</v>
      </c>
      <c r="M43" s="39">
        <f t="shared" si="15"/>
        <v>0</v>
      </c>
      <c r="N43" s="61">
        <f t="shared" si="15"/>
        <v>-116593</v>
      </c>
      <c r="O43" s="39">
        <f t="shared" si="15"/>
        <v>-212169.53999999998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f>'TIE-OUT'!P45+RECLASS!N45</f>
        <v>0</v>
      </c>
      <c r="G45" s="38">
        <f>'TIE-OUT'!Q45+RECLASS!O45</f>
        <v>0</v>
      </c>
      <c r="H45" s="118">
        <f>+Actuals!E503</f>
        <v>0</v>
      </c>
      <c r="I45" s="119">
        <f>+Actuals!F503</f>
        <v>0</v>
      </c>
      <c r="J45" s="118">
        <f>+Actuals!G503</f>
        <v>0</v>
      </c>
      <c r="K45" s="119">
        <f>+Actuals!H503</f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'TIE-OUT'!P47+RECLASS!N47</f>
        <v>0</v>
      </c>
      <c r="G47" s="38">
        <f>'TIE-OUT'!Q47+RECLASS!O47</f>
        <v>0</v>
      </c>
      <c r="H47" s="118">
        <f>+Actuals!E504</f>
        <v>0</v>
      </c>
      <c r="I47" s="119">
        <f>+Actuals!F504</f>
        <v>0</v>
      </c>
      <c r="J47" s="118">
        <f>+Actuals!G504</f>
        <v>0</v>
      </c>
      <c r="K47" s="119">
        <f>+Actuals!H504</f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243920</v>
      </c>
      <c r="E49" s="38">
        <f>SUM(G49,I49,K49,M49,O49,Q49,S49,U49,W49,Y49,AA49,AC49,AE49)</f>
        <v>975192.16000000015</v>
      </c>
      <c r="F49" s="60">
        <f>'TIE-OUT'!P49+RECLASS!N49</f>
        <v>0</v>
      </c>
      <c r="G49" s="38">
        <f>'TIE-OUT'!Q49+RECLASS!O49</f>
        <v>0</v>
      </c>
      <c r="H49" s="118">
        <f>+Actuals!E505</f>
        <v>3597815</v>
      </c>
      <c r="I49" s="119">
        <f>+Actuals!F505</f>
        <v>14384064.369999999</v>
      </c>
      <c r="J49" s="118">
        <v>-1201634</v>
      </c>
      <c r="K49" s="119">
        <v>-4804132.7300000004</v>
      </c>
      <c r="L49" s="118">
        <v>1242776</v>
      </c>
      <c r="M49" s="119">
        <v>4968618.45</v>
      </c>
      <c r="N49" s="118">
        <v>-3395037</v>
      </c>
      <c r="O49" s="119">
        <v>-13573357.93</v>
      </c>
      <c r="P49" s="118">
        <f>+Actuals!M505</f>
        <v>0</v>
      </c>
      <c r="Q49" s="119">
        <f>+Actuals!N505</f>
        <v>0</v>
      </c>
      <c r="R49" s="118">
        <f>+Actuals!O505</f>
        <v>0</v>
      </c>
      <c r="S49" s="119">
        <f>+Actuals!P505</f>
        <v>0</v>
      </c>
      <c r="T49" s="118">
        <f>+Actuals!Q505</f>
        <v>0</v>
      </c>
      <c r="U49" s="119">
        <f>+Actuals!R505</f>
        <v>0</v>
      </c>
      <c r="V49" s="118">
        <f>+Actuals!S505</f>
        <v>0</v>
      </c>
      <c r="W49" s="119">
        <f>+Actuals!T505</f>
        <v>0</v>
      </c>
      <c r="X49" s="118">
        <f>+Actuals!U505</f>
        <v>0</v>
      </c>
      <c r="Y49" s="119">
        <f>+Actuals!V505</f>
        <v>0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-296459</v>
      </c>
      <c r="E51" s="38">
        <f>SUM(G51,I51,K51,M51,O51,Q51,S51,U51,W51,Y51,AA51,AC51,AE51)</f>
        <v>-1185243.0819999999</v>
      </c>
      <c r="F51" s="60">
        <f>'TIE-OUT'!P51+RECLASS!N51</f>
        <v>0</v>
      </c>
      <c r="G51" s="38">
        <f>'TIE-OUT'!Q51+RECLASS!O51</f>
        <v>0</v>
      </c>
      <c r="H51" s="118">
        <f>+Actuals!E506</f>
        <v>-311279</v>
      </c>
      <c r="I51" s="119">
        <f>+Actuals!F506</f>
        <v>-1244493.442</v>
      </c>
      <c r="J51" s="118">
        <v>4703</v>
      </c>
      <c r="K51" s="119">
        <v>18802.59</v>
      </c>
      <c r="L51" s="118">
        <v>10117</v>
      </c>
      <c r="M51" s="119">
        <v>40447.769999999997</v>
      </c>
      <c r="N51" s="118">
        <f>+Actuals!K506</f>
        <v>0</v>
      </c>
      <c r="O51" s="119">
        <f>+Actuals!L506</f>
        <v>0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f>+Actuals!Q506</f>
        <v>0</v>
      </c>
      <c r="U51" s="119">
        <f>+Actuals!R506</f>
        <v>0</v>
      </c>
      <c r="V51" s="118">
        <f>+Actuals!S506</f>
        <v>0</v>
      </c>
      <c r="W51" s="119">
        <f>+Actuals!T506</f>
        <v>0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-22479702</v>
      </c>
      <c r="E54" s="38">
        <f>SUM(G54,I54,K54,M54,O54,Q54,S54,U54,W54,Y54,AA54,AC54,AE54)</f>
        <v>1629302.46</v>
      </c>
      <c r="F54" s="60">
        <f>'TIE-OUT'!P54+RECLASS!N54</f>
        <v>0</v>
      </c>
      <c r="G54" s="38">
        <f>'TIE-OUT'!Q54+RECLASS!O54</f>
        <v>0</v>
      </c>
      <c r="H54" s="118">
        <f>+Actuals!E507</f>
        <v>-23155744</v>
      </c>
      <c r="I54" s="119">
        <f>+Actuals!F507</f>
        <v>-708542.32</v>
      </c>
      <c r="J54" s="118">
        <v>593241</v>
      </c>
      <c r="K54" s="119">
        <v>1941447.88</v>
      </c>
      <c r="L54" s="118">
        <v>78899</v>
      </c>
      <c r="M54" s="119">
        <v>397768.65</v>
      </c>
      <c r="N54" s="118">
        <v>3902</v>
      </c>
      <c r="O54" s="119">
        <v>-1371.75</v>
      </c>
      <c r="P54" s="118">
        <f>+Actuals!M507</f>
        <v>0</v>
      </c>
      <c r="Q54" s="119">
        <f>+Actuals!N507</f>
        <v>0</v>
      </c>
      <c r="R54" s="118">
        <f>+Actuals!O507</f>
        <v>0</v>
      </c>
      <c r="S54" s="119">
        <f>+Actuals!P507</f>
        <v>0</v>
      </c>
      <c r="T54" s="118">
        <f>+Actuals!Q507</f>
        <v>0</v>
      </c>
      <c r="U54" s="119">
        <f>+Actuals!R507</f>
        <v>0</v>
      </c>
      <c r="V54" s="118">
        <f>+Actuals!S507</f>
        <v>0</v>
      </c>
      <c r="W54" s="119">
        <f>+Actuals!T507</f>
        <v>0</v>
      </c>
      <c r="X54" s="118">
        <f>+Actuals!U507</f>
        <v>0</v>
      </c>
      <c r="Y54" s="119">
        <f>+Actuals!V507</f>
        <v>0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-4653460.08</v>
      </c>
      <c r="F55" s="60">
        <f>'TIE-OUT'!P55+RECLASS!N55</f>
        <v>0</v>
      </c>
      <c r="G55" s="38">
        <f>'TIE-OUT'!Q55+RECLASS!O55</f>
        <v>0</v>
      </c>
      <c r="H55" s="118">
        <f>+Actuals!E508</f>
        <v>0</v>
      </c>
      <c r="I55" s="119">
        <f>+Actuals!F508</f>
        <v>-2523582.58</v>
      </c>
      <c r="J55" s="118">
        <f>+Actuals!G508</f>
        <v>0</v>
      </c>
      <c r="K55" s="119">
        <v>-2129877.5</v>
      </c>
      <c r="L55" s="118">
        <f>+Actuals!I508</f>
        <v>0</v>
      </c>
      <c r="M55" s="119">
        <f>+Actuals!J508</f>
        <v>0</v>
      </c>
      <c r="N55" s="118">
        <f>+Actuals!K508</f>
        <v>0</v>
      </c>
      <c r="O55" s="119">
        <f>+Actuals!L508</f>
        <v>0</v>
      </c>
      <c r="P55" s="118">
        <f>+Actuals!M508</f>
        <v>0</v>
      </c>
      <c r="Q55" s="119">
        <f>+Actuals!N508</f>
        <v>0</v>
      </c>
      <c r="R55" s="118">
        <f>+Actuals!O508</f>
        <v>0</v>
      </c>
      <c r="S55" s="119">
        <f>+Actuals!P508</f>
        <v>0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-22479702</v>
      </c>
      <c r="E56" s="39">
        <f t="shared" si="16"/>
        <v>-3024157.62</v>
      </c>
      <c r="F56" s="61">
        <f t="shared" si="16"/>
        <v>0</v>
      </c>
      <c r="G56" s="39">
        <f t="shared" si="16"/>
        <v>0</v>
      </c>
      <c r="H56" s="61">
        <f t="shared" si="16"/>
        <v>-23155744</v>
      </c>
      <c r="I56" s="39">
        <f t="shared" si="16"/>
        <v>-3232124.9</v>
      </c>
      <c r="J56" s="61">
        <f t="shared" ref="J56:AO56" si="17">SUM(J54:J55)</f>
        <v>593241</v>
      </c>
      <c r="K56" s="39">
        <f t="shared" si="17"/>
        <v>-188429.62000000011</v>
      </c>
      <c r="L56" s="61">
        <f t="shared" si="17"/>
        <v>78899</v>
      </c>
      <c r="M56" s="39">
        <f t="shared" si="17"/>
        <v>397768.65</v>
      </c>
      <c r="N56" s="61">
        <f t="shared" si="17"/>
        <v>3902</v>
      </c>
      <c r="O56" s="39">
        <f t="shared" si="17"/>
        <v>-1371.75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f>'TIE-OUT'!P59+RECLASS!N59</f>
        <v>0</v>
      </c>
      <c r="G59" s="38">
        <f>'TIE-OUT'!Q59+RECLASS!O59</f>
        <v>0</v>
      </c>
      <c r="H59" s="118">
        <f>+Actuals!E509</f>
        <v>0</v>
      </c>
      <c r="I59" s="119">
        <f>+Actuals!F509</f>
        <v>0</v>
      </c>
      <c r="J59" s="118">
        <f>+Actuals!G509</f>
        <v>0</v>
      </c>
      <c r="K59" s="119">
        <f>+Actuals!H509</f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f>'TIE-OUT'!P60+RECLASS!N60</f>
        <v>0</v>
      </c>
      <c r="G60" s="38">
        <f>'TIE-OUT'!Q60+RECLASS!O60</f>
        <v>0</v>
      </c>
      <c r="H60" s="118">
        <f>+Actuals!E510</f>
        <v>0</v>
      </c>
      <c r="I60" s="119">
        <f>+Actuals!F510</f>
        <v>0</v>
      </c>
      <c r="J60" s="118">
        <f>+Actuals!G510</f>
        <v>0</v>
      </c>
      <c r="K60" s="119">
        <f>+Actuals!H510</f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f>'TIE-OUT'!P64+RECLASS!N64</f>
        <v>0</v>
      </c>
      <c r="G64" s="38">
        <f>'TIE-OUT'!Q64+RECLASS!O64</f>
        <v>0</v>
      </c>
      <c r="H64" s="118">
        <f>+Actuals!E511</f>
        <v>0</v>
      </c>
      <c r="I64" s="119">
        <f>+Actuals!F511</f>
        <v>0</v>
      </c>
      <c r="J64" s="118">
        <f>+Actuals!G511</f>
        <v>0</v>
      </c>
      <c r="K64" s="119">
        <f>+Actuals!H511</f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f>'TIE-OUT'!P65+RECLASS!N65</f>
        <v>0</v>
      </c>
      <c r="G65" s="38">
        <f>'TIE-OUT'!Q65+RECLASS!O65</f>
        <v>0</v>
      </c>
      <c r="H65" s="118">
        <f>+Actuals!E512</f>
        <v>0</v>
      </c>
      <c r="I65" s="119">
        <f>+Actuals!F512</f>
        <v>0</v>
      </c>
      <c r="J65" s="118">
        <f>+Actuals!G512</f>
        <v>0</v>
      </c>
      <c r="K65" s="119">
        <f>+Actuals!H512</f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22698435.850000001</v>
      </c>
      <c r="F70" s="60">
        <f>'TIE-OUT'!P70+RECLASS!N70</f>
        <v>0</v>
      </c>
      <c r="G70" s="38">
        <f>'TIE-OUT'!Q70+RECLASS!O70</f>
        <v>22698435.850000001</v>
      </c>
      <c r="H70" s="118">
        <f>+Actuals!E513</f>
        <v>0</v>
      </c>
      <c r="I70" s="119">
        <f>+Actuals!F513</f>
        <v>0</v>
      </c>
      <c r="J70" s="118">
        <f>+Actuals!G513</f>
        <v>0</v>
      </c>
      <c r="K70" s="119">
        <f>+Actuals!H513</f>
        <v>0</v>
      </c>
      <c r="L70" s="118">
        <f>+Actuals!I513</f>
        <v>0</v>
      </c>
      <c r="M70" s="119">
        <f>+Actuals!J513</f>
        <v>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-35422068</v>
      </c>
      <c r="F71" s="60">
        <f>'TIE-OUT'!P71+RECLASS!N71</f>
        <v>0</v>
      </c>
      <c r="G71" s="38">
        <f>'TIE-OUT'!Q71+RECLASS!O71</f>
        <v>-35422068</v>
      </c>
      <c r="H71" s="118">
        <f>+Actuals!E514</f>
        <v>0</v>
      </c>
      <c r="I71" s="119">
        <f>+Actuals!F514</f>
        <v>0</v>
      </c>
      <c r="J71" s="118">
        <f>+Actuals!G514</f>
        <v>0</v>
      </c>
      <c r="K71" s="119">
        <f>+Actuals!H514</f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-12723632.149999999</v>
      </c>
      <c r="F72" s="61">
        <f t="shared" si="22"/>
        <v>0</v>
      </c>
      <c r="G72" s="39">
        <f t="shared" si="22"/>
        <v>-12723632.149999999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'TIE-OUT'!P73+RECLASS!N73</f>
        <v>0</v>
      </c>
      <c r="G73" s="38">
        <f>'TIE-OUT'!Q73+RECLASS!O73</f>
        <v>0</v>
      </c>
      <c r="H73" s="118">
        <f>+Actuals!E515</f>
        <v>0</v>
      </c>
      <c r="I73" s="119">
        <f>+Actuals!F515</f>
        <v>0</v>
      </c>
      <c r="J73" s="118">
        <f>+Actuals!G515</f>
        <v>0</v>
      </c>
      <c r="K73" s="119">
        <f>+Actuals!H515</f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19510989.699999999</v>
      </c>
      <c r="F74" s="60">
        <f>'TIE-OUT'!P74+RECLASS!N74</f>
        <v>0</v>
      </c>
      <c r="G74" s="38">
        <f>'TIE-OUT'!Q74+RECLASS!O74</f>
        <v>19510989.699999999</v>
      </c>
      <c r="H74" s="118">
        <f>+Actuals!E516</f>
        <v>0</v>
      </c>
      <c r="I74" s="119">
        <f>+Actuals!F516</f>
        <v>0</v>
      </c>
      <c r="J74" s="118">
        <f>+Actuals!G516</f>
        <v>0</v>
      </c>
      <c r="K74" s="119">
        <v>0</v>
      </c>
      <c r="L74" s="118">
        <f>+Actuals!I516</f>
        <v>0</v>
      </c>
      <c r="M74" s="119">
        <f>+Actuals!J516</f>
        <v>0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f>+Actuals!N516</f>
        <v>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'TIE-OUT'!P75+RECLASS!N75</f>
        <v>0</v>
      </c>
      <c r="G75" s="38">
        <f>'TIE-OUT'!Q75+RECLASS!O75</f>
        <v>0</v>
      </c>
      <c r="H75" s="118">
        <f>+Actuals!E517</f>
        <v>0</v>
      </c>
      <c r="I75" s="119">
        <f>+Actuals!F517</f>
        <v>0</v>
      </c>
      <c r="J75" s="118">
        <f>+Actuals!G517</f>
        <v>0</v>
      </c>
      <c r="K75" s="119">
        <f>+Actuals!H517</f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-31067.98</v>
      </c>
      <c r="F76" s="60">
        <f>'TIE-OUT'!P76+RECLASS!N76</f>
        <v>0</v>
      </c>
      <c r="G76" s="38">
        <f>'TIE-OUT'!Q76+RECLASS!O76</f>
        <v>0</v>
      </c>
      <c r="H76" s="118">
        <f>+Actuals!E518</f>
        <v>0</v>
      </c>
      <c r="I76" s="119">
        <f>+Actuals!F518</f>
        <v>-31067.98</v>
      </c>
      <c r="J76" s="118">
        <f>+Actuals!G518</f>
        <v>0</v>
      </c>
      <c r="K76" s="119">
        <f>+Actuals!H518</f>
        <v>0</v>
      </c>
      <c r="L76" s="118">
        <f>+Actuals!I518</f>
        <v>0</v>
      </c>
      <c r="M76" s="119">
        <f>+Actuals!J518</f>
        <v>0</v>
      </c>
      <c r="N76" s="118">
        <f>+Actuals!K518</f>
        <v>0</v>
      </c>
      <c r="O76" s="119">
        <f>+Actuals!L518</f>
        <v>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'TIE-OUT'!P77+RECLASS!N77</f>
        <v>0</v>
      </c>
      <c r="G77" s="38">
        <f>'TIE-OUT'!Q77+RECLASS!O77</f>
        <v>0</v>
      </c>
      <c r="H77" s="118">
        <f>+Actuals!E519</f>
        <v>0</v>
      </c>
      <c r="I77" s="119">
        <f>+Actuals!F519</f>
        <v>0</v>
      </c>
      <c r="J77" s="118">
        <f>+Actuals!G519</f>
        <v>0</v>
      </c>
      <c r="K77" s="119">
        <f>+Actuals!H519</f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'TIE-OUT'!P78+RECLASS!N78</f>
        <v>0</v>
      </c>
      <c r="G78" s="38">
        <f>'TIE-OUT'!Q78+RECLASS!O78</f>
        <v>0</v>
      </c>
      <c r="H78" s="118">
        <f>+Actuals!E520</f>
        <v>0</v>
      </c>
      <c r="I78" s="119">
        <f>+Actuals!F520</f>
        <v>0</v>
      </c>
      <c r="J78" s="118">
        <f>+Actuals!G520</f>
        <v>0</v>
      </c>
      <c r="K78" s="119">
        <f>+Actuals!H520</f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'TIE-OUT'!P79+RECLASS!N79</f>
        <v>0</v>
      </c>
      <c r="G79" s="38">
        <f>'TIE-OUT'!Q79+RECLASS!O79</f>
        <v>0</v>
      </c>
      <c r="H79" s="118">
        <f>+Actuals!E521</f>
        <v>0</v>
      </c>
      <c r="I79" s="119">
        <f>+Actuals!F521</f>
        <v>0</v>
      </c>
      <c r="J79" s="118">
        <f>+Actuals!G521</f>
        <v>0</v>
      </c>
      <c r="K79" s="119">
        <f>+Actuals!H521</f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'TIE-OUT'!P80+RECLASS!N80</f>
        <v>0</v>
      </c>
      <c r="G80" s="38">
        <f>'TIE-OUT'!Q80+RECLASS!O80</f>
        <v>0</v>
      </c>
      <c r="H80" s="118">
        <f>+Actuals!E522</f>
        <v>0</v>
      </c>
      <c r="I80" s="119">
        <f>+Actuals!F522</f>
        <v>0</v>
      </c>
      <c r="J80" s="118">
        <f>+Actuals!G522</f>
        <v>0</v>
      </c>
      <c r="K80" s="119">
        <f>+Actuals!H522</f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609.85999999999967</v>
      </c>
      <c r="F81" s="60">
        <f>'TIE-OUT'!P81+RECLASS!N81</f>
        <v>0</v>
      </c>
      <c r="G81" s="38">
        <f>'TIE-OUT'!Q81+RECLASS!O81</f>
        <v>0</v>
      </c>
      <c r="H81" s="118">
        <f>+Actuals!E523</f>
        <v>0</v>
      </c>
      <c r="I81" s="119">
        <f>+Actuals!F523</f>
        <v>7142.86</v>
      </c>
      <c r="J81" s="118">
        <f>+Actuals!G523</f>
        <v>0</v>
      </c>
      <c r="K81" s="119">
        <v>-6533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7136238.0680000009</v>
      </c>
      <c r="F82" s="91">
        <f>F16+F24+F29+F36+F43+F45+F47+F49</f>
        <v>0</v>
      </c>
      <c r="G82" s="92">
        <f>SUM(G72:G81)+G16+G24+G29+G36+G43+G45+G47+G49+G51+G56+G61+G66</f>
        <v>2376793.0499999989</v>
      </c>
      <c r="H82" s="91">
        <f>H16+H24+H29+H36+H43+H45+H47+H49</f>
        <v>0</v>
      </c>
      <c r="I82" s="92">
        <f>SUM(I72:I81)+I16+I24+I29+I36+I43+I45+I47+I49+I51+I56+I61+I66</f>
        <v>6004450.0879999436</v>
      </c>
      <c r="J82" s="91">
        <f>J16+J24+J29+J36+J43+J45+J47+J49</f>
        <v>0</v>
      </c>
      <c r="K82" s="137">
        <f>SUM(K72:K81)+K16+K24+K29+K36+K43+K45+K47+K49+K51+K56+K61+K66</f>
        <v>208221.8499999998</v>
      </c>
      <c r="L82" s="91">
        <f>L16+L24+L29+L36+L43+L45+L47+L49</f>
        <v>0</v>
      </c>
      <c r="M82" s="92">
        <f>SUM(M72:M81)+M16+M24+M29+M36+M43+M45+M47+M49+M51+M56+M61+M66</f>
        <v>-1082723.8600000003</v>
      </c>
      <c r="N82" s="91">
        <f>N16+N24+N29+N36+N43+N45+N47+N49</f>
        <v>0</v>
      </c>
      <c r="O82" s="92">
        <f>SUM(O72:O81)+O16+O24+O29+O36+O43+O45+O47+O49+O51+O56+O61+O66</f>
        <v>-370503.06000000052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G57" activePane="bottomRight" state="frozen"/>
      <selection activeCell="N16" sqref="N16"/>
      <selection pane="topRight" activeCell="N16" sqref="N16"/>
      <selection pane="bottomLeft" activeCell="N16" sqref="N16"/>
      <selection pane="bottomRight" activeCell="N90" sqref="N9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194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3476874</v>
      </c>
      <c r="E11" s="38">
        <f>SUM(G11,I11,K11,M11,O11,Q11,S11,U11,W11,Y11,AA11,AC11,AE11)</f>
        <v>12013841.77</v>
      </c>
      <c r="F11" s="60">
        <f>'TIE-OUT'!R11+RECLASS!P11</f>
        <v>0</v>
      </c>
      <c r="G11" s="38">
        <f>'TIE-OUT'!S11+RECLASS!Q11</f>
        <v>0</v>
      </c>
      <c r="H11" s="118">
        <f>+Actuals!E204</f>
        <v>3476947</v>
      </c>
      <c r="I11" s="119">
        <f>+Actuals!F204</f>
        <v>12016933.529999999</v>
      </c>
      <c r="J11" s="118">
        <v>-73</v>
      </c>
      <c r="K11" s="119">
        <v>-4636.76</v>
      </c>
      <c r="L11" s="118">
        <f>+Actuals!I204</f>
        <v>0</v>
      </c>
      <c r="M11" s="119">
        <v>1545</v>
      </c>
      <c r="N11" s="118">
        <f>+Actuals!K204</f>
        <v>0</v>
      </c>
      <c r="O11" s="119">
        <f>+Actuals!L204</f>
        <v>0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f>+Actuals!Q204</f>
        <v>0</v>
      </c>
      <c r="U11" s="119">
        <f>+Actuals!R204</f>
        <v>0</v>
      </c>
      <c r="V11" s="118">
        <f>+Actuals!S204</f>
        <v>0</v>
      </c>
      <c r="W11" s="119">
        <f>+Actuals!T204</f>
        <v>0</v>
      </c>
      <c r="X11" s="118">
        <f>+Actuals!U204</f>
        <v>0</v>
      </c>
      <c r="Y11" s="119">
        <f>+Actuals!V204</f>
        <v>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71276.829999999987</v>
      </c>
      <c r="F12" s="60">
        <f>'TIE-OUT'!R12+RECLASS!P12</f>
        <v>0</v>
      </c>
      <c r="G12" s="38">
        <f>'TIE-OUT'!S12+RECLASS!Q12</f>
        <v>-29120.93</v>
      </c>
      <c r="H12" s="118">
        <f>+Actuals!E205</f>
        <v>0</v>
      </c>
      <c r="I12" s="119">
        <f>+Actuals!F205</f>
        <v>0</v>
      </c>
      <c r="J12" s="118">
        <f>+Actuals!G205</f>
        <v>0</v>
      </c>
      <c r="K12" s="119">
        <f>+Actuals!H205</f>
        <v>0</v>
      </c>
      <c r="L12" s="118">
        <f>+Actuals!I205</f>
        <v>0</v>
      </c>
      <c r="M12" s="119">
        <v>100397.75999999999</v>
      </c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5098819</v>
      </c>
      <c r="E13" s="38">
        <f t="shared" si="0"/>
        <v>19858480</v>
      </c>
      <c r="F13" s="60">
        <f>'TIE-OUT'!R13+RECLASS!P13</f>
        <v>0</v>
      </c>
      <c r="G13" s="38">
        <f>'TIE-OUT'!S13+RECLASS!Q13</f>
        <v>0</v>
      </c>
      <c r="H13" s="118">
        <f>+Actuals!E206</f>
        <v>5098819</v>
      </c>
      <c r="I13" s="119">
        <f>+Actuals!F206</f>
        <v>19858480</v>
      </c>
      <c r="J13" s="118">
        <f>+Actuals!G206</f>
        <v>0</v>
      </c>
      <c r="K13" s="119">
        <f>+Actuals!H206</f>
        <v>0</v>
      </c>
      <c r="L13" s="118">
        <f>+Actuals!I206</f>
        <v>0</v>
      </c>
      <c r="M13" s="119">
        <f>+Actuals!J206</f>
        <v>0</v>
      </c>
      <c r="N13" s="118">
        <f>+Actuals!K206</f>
        <v>0</v>
      </c>
      <c r="O13" s="119">
        <f>+Actuals!L206</f>
        <v>0</v>
      </c>
      <c r="P13" s="118">
        <f>+Actuals!M206</f>
        <v>0</v>
      </c>
      <c r="Q13" s="119">
        <f>+Actuals!N206</f>
        <v>0</v>
      </c>
      <c r="R13" s="118">
        <f>+Actuals!O206</f>
        <v>0</v>
      </c>
      <c r="S13" s="119">
        <f>+Actuals!P206</f>
        <v>0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f>+Actuals!E207</f>
        <v>0</v>
      </c>
      <c r="I14" s="119">
        <f>+Actuals!F207</f>
        <v>0</v>
      </c>
      <c r="J14" s="118">
        <f>+Actuals!G207</f>
        <v>0</v>
      </c>
      <c r="K14" s="119">
        <f>+Actuals!H207</f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'TIE-OUT'!R15+RECLASS!P15</f>
        <v>0</v>
      </c>
      <c r="G15" s="82">
        <f>'TIE-OUT'!S15+RECLASS!Q15</f>
        <v>0</v>
      </c>
      <c r="H15" s="118">
        <f>+Actuals!E208</f>
        <v>0</v>
      </c>
      <c r="I15" s="119">
        <f>+Actuals!F208</f>
        <v>0</v>
      </c>
      <c r="J15" s="118">
        <f>+Actuals!G208</f>
        <v>0</v>
      </c>
      <c r="K15" s="119">
        <f>+Actuals!H208</f>
        <v>0</v>
      </c>
      <c r="L15" s="118">
        <f>+Actuals!I208</f>
        <v>0</v>
      </c>
      <c r="M15" s="119">
        <f>+Actuals!J208</f>
        <v>0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8575693</v>
      </c>
      <c r="E16" s="39">
        <f t="shared" si="1"/>
        <v>31943598.600000001</v>
      </c>
      <c r="F16" s="61">
        <f t="shared" si="1"/>
        <v>0</v>
      </c>
      <c r="G16" s="39">
        <f t="shared" si="1"/>
        <v>-29120.93</v>
      </c>
      <c r="H16" s="61">
        <f t="shared" si="1"/>
        <v>8575766</v>
      </c>
      <c r="I16" s="39">
        <f t="shared" si="1"/>
        <v>31875413.530000001</v>
      </c>
      <c r="J16" s="61">
        <f t="shared" ref="J16:AO16" si="2">SUM(J11:J15)</f>
        <v>-73</v>
      </c>
      <c r="K16" s="39">
        <f t="shared" si="2"/>
        <v>-4636.76</v>
      </c>
      <c r="L16" s="61">
        <f t="shared" si="2"/>
        <v>0</v>
      </c>
      <c r="M16" s="39">
        <f t="shared" si="2"/>
        <v>101942.76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-5206159</v>
      </c>
      <c r="E19" s="38">
        <f t="shared" si="3"/>
        <v>-17444020.100000001</v>
      </c>
      <c r="F19" s="64">
        <f>'TIE-OUT'!R19+RECLASS!P19</f>
        <v>0</v>
      </c>
      <c r="G19" s="68">
        <f>'TIE-OUT'!S19+RECLASS!Q19</f>
        <v>0</v>
      </c>
      <c r="H19" s="118">
        <f>+Actuals!E209</f>
        <v>-5175839</v>
      </c>
      <c r="I19" s="119">
        <f>+Actuals!F209</f>
        <v>-17378867.899999999</v>
      </c>
      <c r="J19" s="118">
        <v>1293266</v>
      </c>
      <c r="K19" s="119">
        <v>221367.58</v>
      </c>
      <c r="L19" s="118">
        <v>-1241790</v>
      </c>
      <c r="M19" s="119">
        <v>-8620.52</v>
      </c>
      <c r="N19" s="118">
        <v>-81796</v>
      </c>
      <c r="O19" s="119">
        <v>-277899.26</v>
      </c>
      <c r="P19" s="118">
        <f>+Actuals!M209</f>
        <v>0</v>
      </c>
      <c r="Q19" s="119">
        <f>+Actuals!N209</f>
        <v>0</v>
      </c>
      <c r="R19" s="118">
        <f>+Actuals!O209</f>
        <v>0</v>
      </c>
      <c r="S19" s="119">
        <f>+Actuals!P209</f>
        <v>0</v>
      </c>
      <c r="T19" s="118">
        <f>+Actuals!Q209</f>
        <v>0</v>
      </c>
      <c r="U19" s="119">
        <f>+Actuals!R209</f>
        <v>0</v>
      </c>
      <c r="V19" s="118">
        <f>+Actuals!S209</f>
        <v>0</v>
      </c>
      <c r="W19" s="119">
        <f>+Actuals!T209</f>
        <v>0</v>
      </c>
      <c r="X19" s="118">
        <f>+Actuals!U209</f>
        <v>0</v>
      </c>
      <c r="Y19" s="119">
        <f>+Actuals!V209</f>
        <v>0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282068.21999999997</v>
      </c>
      <c r="F20" s="60">
        <f>'TIE-OUT'!R20+RECLASS!P20</f>
        <v>0</v>
      </c>
      <c r="G20" s="38">
        <f>'TIE-OUT'!S20+RECLASS!Q20</f>
        <v>282068.21999999997</v>
      </c>
      <c r="H20" s="118">
        <f>+Actuals!E210</f>
        <v>0</v>
      </c>
      <c r="I20" s="119">
        <f>+Actuals!F210</f>
        <v>0</v>
      </c>
      <c r="J20" s="118">
        <f>+Actuals!G210</f>
        <v>0</v>
      </c>
      <c r="K20" s="119">
        <f>+Actuals!H210</f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-3517539</v>
      </c>
      <c r="E21" s="38">
        <f t="shared" si="3"/>
        <v>-13563594</v>
      </c>
      <c r="F21" s="60">
        <f>'TIE-OUT'!R21+RECLASS!P21</f>
        <v>0</v>
      </c>
      <c r="G21" s="38">
        <f>'TIE-OUT'!S21+RECLASS!Q21</f>
        <v>0</v>
      </c>
      <c r="H21" s="118">
        <f>+Actuals!E211</f>
        <v>0</v>
      </c>
      <c r="I21" s="119">
        <f>+Actuals!F211</f>
        <v>0</v>
      </c>
      <c r="J21" s="118">
        <f>+Actuals!G211</f>
        <v>0</v>
      </c>
      <c r="K21" s="119">
        <f>+Actuals!H211</f>
        <v>0</v>
      </c>
      <c r="L21" s="118">
        <f>+Actuals!I211</f>
        <v>0</v>
      </c>
      <c r="M21" s="119">
        <f>+Actuals!J211</f>
        <v>0</v>
      </c>
      <c r="N21" s="118">
        <v>-3517539</v>
      </c>
      <c r="O21" s="119">
        <v>-13563594</v>
      </c>
      <c r="P21" s="118">
        <f>+Actuals!M211</f>
        <v>0</v>
      </c>
      <c r="Q21" s="119">
        <f>+Actuals!N211</f>
        <v>0</v>
      </c>
      <c r="R21" s="118">
        <f>+Actuals!O211</f>
        <v>0</v>
      </c>
      <c r="S21" s="119">
        <f>+Actuals!P211</f>
        <v>0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f>+Actuals!E212</f>
        <v>0</v>
      </c>
      <c r="I22" s="119">
        <f>+Actuals!F212</f>
        <v>0</v>
      </c>
      <c r="J22" s="118">
        <f>+Actuals!G212</f>
        <v>0</v>
      </c>
      <c r="K22" s="119">
        <f>+Actuals!H212</f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'TIE-OUT'!R23+RECLASS!P23</f>
        <v>0</v>
      </c>
      <c r="G23" s="82">
        <f>'TIE-OUT'!S23+RECLASS!Q23</f>
        <v>0</v>
      </c>
      <c r="H23" s="118">
        <f>+Actuals!E213</f>
        <v>0</v>
      </c>
      <c r="I23" s="119">
        <f>+Actuals!F213</f>
        <v>0</v>
      </c>
      <c r="J23" s="118">
        <f>+Actuals!G213</f>
        <v>0</v>
      </c>
      <c r="K23" s="119">
        <f>+Actuals!H213</f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-8723698</v>
      </c>
      <c r="E24" s="39">
        <f t="shared" si="4"/>
        <v>-30725545.880000003</v>
      </c>
      <c r="F24" s="61">
        <f t="shared" si="4"/>
        <v>0</v>
      </c>
      <c r="G24" s="39">
        <f t="shared" si="4"/>
        <v>282068.21999999997</v>
      </c>
      <c r="H24" s="61">
        <f t="shared" si="4"/>
        <v>-5175839</v>
      </c>
      <c r="I24" s="39">
        <f t="shared" si="4"/>
        <v>-17378867.899999999</v>
      </c>
      <c r="J24" s="61">
        <f t="shared" ref="J24:AO24" si="5">SUM(J19:J23)</f>
        <v>1293266</v>
      </c>
      <c r="K24" s="39">
        <f t="shared" si="5"/>
        <v>221367.58</v>
      </c>
      <c r="L24" s="61">
        <f t="shared" si="5"/>
        <v>-1241790</v>
      </c>
      <c r="M24" s="39">
        <f t="shared" si="5"/>
        <v>-8620.52</v>
      </c>
      <c r="N24" s="61">
        <f t="shared" si="5"/>
        <v>-3599335</v>
      </c>
      <c r="O24" s="39">
        <f t="shared" si="5"/>
        <v>-13841493.26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f>+Actuals!E214</f>
        <v>0</v>
      </c>
      <c r="I27" s="119">
        <f>+Actuals!F214</f>
        <v>0</v>
      </c>
      <c r="J27" s="118">
        <f>+Actuals!G214</f>
        <v>0</v>
      </c>
      <c r="K27" s="119">
        <f>+Actuals!H214</f>
        <v>0</v>
      </c>
      <c r="L27" s="118">
        <f>+Actuals!I214</f>
        <v>0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f>+Actuals!E215</f>
        <v>0</v>
      </c>
      <c r="I28" s="119">
        <f>+Actuals!F215</f>
        <v>0</v>
      </c>
      <c r="J28" s="118">
        <f>+Actuals!G215</f>
        <v>0</v>
      </c>
      <c r="K28" s="119">
        <f>+Actuals!H215</f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si="6"/>
        <v>0</v>
      </c>
      <c r="O29" s="39">
        <f t="shared" si="6"/>
        <v>0</v>
      </c>
      <c r="P29" s="61">
        <f t="shared" si="6"/>
        <v>0</v>
      </c>
      <c r="Q29" s="39">
        <f t="shared" si="6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0</v>
      </c>
      <c r="E32" s="38">
        <f t="shared" si="7"/>
        <v>0</v>
      </c>
      <c r="F32" s="64">
        <f>'TIE-OUT'!R32+RECLASS!P32</f>
        <v>0</v>
      </c>
      <c r="G32" s="68">
        <f>'TIE-OUT'!S32+RECLASS!Q32</f>
        <v>0</v>
      </c>
      <c r="H32" s="118">
        <f>+Actuals!E216</f>
        <v>0</v>
      </c>
      <c r="I32" s="119">
        <f>+Actuals!F216</f>
        <v>0</v>
      </c>
      <c r="J32" s="118">
        <f>+Actuals!G216</f>
        <v>0</v>
      </c>
      <c r="K32" s="119">
        <f>+Actuals!H216</f>
        <v>0</v>
      </c>
      <c r="L32" s="118">
        <f>+Actuals!I216</f>
        <v>0</v>
      </c>
      <c r="M32" s="119">
        <f>+Actuals!J216</f>
        <v>0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f>+Actuals!E217</f>
        <v>0</v>
      </c>
      <c r="I33" s="119">
        <f>+Actuals!F217</f>
        <v>0</v>
      </c>
      <c r="J33" s="118">
        <f>+Actuals!G217</f>
        <v>0</v>
      </c>
      <c r="K33" s="119">
        <f>+Actuals!H217</f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f>+Actuals!E218</f>
        <v>0</v>
      </c>
      <c r="I34" s="119">
        <f>+Actuals!F218</f>
        <v>0</v>
      </c>
      <c r="J34" s="118">
        <f>+Actuals!G218</f>
        <v>0</v>
      </c>
      <c r="K34" s="119">
        <f>+Actuals!H218</f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f>+Actuals!E219</f>
        <v>0</v>
      </c>
      <c r="I35" s="119">
        <f>+Actuals!F219</f>
        <v>0</v>
      </c>
      <c r="J35" s="118">
        <f>+Actuals!G219</f>
        <v>0</v>
      </c>
      <c r="K35" s="119">
        <f>+Actuals!H219</f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">
      <c r="A36" s="9"/>
      <c r="B36" s="7" t="s">
        <v>43</v>
      </c>
      <c r="C36" s="6"/>
      <c r="D36" s="61">
        <f t="shared" ref="D36:I36" si="8">SUM(D32:D35)</f>
        <v>0</v>
      </c>
      <c r="E36" s="39">
        <f t="shared" si="8"/>
        <v>0</v>
      </c>
      <c r="F36" s="61">
        <f t="shared" si="8"/>
        <v>0</v>
      </c>
      <c r="G36" s="39">
        <f t="shared" si="8"/>
        <v>0</v>
      </c>
      <c r="H36" s="61">
        <f t="shared" si="8"/>
        <v>0</v>
      </c>
      <c r="I36" s="39">
        <f t="shared" si="8"/>
        <v>0</v>
      </c>
      <c r="J36" s="61">
        <f t="shared" ref="J36:AO36" si="9">SUM(J32:J35)</f>
        <v>0</v>
      </c>
      <c r="K36" s="39">
        <f t="shared" si="9"/>
        <v>0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f>+Actuals!E220</f>
        <v>0</v>
      </c>
      <c r="I39" s="119">
        <f>+Actuals!F220</f>
        <v>0</v>
      </c>
      <c r="J39" s="118">
        <f>+Actuals!G220</f>
        <v>0</v>
      </c>
      <c r="K39" s="119">
        <f>+Actuals!H220</f>
        <v>0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f>+Actuals!E221</f>
        <v>0</v>
      </c>
      <c r="I40" s="119">
        <f>+Actuals!F221</f>
        <v>0</v>
      </c>
      <c r="J40" s="118">
        <f>+Actuals!G221</f>
        <v>0</v>
      </c>
      <c r="K40" s="119">
        <f>+Actuals!H221</f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f>+Actuals!E222</f>
        <v>0</v>
      </c>
      <c r="I41" s="119">
        <f>+Actuals!F222</f>
        <v>0</v>
      </c>
      <c r="J41" s="118">
        <f>+Actuals!G222</f>
        <v>0</v>
      </c>
      <c r="K41" s="119">
        <f>+Actuals!H222</f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ref="J42:AO42" si="12">SUM(J40:J41)</f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si="12"/>
        <v>0</v>
      </c>
      <c r="O42" s="39">
        <f t="shared" si="12"/>
        <v>0</v>
      </c>
      <c r="P42" s="61">
        <f t="shared" si="12"/>
        <v>0</v>
      </c>
      <c r="Q42" s="39">
        <f t="shared" si="12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ref="J43:AO43" si="14">J42+J39</f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si="14"/>
        <v>0</v>
      </c>
      <c r="O43" s="39">
        <f t="shared" si="14"/>
        <v>0</v>
      </c>
      <c r="P43" s="61">
        <f t="shared" si="14"/>
        <v>0</v>
      </c>
      <c r="Q43" s="39">
        <f t="shared" si="14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f>+Actuals!E223</f>
        <v>0</v>
      </c>
      <c r="I45" s="119">
        <f>+Actuals!F223</f>
        <v>0</v>
      </c>
      <c r="J45" s="118">
        <f>+Actuals!G223</f>
        <v>0</v>
      </c>
      <c r="K45" s="119">
        <f>+Actuals!H223</f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f>+Actuals!E224</f>
        <v>0</v>
      </c>
      <c r="I47" s="119">
        <f>+Actuals!F224</f>
        <v>0</v>
      </c>
      <c r="J47" s="118">
        <f>+Actuals!G224</f>
        <v>0</v>
      </c>
      <c r="K47" s="119">
        <f>+Actuals!H224</f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148005</v>
      </c>
      <c r="E49" s="38">
        <f>SUM(G49,I49,K49,M49,O49,Q49,S49,U49,W49,Y49,AA49,AC49,AE49)</f>
        <v>504105.01800000109</v>
      </c>
      <c r="F49" s="60">
        <f>'TIE-OUT'!R49+RECLASS!P49</f>
        <v>0</v>
      </c>
      <c r="G49" s="38">
        <f>'TIE-OUT'!S49+RECLASS!Q49</f>
        <v>0</v>
      </c>
      <c r="H49" s="118">
        <f>+Actuals!E225</f>
        <v>-3399927</v>
      </c>
      <c r="I49" s="119">
        <f>+Actuals!F225</f>
        <v>-11580151.362</v>
      </c>
      <c r="J49" s="118">
        <v>-1293193</v>
      </c>
      <c r="K49" s="119">
        <v>-4404615.3600000003</v>
      </c>
      <c r="L49" s="118">
        <v>1241790</v>
      </c>
      <c r="M49" s="119">
        <v>4229536.74</v>
      </c>
      <c r="N49" s="118">
        <v>3599335</v>
      </c>
      <c r="O49" s="119">
        <v>12259335</v>
      </c>
      <c r="P49" s="118">
        <f>+Actuals!M225</f>
        <v>0</v>
      </c>
      <c r="Q49" s="119">
        <f>+Actuals!N225</f>
        <v>0</v>
      </c>
      <c r="R49" s="118">
        <f>+Actuals!O225</f>
        <v>0</v>
      </c>
      <c r="S49" s="119">
        <f>+Actuals!P225</f>
        <v>0</v>
      </c>
      <c r="T49" s="118">
        <f>+Actuals!Q225</f>
        <v>0</v>
      </c>
      <c r="U49" s="119">
        <f>+Actuals!R225</f>
        <v>0</v>
      </c>
      <c r="V49" s="118">
        <f>+Actuals!S225</f>
        <v>0</v>
      </c>
      <c r="W49" s="119">
        <f>+Actuals!T225</f>
        <v>0</v>
      </c>
      <c r="X49" s="118">
        <f>+Actuals!U225</f>
        <v>0</v>
      </c>
      <c r="Y49" s="119">
        <f>+Actuals!V225</f>
        <v>0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'TIE-OUT'!R51+RECLASS!P51</f>
        <v>0</v>
      </c>
      <c r="G51" s="38">
        <f>'TIE-OUT'!S51+RECLASS!Q51</f>
        <v>0</v>
      </c>
      <c r="H51" s="118">
        <f>+Actuals!E226</f>
        <v>0</v>
      </c>
      <c r="I51" s="119">
        <f>+Actuals!F226</f>
        <v>0</v>
      </c>
      <c r="J51" s="118">
        <f>+Actuals!G226</f>
        <v>0</v>
      </c>
      <c r="K51" s="119">
        <f>+Actuals!H226</f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-10600305</v>
      </c>
      <c r="E54" s="38">
        <f>SUM(G54,I54,K54,M54,O54,Q54,S54,U54,W54,Y54,AA54,AC54,AE54)</f>
        <v>125667.37999999999</v>
      </c>
      <c r="F54" s="64">
        <f>'TIE-OUT'!R54+RECLASS!P54</f>
        <v>0</v>
      </c>
      <c r="G54" s="68">
        <f>'TIE-OUT'!S54+RECLASS!Q54</f>
        <v>0</v>
      </c>
      <c r="H54" s="118">
        <f>+Actuals!E227</f>
        <v>-10222796</v>
      </c>
      <c r="I54" s="119">
        <f>+Actuals!F227</f>
        <v>-451290.99</v>
      </c>
      <c r="J54" s="118">
        <v>-374597</v>
      </c>
      <c r="K54" s="119">
        <v>582970.23</v>
      </c>
      <c r="L54" s="118">
        <v>-2916</v>
      </c>
      <c r="M54" s="119">
        <v>-6011.86</v>
      </c>
      <c r="N54" s="118">
        <v>4</v>
      </c>
      <c r="O54" s="119">
        <f>+Actuals!L227</f>
        <v>0</v>
      </c>
      <c r="P54" s="118">
        <f>+Actuals!M227</f>
        <v>0</v>
      </c>
      <c r="Q54" s="119">
        <f>+Actuals!N227</f>
        <v>0</v>
      </c>
      <c r="R54" s="118">
        <f>+Actuals!O227</f>
        <v>0</v>
      </c>
      <c r="S54" s="119">
        <f>+Actuals!P227</f>
        <v>0</v>
      </c>
      <c r="T54" s="118">
        <f>+Actuals!Q227</f>
        <v>0</v>
      </c>
      <c r="U54" s="119">
        <f>+Actuals!R227</f>
        <v>0</v>
      </c>
      <c r="V54" s="118">
        <f>+Actuals!S227</f>
        <v>0</v>
      </c>
      <c r="W54" s="119">
        <f>+Actuals!T227</f>
        <v>0</v>
      </c>
      <c r="X54" s="118">
        <f>+Actuals!U227</f>
        <v>0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-1380930.3399999999</v>
      </c>
      <c r="F55" s="81">
        <f>'TIE-OUT'!R55+RECLASS!P55</f>
        <v>0</v>
      </c>
      <c r="G55" s="82">
        <f>'TIE-OUT'!S55+RECLASS!Q55</f>
        <v>-321410</v>
      </c>
      <c r="H55" s="118">
        <f>+Actuals!E228</f>
        <v>0</v>
      </c>
      <c r="I55" s="119">
        <f>+Actuals!F228</f>
        <v>-751074.98</v>
      </c>
      <c r="J55" s="118">
        <f>+Actuals!G228</f>
        <v>0</v>
      </c>
      <c r="K55" s="119">
        <v>-314100.88</v>
      </c>
      <c r="L55" s="118">
        <f>+Actuals!I228</f>
        <v>0</v>
      </c>
      <c r="M55" s="119">
        <v>5655.52</v>
      </c>
      <c r="N55" s="118">
        <f>+Actuals!K228</f>
        <v>0</v>
      </c>
      <c r="O55" s="119">
        <f>+Actuals!L228</f>
        <v>0</v>
      </c>
      <c r="P55" s="118">
        <f>+Actuals!M228</f>
        <v>0</v>
      </c>
      <c r="Q55" s="119">
        <f>+Actuals!N228</f>
        <v>0</v>
      </c>
      <c r="R55" s="118">
        <f>+Actuals!O228</f>
        <v>0</v>
      </c>
      <c r="S55" s="119">
        <f>+Actuals!P228</f>
        <v>0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">
      <c r="A56" s="9"/>
      <c r="B56" s="7" t="s">
        <v>57</v>
      </c>
      <c r="C56" s="6"/>
      <c r="D56" s="61">
        <f t="shared" ref="D56:AO56" si="15">SUM(D54:D55)</f>
        <v>-10600305</v>
      </c>
      <c r="E56" s="39">
        <f t="shared" si="15"/>
        <v>-1255262.96</v>
      </c>
      <c r="F56" s="61">
        <f t="shared" si="15"/>
        <v>0</v>
      </c>
      <c r="G56" s="39">
        <f t="shared" si="15"/>
        <v>-321410</v>
      </c>
      <c r="H56" s="61">
        <f t="shared" si="15"/>
        <v>-10222796</v>
      </c>
      <c r="I56" s="39">
        <f t="shared" si="15"/>
        <v>-1202365.97</v>
      </c>
      <c r="J56" s="61">
        <f t="shared" si="15"/>
        <v>-374597</v>
      </c>
      <c r="K56" s="39">
        <f t="shared" si="15"/>
        <v>268869.34999999998</v>
      </c>
      <c r="L56" s="61">
        <f t="shared" si="15"/>
        <v>-2916</v>
      </c>
      <c r="M56" s="39">
        <f t="shared" si="15"/>
        <v>-356.33999999999924</v>
      </c>
      <c r="N56" s="61">
        <f t="shared" si="15"/>
        <v>4</v>
      </c>
      <c r="O56" s="39">
        <f t="shared" si="15"/>
        <v>0</v>
      </c>
      <c r="P56" s="61">
        <f t="shared" si="15"/>
        <v>0</v>
      </c>
      <c r="Q56" s="39">
        <f t="shared" si="15"/>
        <v>0</v>
      </c>
      <c r="R56" s="61">
        <f t="shared" si="15"/>
        <v>0</v>
      </c>
      <c r="S56" s="39">
        <f t="shared" si="15"/>
        <v>0</v>
      </c>
      <c r="T56" s="61">
        <f t="shared" si="15"/>
        <v>0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f>+Actuals!E229</f>
        <v>0</v>
      </c>
      <c r="I59" s="119">
        <f>+Actuals!F229</f>
        <v>0</v>
      </c>
      <c r="J59" s="118">
        <f>+Actuals!G229</f>
        <v>0</v>
      </c>
      <c r="K59" s="119">
        <f>+Actuals!H229</f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f>+Actuals!E230</f>
        <v>0</v>
      </c>
      <c r="I60" s="119">
        <f>+Actuals!F230</f>
        <v>0</v>
      </c>
      <c r="J60" s="118">
        <f>+Actuals!G230</f>
        <v>0</v>
      </c>
      <c r="K60" s="119">
        <f>+Actuals!H230</f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 t="shared" si="16"/>
        <v>0</v>
      </c>
      <c r="M61" s="39">
        <f t="shared" si="16"/>
        <v>0</v>
      </c>
      <c r="N61" s="61">
        <f t="shared" si="16"/>
        <v>0</v>
      </c>
      <c r="O61" s="39">
        <f t="shared" si="16"/>
        <v>0</v>
      </c>
      <c r="P61" s="61">
        <f t="shared" si="16"/>
        <v>0</v>
      </c>
      <c r="Q61" s="39">
        <f t="shared" si="16"/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f>+Actuals!E231</f>
        <v>0</v>
      </c>
      <c r="I64" s="119">
        <f>+Actuals!F231</f>
        <v>0</v>
      </c>
      <c r="J64" s="118">
        <f>+Actuals!G231</f>
        <v>0</v>
      </c>
      <c r="K64" s="119">
        <f>+Actuals!H231</f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f>+Actuals!E232</f>
        <v>0</v>
      </c>
      <c r="I65" s="119">
        <f>+Actuals!F232</f>
        <v>0</v>
      </c>
      <c r="J65" s="118">
        <f>+Actuals!G232</f>
        <v>0</v>
      </c>
      <c r="K65" s="119">
        <f>+Actuals!H232</f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 t="shared" si="17"/>
        <v>0</v>
      </c>
      <c r="M66" s="39">
        <f t="shared" si="17"/>
        <v>0</v>
      </c>
      <c r="N66" s="61">
        <f t="shared" si="17"/>
        <v>0</v>
      </c>
      <c r="O66" s="39">
        <f t="shared" si="17"/>
        <v>0</v>
      </c>
      <c r="P66" s="61">
        <f t="shared" si="17"/>
        <v>0</v>
      </c>
      <c r="Q66" s="39">
        <f t="shared" si="17"/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999999.96</v>
      </c>
      <c r="F70" s="64">
        <f>'TIE-OUT'!R70+RECLASS!P70</f>
        <v>0</v>
      </c>
      <c r="G70" s="68">
        <f>'TIE-OUT'!S70+RECLASS!Q70</f>
        <v>999999.96</v>
      </c>
      <c r="H70" s="118">
        <f>+Actuals!E233</f>
        <v>0</v>
      </c>
      <c r="I70" s="119">
        <f>+Actuals!F233</f>
        <v>0</v>
      </c>
      <c r="J70" s="118">
        <f>+Actuals!G233</f>
        <v>0</v>
      </c>
      <c r="K70" s="119">
        <f>+Actuals!H233</f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-1096737</v>
      </c>
      <c r="F71" s="81">
        <f>'TIE-OUT'!R71+RECLASS!P71</f>
        <v>0</v>
      </c>
      <c r="G71" s="82">
        <f>'TIE-OUT'!S71+RECLASS!Q71</f>
        <v>-1096737</v>
      </c>
      <c r="H71" s="118">
        <f>+Actuals!E234</f>
        <v>0</v>
      </c>
      <c r="I71" s="119">
        <f>+Actuals!F234</f>
        <v>0</v>
      </c>
      <c r="J71" s="118">
        <f>+Actuals!G234</f>
        <v>0</v>
      </c>
      <c r="K71" s="119">
        <f>+Actuals!H234</f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-96737.040000000037</v>
      </c>
      <c r="F72" s="61">
        <f t="shared" si="18"/>
        <v>0</v>
      </c>
      <c r="G72" s="39">
        <f t="shared" si="18"/>
        <v>-96737.040000000037</v>
      </c>
      <c r="H72" s="61">
        <f t="shared" si="18"/>
        <v>0</v>
      </c>
      <c r="I72" s="39">
        <f t="shared" si="18"/>
        <v>0</v>
      </c>
      <c r="J72" s="61">
        <f t="shared" ref="J72:AO72" si="19">SUM(J70:J71)</f>
        <v>0</v>
      </c>
      <c r="K72" s="39">
        <f t="shared" si="19"/>
        <v>0</v>
      </c>
      <c r="L72" s="61">
        <f t="shared" si="19"/>
        <v>0</v>
      </c>
      <c r="M72" s="39">
        <f t="shared" si="19"/>
        <v>0</v>
      </c>
      <c r="N72" s="61">
        <f t="shared" si="19"/>
        <v>0</v>
      </c>
      <c r="O72" s="39">
        <f t="shared" si="19"/>
        <v>0</v>
      </c>
      <c r="P72" s="61">
        <f t="shared" si="19"/>
        <v>0</v>
      </c>
      <c r="Q72" s="39">
        <f t="shared" si="19"/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f>+Actuals!E235</f>
        <v>0</v>
      </c>
      <c r="I73" s="119">
        <f>+Actuals!F235</f>
        <v>0</v>
      </c>
      <c r="J73" s="118">
        <f>+Actuals!G235</f>
        <v>0</v>
      </c>
      <c r="K73" s="119">
        <f>+Actuals!H235</f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-232872.15</v>
      </c>
      <c r="F74" s="60">
        <f>'TIE-OUT'!R74+RECLASS!P74</f>
        <v>0</v>
      </c>
      <c r="G74" s="60">
        <f>'TIE-OUT'!S74+RECLASS!Q74</f>
        <v>-232872.15</v>
      </c>
      <c r="H74" s="118">
        <f>+Actuals!E236</f>
        <v>0</v>
      </c>
      <c r="I74" s="119">
        <f>+Actuals!F236</f>
        <v>0</v>
      </c>
      <c r="J74" s="118">
        <f>+Actuals!G236</f>
        <v>0</v>
      </c>
      <c r="K74" s="119">
        <f>+Actuals!H236</f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f>+Actuals!L236</f>
        <v>0</v>
      </c>
      <c r="P74" s="118">
        <f>+Actuals!M236</f>
        <v>0</v>
      </c>
      <c r="Q74" s="119">
        <f>+Actuals!N236</f>
        <v>0</v>
      </c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f>+Actuals!E237</f>
        <v>0</v>
      </c>
      <c r="I75" s="119">
        <f>+Actuals!F237</f>
        <v>0</v>
      </c>
      <c r="J75" s="118">
        <f>+Actuals!G237</f>
        <v>0</v>
      </c>
      <c r="K75" s="119">
        <f>+Actuals!H237</f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-534</v>
      </c>
      <c r="F76" s="60">
        <f>'TIE-OUT'!R76+RECLASS!P76</f>
        <v>0</v>
      </c>
      <c r="G76" s="60">
        <f>'TIE-OUT'!S76+RECLASS!Q76</f>
        <v>-534</v>
      </c>
      <c r="H76" s="118">
        <f>+Actuals!E238</f>
        <v>0</v>
      </c>
      <c r="I76" s="119">
        <f>+Actuals!F238</f>
        <v>0</v>
      </c>
      <c r="J76" s="118">
        <f>+Actuals!G238</f>
        <v>0</v>
      </c>
      <c r="K76" s="119">
        <f>+Actuals!H238</f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f>+Actuals!E239</f>
        <v>0</v>
      </c>
      <c r="I77" s="119">
        <f>+Actuals!F239</f>
        <v>0</v>
      </c>
      <c r="J77" s="118">
        <f>+Actuals!G239</f>
        <v>0</v>
      </c>
      <c r="K77" s="119">
        <f>+Actuals!H239</f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f>+Actuals!E240</f>
        <v>0</v>
      </c>
      <c r="I78" s="119">
        <f>+Actuals!F240</f>
        <v>0</v>
      </c>
      <c r="J78" s="118">
        <f>+Actuals!G240</f>
        <v>0</v>
      </c>
      <c r="K78" s="119">
        <f>+Actuals!H240</f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f>+Actuals!E241</f>
        <v>0</v>
      </c>
      <c r="I79" s="119">
        <f>+Actuals!F241</f>
        <v>0</v>
      </c>
      <c r="J79" s="118">
        <f>+Actuals!G241</f>
        <v>0</v>
      </c>
      <c r="K79" s="119">
        <f>+Actuals!H241</f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f>+Actuals!E242</f>
        <v>0</v>
      </c>
      <c r="I80" s="119">
        <f>+Actuals!F242</f>
        <v>0</v>
      </c>
      <c r="J80" s="118">
        <f>+Actuals!G242</f>
        <v>0</v>
      </c>
      <c r="K80" s="119">
        <f>+Actuals!H242</f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0</v>
      </c>
      <c r="H81" s="118">
        <f>+Actuals!E243</f>
        <v>0</v>
      </c>
      <c r="I81" s="119">
        <f>+Actuals!F243</f>
        <v>0</v>
      </c>
      <c r="J81" s="118">
        <f>+Actuals!G243</f>
        <v>0</v>
      </c>
      <c r="K81" s="119">
        <f>+Actuals!H243</f>
        <v>0</v>
      </c>
      <c r="L81" s="118">
        <f>+Actuals!I243</f>
        <v>0</v>
      </c>
      <c r="M81" s="119">
        <f>+Actuals!J243</f>
        <v>0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136751.58799999859</v>
      </c>
      <c r="F82" s="91">
        <f>F16+F24+F29+F36+F43+F45+F47+F49</f>
        <v>0</v>
      </c>
      <c r="G82" s="92">
        <f>SUM(G72:G81)+G16+G24+G29+G36+G43+G45+G47+G49+G51+G56+G61+G66</f>
        <v>-398605.90000000008</v>
      </c>
      <c r="H82" s="91">
        <f>H16+H24+H29+H36+H43+H45+H47+H49</f>
        <v>0</v>
      </c>
      <c r="I82" s="92">
        <f>SUM(I72:I81)+I16+I24+I29+I36+I43+I45+I47+I49+I51+I56+I61+I66</f>
        <v>1714028.298000003</v>
      </c>
      <c r="J82" s="91">
        <f>J16+J24+J29+J36+J43+J45+J47+J49</f>
        <v>0</v>
      </c>
      <c r="K82" s="137">
        <f>SUM(K72:K81)+K16+K24+K29+K36+K43+K45+K47+K49+K51+K56+K61+K66</f>
        <v>-3919015.1900000004</v>
      </c>
      <c r="L82" s="91">
        <f>L16+L24+L29+L36+L43+L45+L47+L49</f>
        <v>0</v>
      </c>
      <c r="M82" s="92">
        <f>SUM(M72:M81)+M16+M24+M29+M36+M43+M45+M47+M49+M51+M56+M61+M66</f>
        <v>4322502.6400000006</v>
      </c>
      <c r="N82" s="91">
        <f>N16+N24+N29+N36+N43+N45+N47+N49</f>
        <v>0</v>
      </c>
      <c r="O82" s="92">
        <f>SUM(O72:O81)+O16+O24+O29+O36+O43+O45+O47+O49+O51+O56+O61+O66</f>
        <v>-1582158.2599999998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208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162</v>
      </c>
      <c r="D86" s="145">
        <f t="shared" ref="D86:E88" si="21">SUM(F86,H86,J86,L86,N86,P86,R86,T86,V86,X86,Z86,AB86,AD86)</f>
        <v>0</v>
      </c>
      <c r="E86" s="145">
        <f t="shared" si="21"/>
        <v>55000</v>
      </c>
      <c r="F86" s="145">
        <f>'TIE-OUT'!R86+RECLASS!P86</f>
        <v>0</v>
      </c>
      <c r="G86" s="184">
        <f>'TIE-OUT'!S86+RECLASS!Q86</f>
        <v>55426</v>
      </c>
      <c r="H86" s="145">
        <v>0</v>
      </c>
      <c r="I86" s="145">
        <v>-1125</v>
      </c>
      <c r="J86" s="145">
        <v>0</v>
      </c>
      <c r="K86" s="145">
        <v>699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1"/>
        <v>0</v>
      </c>
      <c r="E87" s="146">
        <f t="shared" si="21"/>
        <v>0</v>
      </c>
      <c r="F87" s="146">
        <f>'TIE-OUT'!R87+RECLASS!P87</f>
        <v>0</v>
      </c>
      <c r="G87" s="185">
        <f>'TIE-OUT'!S87+RECLASS!Q87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1"/>
        <v>0</v>
      </c>
      <c r="E88" s="147">
        <f t="shared" si="21"/>
        <v>0</v>
      </c>
      <c r="F88" s="147">
        <f>'TIE-OUT'!R88+RECLASS!P88</f>
        <v>0</v>
      </c>
      <c r="G88" s="186">
        <f>'TIE-OUT'!S88+RECLASS!Q88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AO89" si="22">SUM(E86:E88)</f>
        <v>55000</v>
      </c>
      <c r="F89" s="155">
        <f t="shared" si="22"/>
        <v>0</v>
      </c>
      <c r="G89" s="155">
        <f t="shared" si="22"/>
        <v>55426</v>
      </c>
      <c r="H89" s="155">
        <f t="shared" si="22"/>
        <v>0</v>
      </c>
      <c r="I89" s="155">
        <f t="shared" si="22"/>
        <v>-1125</v>
      </c>
      <c r="J89" s="155">
        <f t="shared" si="22"/>
        <v>0</v>
      </c>
      <c r="K89" s="155">
        <f t="shared" si="22"/>
        <v>699</v>
      </c>
      <c r="L89" s="155">
        <f t="shared" si="22"/>
        <v>0</v>
      </c>
      <c r="M89" s="155">
        <f t="shared" si="22"/>
        <v>0</v>
      </c>
      <c r="N89" s="155">
        <f t="shared" si="22"/>
        <v>0</v>
      </c>
      <c r="O89" s="155">
        <f t="shared" si="22"/>
        <v>0</v>
      </c>
      <c r="P89" s="155">
        <f t="shared" si="22"/>
        <v>0</v>
      </c>
      <c r="Q89" s="155">
        <f t="shared" si="22"/>
        <v>0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AO91" si="23">+E82+E89</f>
        <v>191751.58799999859</v>
      </c>
      <c r="F91" s="155">
        <f t="shared" si="23"/>
        <v>0</v>
      </c>
      <c r="G91" s="155">
        <f t="shared" si="23"/>
        <v>-343179.90000000008</v>
      </c>
      <c r="H91" s="155">
        <f t="shared" si="23"/>
        <v>0</v>
      </c>
      <c r="I91" s="155">
        <f t="shared" si="23"/>
        <v>1712903.298000003</v>
      </c>
      <c r="J91" s="155">
        <f t="shared" si="23"/>
        <v>0</v>
      </c>
      <c r="K91" s="155">
        <f t="shared" si="23"/>
        <v>-3918316.1900000004</v>
      </c>
      <c r="L91" s="155">
        <f t="shared" si="23"/>
        <v>0</v>
      </c>
      <c r="M91" s="155">
        <f t="shared" si="23"/>
        <v>4322502.6400000006</v>
      </c>
      <c r="N91" s="155">
        <f t="shared" si="23"/>
        <v>0</v>
      </c>
      <c r="O91" s="155">
        <f t="shared" si="23"/>
        <v>-1582158.2599999998</v>
      </c>
      <c r="P91" s="155">
        <f t="shared" si="23"/>
        <v>0</v>
      </c>
      <c r="Q91" s="155">
        <f t="shared" si="23"/>
        <v>0</v>
      </c>
      <c r="R91" s="155">
        <f t="shared" si="23"/>
        <v>0</v>
      </c>
      <c r="S91" s="155">
        <f t="shared" si="23"/>
        <v>0</v>
      </c>
      <c r="T91" s="155">
        <f t="shared" si="23"/>
        <v>0</v>
      </c>
      <c r="U91" s="155">
        <f t="shared" si="23"/>
        <v>0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0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P179"/>
  <sheetViews>
    <sheetView zoomScale="75" workbookViewId="0">
      <pane xSplit="3" ySplit="9" topLeftCell="E70" activePane="bottomRight" state="frozen"/>
      <selection activeCell="N16" sqref="N16"/>
      <selection pane="topRight" activeCell="N16" sqref="N16"/>
      <selection pane="bottomLeft" activeCell="N16" sqref="N16"/>
      <selection pane="bottomRight" activeCell="N16" sqref="N1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158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'TIE-OUT'!AH11+RECLASS!AH11</f>
        <v>0</v>
      </c>
      <c r="G11" s="38">
        <f>'TIE-OUT'!AI11+RECLASS!AI11</f>
        <v>0</v>
      </c>
      <c r="H11" s="118">
        <f>+Actuals!E124</f>
        <v>0</v>
      </c>
      <c r="I11" s="121">
        <f>+Actuals!F124</f>
        <v>0</v>
      </c>
      <c r="J11" s="118">
        <f>+Actuals!G124</f>
        <v>0</v>
      </c>
      <c r="K11" s="121">
        <f>+Actuals!H124</f>
        <v>0</v>
      </c>
      <c r="L11" s="118">
        <f>+Actuals!I124</f>
        <v>0</v>
      </c>
      <c r="M11" s="121">
        <f>+Actuals!J124</f>
        <v>0</v>
      </c>
      <c r="N11" s="118">
        <f>+Actuals!K124</f>
        <v>0</v>
      </c>
      <c r="O11" s="121">
        <f>+Actuals!L124</f>
        <v>0</v>
      </c>
      <c r="P11" s="118">
        <f>+Actuals!M124</f>
        <v>0</v>
      </c>
      <c r="Q11" s="121">
        <f>+Actuals!N124</f>
        <v>0</v>
      </c>
      <c r="R11" s="118">
        <f>+Actuals!O124</f>
        <v>0</v>
      </c>
      <c r="S11" s="121">
        <f>+Actuals!P124</f>
        <v>0</v>
      </c>
      <c r="T11" s="118">
        <f>+Actuals!Q124</f>
        <v>0</v>
      </c>
      <c r="U11" s="121">
        <f>+Actuals!R124</f>
        <v>0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'TIE-OUT'!AH12+RECLASS!AH12</f>
        <v>0</v>
      </c>
      <c r="G12" s="38">
        <f>'TIE-OUT'!AI12+RECLASS!AI12</f>
        <v>0</v>
      </c>
      <c r="H12" s="120">
        <f>+Actuals!E125</f>
        <v>0</v>
      </c>
      <c r="I12" s="121">
        <f>+Actuals!F125</f>
        <v>0</v>
      </c>
      <c r="J12" s="120">
        <f>+Actuals!G125</f>
        <v>0</v>
      </c>
      <c r="K12" s="121">
        <f>+Actuals!H125</f>
        <v>0</v>
      </c>
      <c r="L12" s="120">
        <f>+Actuals!I125</f>
        <v>0</v>
      </c>
      <c r="M12" s="121">
        <f>+Actuals!J125</f>
        <v>0</v>
      </c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'TIE-OUT'!AH13+RECLASS!AH13</f>
        <v>0</v>
      </c>
      <c r="G13" s="38">
        <f>'TIE-OUT'!AI13+RECLASS!AI13</f>
        <v>0</v>
      </c>
      <c r="H13" s="120">
        <f>+Actuals!E126</f>
        <v>0</v>
      </c>
      <c r="I13" s="121">
        <f>+Actuals!F126</f>
        <v>0</v>
      </c>
      <c r="J13" s="120">
        <f>+Actuals!G126</f>
        <v>0</v>
      </c>
      <c r="K13" s="121">
        <f>+Actuals!H126</f>
        <v>0</v>
      </c>
      <c r="L13" s="120">
        <f>+Actuals!I126</f>
        <v>0</v>
      </c>
      <c r="M13" s="121">
        <f>+Actuals!J126</f>
        <v>0</v>
      </c>
      <c r="N13" s="120">
        <f>+Actuals!K126</f>
        <v>0</v>
      </c>
      <c r="O13" s="121">
        <f>+Actuals!L126</f>
        <v>0</v>
      </c>
      <c r="P13" s="120">
        <f>+Actuals!M126</f>
        <v>0</v>
      </c>
      <c r="Q13" s="121">
        <f>+Actuals!N126</f>
        <v>0</v>
      </c>
      <c r="R13" s="120">
        <f>+Actuals!O126</f>
        <v>0</v>
      </c>
      <c r="S13" s="121">
        <f>+Actuals!P126</f>
        <v>0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'TIE-OUT'!AH14+RECLASS!AH14</f>
        <v>0</v>
      </c>
      <c r="G14" s="38">
        <f>'TIE-OUT'!AI14+RECLASS!AI14</f>
        <v>0</v>
      </c>
      <c r="H14" s="120">
        <f>+Actuals!E127</f>
        <v>0</v>
      </c>
      <c r="I14" s="121">
        <f>+Actuals!F127</f>
        <v>0</v>
      </c>
      <c r="J14" s="120">
        <f>+Actuals!G127</f>
        <v>0</v>
      </c>
      <c r="K14" s="121">
        <f>+Actuals!H127</f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'TIE-OUT'!AH15+RECLASS!AH15</f>
        <v>0</v>
      </c>
      <c r="G15" s="82">
        <f>'TIE-OUT'!AI15+RECLASS!AI15</f>
        <v>0</v>
      </c>
      <c r="H15" s="120">
        <f>+Actuals!E128</f>
        <v>0</v>
      </c>
      <c r="I15" s="121">
        <f>+Actuals!F128</f>
        <v>0</v>
      </c>
      <c r="J15" s="120">
        <f>+Actuals!G128</f>
        <v>0</v>
      </c>
      <c r="K15" s="121">
        <f>+Actuals!H128</f>
        <v>0</v>
      </c>
      <c r="L15" s="120">
        <f>+Actuals!I128</f>
        <v>0</v>
      </c>
      <c r="M15" s="121">
        <f>+Actuals!J128</f>
        <v>0</v>
      </c>
      <c r="N15" s="120">
        <f>+Actuals!K128</f>
        <v>0</v>
      </c>
      <c r="O15" s="121">
        <f>+Actuals!L128</f>
        <v>0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ref="J16:AO16" si="2">SUM(J11:J15)</f>
        <v>0</v>
      </c>
      <c r="K16" s="39">
        <f t="shared" si="2"/>
        <v>0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'TIE-OUT'!AH19+RECLASS!AH19</f>
        <v>0</v>
      </c>
      <c r="G19" s="68">
        <f>'TIE-OUT'!AI19+RECLASS!AI19</f>
        <v>0</v>
      </c>
      <c r="H19" s="120">
        <f>+Actuals!E129</f>
        <v>0</v>
      </c>
      <c r="I19" s="121">
        <f>+Actuals!F129</f>
        <v>0</v>
      </c>
      <c r="J19" s="120">
        <f>+Actuals!G129</f>
        <v>0</v>
      </c>
      <c r="K19" s="121">
        <f>+Actuals!H129</f>
        <v>0</v>
      </c>
      <c r="L19" s="120">
        <f>+Actuals!I129</f>
        <v>0</v>
      </c>
      <c r="M19" s="121">
        <f>+Actuals!J129</f>
        <v>0</v>
      </c>
      <c r="N19" s="120">
        <f>+Actuals!K129</f>
        <v>0</v>
      </c>
      <c r="O19" s="121">
        <f>+Actuals!L129</f>
        <v>0</v>
      </c>
      <c r="P19" s="120">
        <f>+Actuals!M129</f>
        <v>0</v>
      </c>
      <c r="Q19" s="121">
        <f>+Actuals!N129</f>
        <v>0</v>
      </c>
      <c r="R19" s="120">
        <f>+Actuals!O129</f>
        <v>0</v>
      </c>
      <c r="S19" s="121">
        <f>+Actuals!P129</f>
        <v>0</v>
      </c>
      <c r="T19" s="120">
        <f>+Actuals!Q129</f>
        <v>0</v>
      </c>
      <c r="U19" s="121">
        <f>+Actuals!R129</f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'TIE-OUT'!AH20+RECLASS!AH20</f>
        <v>0</v>
      </c>
      <c r="G20" s="38">
        <f>'TIE-OUT'!AI20+RECLASS!AI20</f>
        <v>0</v>
      </c>
      <c r="H20" s="120">
        <f>+Actuals!E130</f>
        <v>0</v>
      </c>
      <c r="I20" s="121">
        <f>+Actuals!F130</f>
        <v>0</v>
      </c>
      <c r="J20" s="120">
        <f>+Actuals!G130</f>
        <v>0</v>
      </c>
      <c r="K20" s="214">
        <v>0</v>
      </c>
      <c r="L20" s="120">
        <f>+Actuals!I130</f>
        <v>0</v>
      </c>
      <c r="M20" s="121">
        <f>+Actuals!J130</f>
        <v>0</v>
      </c>
      <c r="N20" s="120">
        <f>+Actuals!K130</f>
        <v>0</v>
      </c>
      <c r="O20" s="121">
        <f>+Actuals!L130</f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'TIE-OUT'!AH21+RECLASS!AH21</f>
        <v>0</v>
      </c>
      <c r="G21" s="38">
        <f>'TIE-OUT'!AI21+RECLASS!AI21</f>
        <v>0</v>
      </c>
      <c r="H21" s="120">
        <f>+Actuals!E131</f>
        <v>0</v>
      </c>
      <c r="I21" s="121">
        <f>+Actuals!F131</f>
        <v>0</v>
      </c>
      <c r="J21" s="120">
        <f>+Actuals!G131</f>
        <v>0</v>
      </c>
      <c r="K21" s="121">
        <f>+Actuals!H131</f>
        <v>0</v>
      </c>
      <c r="L21" s="120">
        <f>+Actuals!I131</f>
        <v>0</v>
      </c>
      <c r="M21" s="121">
        <f>+Actuals!J131</f>
        <v>0</v>
      </c>
      <c r="N21" s="120">
        <f>+Actuals!K131</f>
        <v>0</v>
      </c>
      <c r="O21" s="121">
        <f>+Actuals!L131</f>
        <v>0</v>
      </c>
      <c r="P21" s="120">
        <f>+Actuals!M131</f>
        <v>0</v>
      </c>
      <c r="Q21" s="121">
        <f>+Actuals!N131</f>
        <v>0</v>
      </c>
      <c r="R21" s="120">
        <f>+Actuals!O131</f>
        <v>0</v>
      </c>
      <c r="S21" s="121">
        <f>+Actuals!P131</f>
        <v>0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'TIE-OUT'!AH22+RECLASS!AH22</f>
        <v>0</v>
      </c>
      <c r="G22" s="38">
        <f>'TIE-OUT'!AI22+RECLASS!AI22</f>
        <v>0</v>
      </c>
      <c r="H22" s="120">
        <f>+Actuals!E132</f>
        <v>0</v>
      </c>
      <c r="I22" s="121">
        <f>+Actuals!F132</f>
        <v>0</v>
      </c>
      <c r="J22" s="120">
        <f>+Actuals!G132</f>
        <v>0</v>
      </c>
      <c r="K22" s="121">
        <f>+Actuals!H132</f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'TIE-OUT'!AH23+RECLASS!AH23</f>
        <v>0</v>
      </c>
      <c r="G23" s="82">
        <f>'TIE-OUT'!AI23+RECLASS!AI23</f>
        <v>0</v>
      </c>
      <c r="H23" s="120">
        <f>+Actuals!E133</f>
        <v>0</v>
      </c>
      <c r="I23" s="121">
        <f>+Actuals!F133</f>
        <v>0</v>
      </c>
      <c r="J23" s="120">
        <f>+Actuals!G133</f>
        <v>0</v>
      </c>
      <c r="K23" s="121">
        <f>+Actuals!H133</f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f>+Actuals!M133</f>
        <v>0</v>
      </c>
      <c r="Q23" s="121">
        <f>+Actuals!N133</f>
        <v>0</v>
      </c>
      <c r="R23" s="120">
        <f>+Actuals!O133</f>
        <v>0</v>
      </c>
      <c r="S23" s="121">
        <f>+Actuals!P133</f>
        <v>0</v>
      </c>
      <c r="T23" s="120">
        <f>+Actuals!Q133</f>
        <v>0</v>
      </c>
      <c r="U23" s="121">
        <f>+Actuals!R133</f>
        <v>0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39">
        <f t="shared" si="4"/>
        <v>0</v>
      </c>
      <c r="J24" s="61">
        <f t="shared" ref="J24:AO24" si="5">SUM(J19:J23)</f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'TIE-OUT'!AH27+RECLASS!AH27</f>
        <v>0</v>
      </c>
      <c r="G27" s="68">
        <f>'TIE-OUT'!AI27+RECLASS!AI27</f>
        <v>0</v>
      </c>
      <c r="H27" s="120">
        <f>+Actuals!E134</f>
        <v>0</v>
      </c>
      <c r="I27" s="121">
        <f>+Actuals!F134</f>
        <v>0</v>
      </c>
      <c r="J27" s="120">
        <f>+Actuals!G134</f>
        <v>0</v>
      </c>
      <c r="K27" s="121">
        <f>+Actuals!H134</f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'TIE-OUT'!AH28+RECLASS!AH28</f>
        <v>0</v>
      </c>
      <c r="G28" s="82">
        <f>'TIE-OUT'!AI28+RECLASS!AI28</f>
        <v>0</v>
      </c>
      <c r="H28" s="120">
        <f>+Actuals!E135</f>
        <v>0</v>
      </c>
      <c r="I28" s="121">
        <f>+Actuals!F135</f>
        <v>0</v>
      </c>
      <c r="J28" s="120">
        <f>+Actuals!G135</f>
        <v>0</v>
      </c>
      <c r="K28" s="121">
        <f>+Actuals!H135</f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120"/>
      <c r="I31" s="121"/>
      <c r="J31" s="120"/>
      <c r="K31" s="121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'TIE-OUT'!AH32+RECLASS!AH32</f>
        <v>0</v>
      </c>
      <c r="G32" s="68">
        <f>'TIE-OUT'!AI32+RECLASS!AI32</f>
        <v>0</v>
      </c>
      <c r="H32" s="120">
        <f>+Actuals!E136</f>
        <v>0</v>
      </c>
      <c r="I32" s="121">
        <f>+Actuals!F136</f>
        <v>0</v>
      </c>
      <c r="J32" s="120">
        <f>+Actuals!G136</f>
        <v>0</v>
      </c>
      <c r="K32" s="121">
        <f>+Actuals!H136</f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'TIE-OUT'!AH33+RECLASS!AH33</f>
        <v>0</v>
      </c>
      <c r="G33" s="38">
        <f>'TIE-OUT'!AI33+RECLASS!AI33</f>
        <v>0</v>
      </c>
      <c r="H33" s="120">
        <f>+Actuals!E137</f>
        <v>0</v>
      </c>
      <c r="I33" s="121">
        <f>+Actuals!F137</f>
        <v>0</v>
      </c>
      <c r="J33" s="120">
        <f>+Actuals!G137</f>
        <v>0</v>
      </c>
      <c r="K33" s="121">
        <f>+Actuals!H137</f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'TIE-OUT'!AH34+RECLASS!AH34</f>
        <v>0</v>
      </c>
      <c r="G34" s="38">
        <f>'TIE-OUT'!AI34+RECLASS!AI34</f>
        <v>0</v>
      </c>
      <c r="H34" s="120">
        <f>+Actuals!E138</f>
        <v>0</v>
      </c>
      <c r="I34" s="121">
        <f>+Actuals!F138</f>
        <v>0</v>
      </c>
      <c r="J34" s="120">
        <f>+Actuals!G138</f>
        <v>0</v>
      </c>
      <c r="K34" s="121">
        <f>+Actuals!H138</f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'TIE-OUT'!AH35+RECLASS!AH35</f>
        <v>0</v>
      </c>
      <c r="G35" s="82">
        <f>'TIE-OUT'!AI35+RECLASS!AI35</f>
        <v>0</v>
      </c>
      <c r="H35" s="120">
        <f>+Actuals!E139</f>
        <v>0</v>
      </c>
      <c r="I35" s="121">
        <f>+Actuals!F139</f>
        <v>0</v>
      </c>
      <c r="J35" s="120">
        <f>+Actuals!G139</f>
        <v>0</v>
      </c>
      <c r="K35" s="121">
        <f>+Actuals!H139</f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'TIE-OUT'!AH39+RECLASS!AH39</f>
        <v>0</v>
      </c>
      <c r="G39" s="68">
        <f>'TIE-OUT'!AI39+RECLASS!AI39</f>
        <v>0</v>
      </c>
      <c r="H39" s="120">
        <f>+Actuals!E140</f>
        <v>0</v>
      </c>
      <c r="I39" s="121">
        <f>+Actuals!F140</f>
        <v>0</v>
      </c>
      <c r="J39" s="120">
        <f>+Actuals!G140</f>
        <v>0</v>
      </c>
      <c r="K39" s="121">
        <f>+Actuals!H140</f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'TIE-OUT'!AH40+RECLASS!AH40</f>
        <v>0</v>
      </c>
      <c r="G40" s="38">
        <f>'TIE-OUT'!AI40+RECLASS!AI40</f>
        <v>0</v>
      </c>
      <c r="H40" s="120">
        <f>+Actuals!E141</f>
        <v>0</v>
      </c>
      <c r="I40" s="121">
        <f>+Actuals!F141</f>
        <v>0</v>
      </c>
      <c r="J40" s="120">
        <f>+Actuals!G141</f>
        <v>0</v>
      </c>
      <c r="K40" s="121">
        <f>+Actuals!H141</f>
        <v>0</v>
      </c>
      <c r="L40" s="120">
        <f>+Actuals!I141</f>
        <v>0</v>
      </c>
      <c r="M40" s="121">
        <f>+Actuals!J141</f>
        <v>0</v>
      </c>
      <c r="N40" s="120">
        <f>+Actuals!K141</f>
        <v>0</v>
      </c>
      <c r="O40" s="121">
        <f>+Actuals!L141</f>
        <v>0</v>
      </c>
      <c r="P40" s="120">
        <f>+Actuals!M141</f>
        <v>0</v>
      </c>
      <c r="Q40" s="121">
        <f>+Actuals!N141</f>
        <v>0</v>
      </c>
      <c r="R40" s="120">
        <f>+Actuals!O141</f>
        <v>0</v>
      </c>
      <c r="S40" s="121">
        <f>+Actuals!P141</f>
        <v>0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'TIE-OUT'!AH41+RECLASS!AH41</f>
        <v>0</v>
      </c>
      <c r="G41" s="82">
        <f>'TIE-OUT'!AI41+RECLASS!AI41</f>
        <v>0</v>
      </c>
      <c r="H41" s="120">
        <f>+Actuals!E142</f>
        <v>0</v>
      </c>
      <c r="I41" s="121">
        <f>+Actuals!F142</f>
        <v>0</v>
      </c>
      <c r="J41" s="120">
        <f>+Actuals!G142</f>
        <v>0</v>
      </c>
      <c r="K41" s="121">
        <f>+Actuals!H142</f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'TIE-OUT'!AH45+RECLASS!AH45</f>
        <v>0</v>
      </c>
      <c r="G45" s="68">
        <f>'TIE-OUT'!AI45+RECLASS!AI45</f>
        <v>0</v>
      </c>
      <c r="H45" s="120">
        <f>+Actuals!E143</f>
        <v>0</v>
      </c>
      <c r="I45" s="121">
        <f>+Actuals!F143</f>
        <v>0</v>
      </c>
      <c r="J45" s="120">
        <f>+Actuals!G143</f>
        <v>0</v>
      </c>
      <c r="K45" s="121">
        <f>+Actuals!H143</f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'TIE-OUT'!AH47+RECLASS!AH47</f>
        <v>0</v>
      </c>
      <c r="G47" s="38">
        <f>'TIE-OUT'!AI47+RECLASS!AI47</f>
        <v>0</v>
      </c>
      <c r="H47" s="120">
        <f>+Actuals!E144</f>
        <v>0</v>
      </c>
      <c r="I47" s="121">
        <f>+Actuals!F144</f>
        <v>0</v>
      </c>
      <c r="J47" s="120">
        <f>+Actuals!G144</f>
        <v>0</v>
      </c>
      <c r="K47" s="121">
        <f>+Actuals!H144</f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'TIE-OUT'!AH49+RECLASS!AH49</f>
        <v>0</v>
      </c>
      <c r="G49" s="38">
        <f>'TIE-OUT'!AI49+RECLASS!AI49</f>
        <v>0</v>
      </c>
      <c r="H49" s="120">
        <f>+Actuals!E145</f>
        <v>0</v>
      </c>
      <c r="I49" s="121">
        <f>+Actuals!F145</f>
        <v>0</v>
      </c>
      <c r="J49" s="120">
        <f>+Actuals!G145</f>
        <v>0</v>
      </c>
      <c r="K49" s="121">
        <f>+Actuals!H145</f>
        <v>0</v>
      </c>
      <c r="L49" s="120">
        <f>+Actuals!I145</f>
        <v>0</v>
      </c>
      <c r="M49" s="121">
        <f>+Actuals!J145</f>
        <v>0</v>
      </c>
      <c r="N49" s="120">
        <f>+Actuals!K145</f>
        <v>0</v>
      </c>
      <c r="O49" s="121">
        <f>+Actuals!L145</f>
        <v>0</v>
      </c>
      <c r="P49" s="120">
        <f>+Actuals!M145</f>
        <v>0</v>
      </c>
      <c r="Q49" s="121">
        <f>+Actuals!N145</f>
        <v>0</v>
      </c>
      <c r="R49" s="120">
        <f>+Actuals!O145</f>
        <v>0</v>
      </c>
      <c r="S49" s="121">
        <f>+Actuals!P145</f>
        <v>0</v>
      </c>
      <c r="T49" s="120">
        <f>+Actuals!Q145</f>
        <v>0</v>
      </c>
      <c r="U49" s="121">
        <f>+Actuals!R145</f>
        <v>0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'TIE-OUT'!AH51+RECLASS!AH51</f>
        <v>0</v>
      </c>
      <c r="G51" s="38">
        <f>'TIE-OUT'!AI51+RECLASS!AI51</f>
        <v>0</v>
      </c>
      <c r="H51" s="120">
        <f>+Actuals!E146</f>
        <v>0</v>
      </c>
      <c r="I51" s="121">
        <f>+Actuals!F146</f>
        <v>0</v>
      </c>
      <c r="J51" s="120">
        <f>+Actuals!G146</f>
        <v>0</v>
      </c>
      <c r="K51" s="121">
        <f>+Actuals!H146</f>
        <v>0</v>
      </c>
      <c r="L51" s="120">
        <f>+Actuals!I146</f>
        <v>0</v>
      </c>
      <c r="M51" s="121">
        <f>+Actuals!J146</f>
        <v>0</v>
      </c>
      <c r="N51" s="120">
        <f>+Actuals!K146</f>
        <v>0</v>
      </c>
      <c r="O51" s="121">
        <f>+Actuals!L146</f>
        <v>0</v>
      </c>
      <c r="P51" s="120">
        <f>+Actuals!M146</f>
        <v>0</v>
      </c>
      <c r="Q51" s="121">
        <f>+Actuals!N146</f>
        <v>0</v>
      </c>
      <c r="R51" s="120">
        <f>+Actuals!O146</f>
        <v>0</v>
      </c>
      <c r="S51" s="121">
        <f>+Actuals!P146</f>
        <v>0</v>
      </c>
      <c r="T51" s="120">
        <f>+Actuals!Q146</f>
        <v>0</v>
      </c>
      <c r="U51" s="121">
        <f>+Actuals!R146</f>
        <v>0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'TIE-OUT'!AH54+RECLASS!AH54</f>
        <v>0</v>
      </c>
      <c r="G54" s="68">
        <f>'TIE-OUT'!AI54+RECLASS!AI54</f>
        <v>0</v>
      </c>
      <c r="H54" s="120">
        <f>+Actuals!E147</f>
        <v>0</v>
      </c>
      <c r="I54" s="121">
        <f>+Actuals!F147</f>
        <v>0</v>
      </c>
      <c r="J54" s="120">
        <f>+Actuals!G147</f>
        <v>0</v>
      </c>
      <c r="K54" s="121">
        <f>+Actuals!H147</f>
        <v>0</v>
      </c>
      <c r="L54" s="120">
        <f>+Actuals!I147</f>
        <v>0</v>
      </c>
      <c r="M54" s="121">
        <f>+Actuals!J147</f>
        <v>0</v>
      </c>
      <c r="N54" s="120">
        <f>+Actuals!K147</f>
        <v>0</v>
      </c>
      <c r="O54" s="121">
        <f>+Actuals!L147</f>
        <v>0</v>
      </c>
      <c r="P54" s="120">
        <f>+Actuals!M147</f>
        <v>0</v>
      </c>
      <c r="Q54" s="121">
        <f>+Actuals!N147</f>
        <v>0</v>
      </c>
      <c r="R54" s="120">
        <f>+Actuals!O147</f>
        <v>0</v>
      </c>
      <c r="S54" s="121">
        <f>+Actuals!P147</f>
        <v>0</v>
      </c>
      <c r="T54" s="120">
        <f>+Actuals!Q147</f>
        <v>0</v>
      </c>
      <c r="U54" s="121">
        <f>+Actuals!R147</f>
        <v>0</v>
      </c>
      <c r="V54" s="120">
        <f>+Actuals!S147</f>
        <v>0</v>
      </c>
      <c r="W54" s="121">
        <f>+Actuals!T147</f>
        <v>0</v>
      </c>
      <c r="X54" s="120">
        <f>+Actuals!U147</f>
        <v>0</v>
      </c>
      <c r="Y54" s="121">
        <f>+Actuals!V147</f>
        <v>0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'TIE-OUT'!AH55+RECLASS!AH55</f>
        <v>0</v>
      </c>
      <c r="G55" s="82">
        <f>'TIE-OUT'!AI55+RECLASS!AI55</f>
        <v>0</v>
      </c>
      <c r="H55" s="120">
        <f>+Actuals!E148</f>
        <v>0</v>
      </c>
      <c r="I55" s="121">
        <f>+Actuals!F148</f>
        <v>0</v>
      </c>
      <c r="J55" s="120">
        <f>+Actuals!G148</f>
        <v>0</v>
      </c>
      <c r="K55" s="121">
        <f>+Actuals!H148</f>
        <v>0</v>
      </c>
      <c r="L55" s="120">
        <f>+Actuals!I148</f>
        <v>0</v>
      </c>
      <c r="M55" s="121">
        <f>+Actuals!J148</f>
        <v>0</v>
      </c>
      <c r="N55" s="120">
        <f>+Actuals!K148</f>
        <v>0</v>
      </c>
      <c r="O55" s="121">
        <f>+Actuals!L148</f>
        <v>0</v>
      </c>
      <c r="P55" s="120">
        <f>+Actuals!M148</f>
        <v>0</v>
      </c>
      <c r="Q55" s="121">
        <f>+Actuals!N148</f>
        <v>0</v>
      </c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'TIE-OUT'!AH59+RECLASS!AH59</f>
        <v>0</v>
      </c>
      <c r="G59" s="68">
        <f>'TIE-OUT'!AI59+RECLASS!AI59</f>
        <v>0</v>
      </c>
      <c r="H59" s="120">
        <f>+Actuals!E149</f>
        <v>0</v>
      </c>
      <c r="I59" s="121">
        <f>+Actuals!F149</f>
        <v>0</v>
      </c>
      <c r="J59" s="120">
        <f>+Actuals!G149</f>
        <v>0</v>
      </c>
      <c r="K59" s="121">
        <f>+Actuals!H149</f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'TIE-OUT'!AH60+RECLASS!AH60</f>
        <v>0</v>
      </c>
      <c r="G60" s="82">
        <f>'TIE-OUT'!AI60+RECLASS!AI60</f>
        <v>0</v>
      </c>
      <c r="H60" s="120">
        <f>+Actuals!E150</f>
        <v>0</v>
      </c>
      <c r="I60" s="121">
        <f>+Actuals!F150</f>
        <v>0</v>
      </c>
      <c r="J60" s="120">
        <f>+Actuals!G150</f>
        <v>0</v>
      </c>
      <c r="K60" s="121">
        <f>+Actuals!H150</f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'TIE-OUT'!AH64+RECLASS!AH64</f>
        <v>0</v>
      </c>
      <c r="G64" s="68">
        <f>'TIE-OUT'!AI64+RECLASS!AI64</f>
        <v>0</v>
      </c>
      <c r="H64" s="120">
        <f>+Actuals!E151</f>
        <v>0</v>
      </c>
      <c r="I64" s="121">
        <f>+Actuals!F151</f>
        <v>0</v>
      </c>
      <c r="J64" s="120">
        <f>+Actuals!G151</f>
        <v>0</v>
      </c>
      <c r="K64" s="121">
        <f>+Actuals!H151</f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'TIE-OUT'!AH65+RECLASS!AH65</f>
        <v>0</v>
      </c>
      <c r="G65" s="82">
        <f>'TIE-OUT'!AI65+RECLASS!AI65</f>
        <v>0</v>
      </c>
      <c r="H65" s="120">
        <f>+Actuals!E152</f>
        <v>0</v>
      </c>
      <c r="I65" s="121">
        <f>+Actuals!F152</f>
        <v>0</v>
      </c>
      <c r="J65" s="120">
        <f>+Actuals!G152</f>
        <v>0</v>
      </c>
      <c r="K65" s="121">
        <f>+Actuals!H152</f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'TIE-OUT'!AH70+RECLASS!AH70</f>
        <v>0</v>
      </c>
      <c r="G70" s="68">
        <f>'TIE-OUT'!AI70+RECLASS!AI70</f>
        <v>0</v>
      </c>
      <c r="H70" s="120">
        <f>+Actuals!E153</f>
        <v>0</v>
      </c>
      <c r="I70" s="121">
        <f>+Actuals!F153</f>
        <v>0</v>
      </c>
      <c r="J70" s="120">
        <f>+Actuals!G153</f>
        <v>0</v>
      </c>
      <c r="K70" s="121">
        <f>+Actuals!H153</f>
        <v>0</v>
      </c>
      <c r="L70" s="120">
        <f>+Actuals!I153</f>
        <v>0</v>
      </c>
      <c r="M70" s="121">
        <f>+Actuals!J153</f>
        <v>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'TIE-OUT'!AH71+RECLASS!AH71</f>
        <v>0</v>
      </c>
      <c r="G71" s="82">
        <f>'TIE-OUT'!AI71+RECLASS!AI71</f>
        <v>0</v>
      </c>
      <c r="H71" s="120">
        <f>+Actuals!E154</f>
        <v>0</v>
      </c>
      <c r="I71" s="121">
        <f>+Actuals!F154</f>
        <v>0</v>
      </c>
      <c r="J71" s="120">
        <f>+Actuals!G154</f>
        <v>0</v>
      </c>
      <c r="K71" s="121">
        <f>+Actuals!H154</f>
        <v>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'TIE-OUT'!AH73+RECLASS!AH73</f>
        <v>0</v>
      </c>
      <c r="G73" s="60">
        <f>'TIE-OUT'!AI73+RECLASS!AI73</f>
        <v>0</v>
      </c>
      <c r="H73" s="120">
        <f>+Actuals!E155</f>
        <v>0</v>
      </c>
      <c r="I73" s="121">
        <f>+Actuals!F155</f>
        <v>0</v>
      </c>
      <c r="J73" s="120">
        <f>+Actuals!G155</f>
        <v>0</v>
      </c>
      <c r="K73" s="121">
        <f>+Actuals!H155</f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61236.76</v>
      </c>
      <c r="F74" s="60">
        <f>'TIE-OUT'!AH74+RECLASS!AH74</f>
        <v>0</v>
      </c>
      <c r="G74" s="60">
        <f>'TIE-OUT'!AI74+RECLASS!AI74</f>
        <v>61236.76</v>
      </c>
      <c r="H74" s="120">
        <f>+Actuals!E156</f>
        <v>0</v>
      </c>
      <c r="I74" s="121">
        <f>+Actuals!F156</f>
        <v>0</v>
      </c>
      <c r="J74" s="120">
        <f>+Actuals!G156</f>
        <v>0</v>
      </c>
      <c r="K74" s="121">
        <f>+Actuals!H156</f>
        <v>0</v>
      </c>
      <c r="L74" s="120">
        <f>+Actuals!I156</f>
        <v>0</v>
      </c>
      <c r="M74" s="121">
        <f>+Actuals!J156</f>
        <v>0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'TIE-OUT'!AH75+RECLASS!AH75</f>
        <v>0</v>
      </c>
      <c r="G75" s="60">
        <f>'TIE-OUT'!AI75+RECLASS!AI75</f>
        <v>0</v>
      </c>
      <c r="H75" s="120">
        <f>+Actuals!E157</f>
        <v>0</v>
      </c>
      <c r="I75" s="121">
        <f>+Actuals!F157</f>
        <v>0</v>
      </c>
      <c r="J75" s="120">
        <f>+Actuals!G157</f>
        <v>0</v>
      </c>
      <c r="K75" s="121">
        <f>+Actuals!H157</f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'TIE-OUT'!AH76+RECLASS!AH76</f>
        <v>0</v>
      </c>
      <c r="G76" s="60">
        <f>'TIE-OUT'!AI76+RECLASS!AI76</f>
        <v>0</v>
      </c>
      <c r="H76" s="120">
        <f>+Actuals!E158</f>
        <v>0</v>
      </c>
      <c r="I76" s="121">
        <f>+Actuals!F158</f>
        <v>0</v>
      </c>
      <c r="J76" s="120">
        <f>+Actuals!G158</f>
        <v>0</v>
      </c>
      <c r="K76" s="121">
        <f>+Actuals!H158</f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'TIE-OUT'!AH77+RECLASS!AH77</f>
        <v>0</v>
      </c>
      <c r="G77" s="60">
        <f>'TIE-OUT'!AI77+RECLASS!AI77</f>
        <v>0</v>
      </c>
      <c r="H77" s="120">
        <f>+Actuals!E159</f>
        <v>0</v>
      </c>
      <c r="I77" s="121">
        <f>+Actuals!F159</f>
        <v>0</v>
      </c>
      <c r="J77" s="120">
        <f>+Actuals!G159</f>
        <v>0</v>
      </c>
      <c r="K77" s="121">
        <f>+Actuals!H159</f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'TIE-OUT'!AH78+RECLASS!AH78</f>
        <v>0</v>
      </c>
      <c r="G78" s="60">
        <f>'TIE-OUT'!AI78+RECLASS!AI78</f>
        <v>0</v>
      </c>
      <c r="H78" s="120">
        <f>+Actuals!E160</f>
        <v>0</v>
      </c>
      <c r="I78" s="121">
        <f>+Actuals!F160</f>
        <v>0</v>
      </c>
      <c r="J78" s="120">
        <f>+Actuals!G160</f>
        <v>0</v>
      </c>
      <c r="K78" s="121">
        <f>+Actuals!H160</f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'TIE-OUT'!AH79+RECLASS!AH79</f>
        <v>0</v>
      </c>
      <c r="G79" s="60">
        <f>'TIE-OUT'!AI79+RECLASS!AI79</f>
        <v>0</v>
      </c>
      <c r="H79" s="120">
        <f>+Actuals!E161</f>
        <v>0</v>
      </c>
      <c r="I79" s="121">
        <f>+Actuals!F161</f>
        <v>0</v>
      </c>
      <c r="J79" s="120">
        <f>+Actuals!G161</f>
        <v>0</v>
      </c>
      <c r="K79" s="121">
        <f>+Actuals!H161</f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'TIE-OUT'!AH80+RECLASS!AH80</f>
        <v>0</v>
      </c>
      <c r="G80" s="60">
        <f>'TIE-OUT'!AI80+RECLASS!AI80</f>
        <v>0</v>
      </c>
      <c r="H80" s="120">
        <f>+Actuals!E162</f>
        <v>0</v>
      </c>
      <c r="I80" s="121">
        <f>+Actuals!F162</f>
        <v>0</v>
      </c>
      <c r="J80" s="120">
        <f>+Actuals!G162</f>
        <v>0</v>
      </c>
      <c r="K80" s="121">
        <f>+Actuals!H162</f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'TIE-OUT'!AH81+RECLASS!AH81</f>
        <v>0</v>
      </c>
      <c r="G81" s="60">
        <f>'TIE-OUT'!AI81+RECLASS!AI81</f>
        <v>0</v>
      </c>
      <c r="H81" s="120">
        <f>+Actuals!E163</f>
        <v>0</v>
      </c>
      <c r="I81" s="121">
        <f>+Actuals!F163</f>
        <v>0</v>
      </c>
      <c r="J81" s="120">
        <f>+Actuals!G163</f>
        <v>0</v>
      </c>
      <c r="K81" s="121">
        <f>+Actuals!H163</f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21">
        <f>+Actuals!N163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61236.76</v>
      </c>
      <c r="F82" s="91">
        <f>F16+F24+F29+F36+F43+F45+F47+F49</f>
        <v>0</v>
      </c>
      <c r="G82" s="92">
        <f>SUM(G72:G81)+G16+G24+G29+G36+G43+G45+G47+G49+G51+G56+G61+G66</f>
        <v>61236.76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137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AP168"/>
  <sheetViews>
    <sheetView zoomScale="75" workbookViewId="0">
      <pane xSplit="3" ySplit="9" topLeftCell="I53" activePane="bottomRight" state="frozen"/>
      <selection activeCell="N16" sqref="N16"/>
      <selection pane="topRight" activeCell="N16" sqref="N16"/>
      <selection pane="bottomLeft" activeCell="N16" sqref="N16"/>
      <selection pane="bottomRight" activeCell="O87" sqref="O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12">
        <v>0</v>
      </c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-74633.570000000007</v>
      </c>
      <c r="F12" s="60">
        <f>'TIE-OUT'!Z12+RECLASS!X12</f>
        <v>0</v>
      </c>
      <c r="G12" s="38">
        <f>'TIE-OUT'!AA12+RECLASS!Y12</f>
        <v>0</v>
      </c>
      <c r="H12" s="60"/>
      <c r="I12" s="38"/>
      <c r="J12" s="60"/>
      <c r="K12" s="212"/>
      <c r="L12" s="60"/>
      <c r="M12" s="38">
        <v>-74633.570000000007</v>
      </c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">
      <c r="A13" s="9">
        <v>3</v>
      </c>
      <c r="B13" s="7"/>
      <c r="C13" s="18" t="s">
        <v>201</v>
      </c>
      <c r="D13" s="60">
        <f t="shared" si="0"/>
        <v>0</v>
      </c>
      <c r="E13" s="38">
        <f t="shared" si="0"/>
        <v>-1366458</v>
      </c>
      <c r="F13" s="60">
        <f>'TIE-OUT'!Z13+RECLASS!X13</f>
        <v>0</v>
      </c>
      <c r="G13" s="38">
        <f>'TIE-OUT'!AA13+RECLASS!Y13</f>
        <v>1051530</v>
      </c>
      <c r="H13" s="60"/>
      <c r="I13" s="38">
        <f>-1423900</f>
        <v>-1423900</v>
      </c>
      <c r="J13" s="60"/>
      <c r="K13" s="212">
        <v>-994088</v>
      </c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12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12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-1441091.57</v>
      </c>
      <c r="F16" s="61">
        <f t="shared" si="1"/>
        <v>0</v>
      </c>
      <c r="G16" s="39">
        <f t="shared" si="1"/>
        <v>1051530</v>
      </c>
      <c r="H16" s="61">
        <f t="shared" si="1"/>
        <v>0</v>
      </c>
      <c r="I16" s="39">
        <f t="shared" si="1"/>
        <v>-1423900</v>
      </c>
      <c r="J16" s="61">
        <f t="shared" si="1"/>
        <v>0</v>
      </c>
      <c r="K16" s="213">
        <f t="shared" si="1"/>
        <v>-994088</v>
      </c>
      <c r="L16" s="61">
        <f t="shared" si="1"/>
        <v>0</v>
      </c>
      <c r="M16" s="39">
        <f t="shared" si="1"/>
        <v>-74633.570000000007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12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12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12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12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12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12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12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213">
        <f t="shared" si="3"/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12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12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12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12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213">
        <f>SUM(K27:K28)</f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12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12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12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12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12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12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213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12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12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12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12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'TIE-OUT'!Z41+RECLASS!X41</f>
        <v>0</v>
      </c>
      <c r="G41" s="82">
        <f>'TIE-OUT'!AA41+RECLASS!Y41</f>
        <v>0</v>
      </c>
      <c r="H41" s="60"/>
      <c r="I41" s="38">
        <v>0</v>
      </c>
      <c r="J41" s="60"/>
      <c r="K41" s="212">
        <v>0</v>
      </c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213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213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12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12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12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12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12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12">
        <v>0</v>
      </c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12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-102602.52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12">
        <v>-13.14</v>
      </c>
      <c r="L51" s="60"/>
      <c r="M51" s="38">
        <v>-102589.38</v>
      </c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12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12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12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12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213">
        <f>SUM(K54:K55)</f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12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12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12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">
      <c r="A60" s="9">
        <v>27</v>
      </c>
      <c r="B60" s="11"/>
      <c r="C60" s="18" t="s">
        <v>202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'TIE-OUT'!Z60+RECLASS!X60</f>
        <v>0</v>
      </c>
      <c r="G60" s="82">
        <f>'TIE-OUT'!AA60+RECLASS!Y60</f>
        <v>0</v>
      </c>
      <c r="H60" s="60"/>
      <c r="I60" s="38">
        <v>0</v>
      </c>
      <c r="J60" s="60"/>
      <c r="K60" s="214">
        <v>0</v>
      </c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213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12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12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12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12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213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12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12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12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203</v>
      </c>
      <c r="D70" s="60">
        <f>SUM(F70,H70,J70,L70,N70,P70,R70,T70,V70,X70,Z70,AB70,AD70)</f>
        <v>0</v>
      </c>
      <c r="E70" s="38">
        <f>SUM(G70,I70,K70,M70,O70,Q70,S70,U70,W70,Y70,AA70,AC70,AE70)</f>
        <v>146095483</v>
      </c>
      <c r="F70" s="64">
        <f>'TIE-OUT'!Z70+RECLASS!X70</f>
        <v>0</v>
      </c>
      <c r="G70" s="68">
        <f>'TIE-OUT'!AA70+RECLASS!Y70</f>
        <v>137450609</v>
      </c>
      <c r="H70" s="60"/>
      <c r="I70" s="38">
        <v>0</v>
      </c>
      <c r="J70" s="60"/>
      <c r="K70" s="214">
        <v>8644874</v>
      </c>
      <c r="L70" s="60"/>
      <c r="M70" s="38">
        <v>0</v>
      </c>
      <c r="N70" s="60"/>
      <c r="O70" s="38">
        <v>0</v>
      </c>
      <c r="P70" s="60"/>
      <c r="Q70" s="38">
        <v>0</v>
      </c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-146729180</v>
      </c>
      <c r="F71" s="81">
        <f>'TIE-OUT'!Z71+RECLASS!X71</f>
        <v>0</v>
      </c>
      <c r="G71" s="82">
        <f>'TIE-OUT'!AA71+RECLASS!Y71</f>
        <v>-146729180</v>
      </c>
      <c r="H71" s="60"/>
      <c r="I71" s="38"/>
      <c r="J71" s="60"/>
      <c r="K71" s="212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-633697</v>
      </c>
      <c r="F72" s="61">
        <f t="shared" si="13"/>
        <v>0</v>
      </c>
      <c r="G72" s="39">
        <f t="shared" si="13"/>
        <v>-9278571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213">
        <f t="shared" si="13"/>
        <v>8644874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129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'TIE-OUT'!Z73+RECLASS!X73</f>
        <v>0</v>
      </c>
      <c r="G73" s="60">
        <f>'TIE-OUT'!AA73+RECLASS!Y73</f>
        <v>0</v>
      </c>
      <c r="H73" s="60"/>
      <c r="I73" s="38"/>
      <c r="J73" s="60"/>
      <c r="K73" s="212">
        <v>0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1726015.4400000004</v>
      </c>
      <c r="F74" s="60">
        <f>'TIE-OUT'!Z74+RECLASS!X74</f>
        <v>0</v>
      </c>
      <c r="G74" s="60">
        <f>'TIE-OUT'!AA74+RECLASS!Y74</f>
        <v>3012381.87</v>
      </c>
      <c r="H74" s="60"/>
      <c r="I74" s="38"/>
      <c r="J74" s="60"/>
      <c r="K74" s="139">
        <v>0</v>
      </c>
      <c r="L74" s="60"/>
      <c r="M74" s="38">
        <v>-8121777.29</v>
      </c>
      <c r="N74" s="60"/>
      <c r="O74" s="38">
        <v>6835410.8600000003</v>
      </c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">
      <c r="A75" s="9">
        <v>34</v>
      </c>
      <c r="B75" s="3"/>
      <c r="C75" s="10" t="s">
        <v>232</v>
      </c>
      <c r="D75" s="60">
        <f t="shared" si="14"/>
        <v>0</v>
      </c>
      <c r="E75" s="38">
        <f t="shared" si="14"/>
        <v>-1778864</v>
      </c>
      <c r="F75" s="60">
        <f>'TIE-OUT'!Z75+RECLASS!X75</f>
        <v>0</v>
      </c>
      <c r="G75" s="60">
        <f>'TIE-OUT'!AA75+RECLASS!Y75</f>
        <v>-1777304</v>
      </c>
      <c r="H75" s="60"/>
      <c r="I75" s="38"/>
      <c r="J75" s="60"/>
      <c r="K75" s="212">
        <v>-1560</v>
      </c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-5196</v>
      </c>
      <c r="F76" s="60">
        <f>'TIE-OUT'!Z76+RECLASS!X76</f>
        <v>0</v>
      </c>
      <c r="G76" s="60">
        <f>'TIE-OUT'!AA76+RECLASS!Y76</f>
        <v>-5196</v>
      </c>
      <c r="H76" s="60"/>
      <c r="I76" s="38"/>
      <c r="J76" s="60"/>
      <c r="K76" s="212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-466578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12">
        <v>-466578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">
      <c r="A78" s="9">
        <v>37</v>
      </c>
      <c r="B78" s="3"/>
      <c r="C78" s="10" t="s">
        <v>204</v>
      </c>
      <c r="D78" s="60">
        <f t="shared" si="14"/>
        <v>0</v>
      </c>
      <c r="E78" s="38">
        <f t="shared" si="14"/>
        <v>0</v>
      </c>
      <c r="F78" s="60">
        <f>'TIE-OUT'!Z78+RECLASS!X78</f>
        <v>0</v>
      </c>
      <c r="G78" s="60">
        <f>'TIE-OUT'!AA78+RECLASS!Y78</f>
        <v>0</v>
      </c>
      <c r="H78" s="60"/>
      <c r="I78" s="38"/>
      <c r="J78" s="60"/>
      <c r="K78" s="212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">
      <c r="A79" s="9">
        <v>38</v>
      </c>
      <c r="B79" s="3"/>
      <c r="C79" s="10" t="s">
        <v>205</v>
      </c>
      <c r="D79" s="60">
        <f t="shared" si="14"/>
        <v>0</v>
      </c>
      <c r="E79" s="38">
        <f t="shared" si="14"/>
        <v>0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12">
        <v>0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">
      <c r="A80" s="9">
        <v>39</v>
      </c>
      <c r="B80" s="3"/>
      <c r="C80" s="10" t="s">
        <v>206</v>
      </c>
      <c r="D80" s="60">
        <f t="shared" si="14"/>
        <v>0</v>
      </c>
      <c r="E80" s="38">
        <f t="shared" si="14"/>
        <v>-128.33000000000001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12">
        <v>-128.33000000000001</v>
      </c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'TIE-OUT'!Z81+RECLASS!X81</f>
        <v>0</v>
      </c>
      <c r="G81" s="60">
        <f>'TIE-OUT'!AA81+RECLASS!Y81</f>
        <v>0</v>
      </c>
      <c r="H81" s="60"/>
      <c r="I81" s="139">
        <v>0</v>
      </c>
      <c r="J81" s="60"/>
      <c r="K81" s="139">
        <v>0</v>
      </c>
      <c r="L81" s="60"/>
      <c r="M81" s="139">
        <v>0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-2702141.98</v>
      </c>
      <c r="F82" s="91">
        <f>F16+F24+F29+F36+F43+F45+F47+F49</f>
        <v>0</v>
      </c>
      <c r="G82" s="92">
        <f>SUM(G72:G81)+G16+G24+G29+G36+G43+G45+G47+G49+G51+G56+G61+G66</f>
        <v>-6997159.1299999999</v>
      </c>
      <c r="H82" s="91">
        <f>H16+H24+H29+H36+H43+H45+H47+H49</f>
        <v>0</v>
      </c>
      <c r="I82" s="140">
        <f>SUM(I72:I81)+I16+I24+I29+I36+I43+I45+I47+I49+I51+I56+I61+I66</f>
        <v>-1423900</v>
      </c>
      <c r="J82" s="91">
        <f>J16+J24+J29+J36+J43+J45+J47+J49</f>
        <v>0</v>
      </c>
      <c r="K82" s="140">
        <f>SUM(K72:K81)+K16+K24+K29+K36+K43+K45+K47+K49+K51+K56+K61+K66</f>
        <v>7182506.5300000003</v>
      </c>
      <c r="L82" s="91">
        <f>L16+L24+L29+L36+L43+L45+L47+L49</f>
        <v>0</v>
      </c>
      <c r="M82" s="92">
        <f>SUM(M72:M81)+M16+M24+M29+M36+M43+M45+M47+M49+M51+M56+M61+M66</f>
        <v>-8299000.2400000002</v>
      </c>
      <c r="N82" s="91">
        <f>N16+N24+N29+N36+N43+N45+N47+N49</f>
        <v>0</v>
      </c>
      <c r="O82" s="92">
        <f>SUM(O72:O81)+O16+O24+O29+O36+O43+O45+O47+O49+O51+O56+O61+O66</f>
        <v>6835410.8600000003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E84" s="31">
        <f>+E72+E12-G12</f>
        <v>-708330.57000000007</v>
      </c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</sheetData>
  <pageMargins left="0.5" right="0.5" top="0.5" bottom="0.5" header="0.25" footer="0.25"/>
  <pageSetup paperSize="5" scale="48" orientation="landscape" horizontalDpi="300" verticalDpi="300" r:id="rId1"/>
  <headerFooter alignWithMargins="0">
    <oddFooter>&amp;CPage &amp;P&amp;R&amp;D  &amp;T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I79" activePane="bottomRight" state="frozen"/>
      <selection activeCell="N16" sqref="N16"/>
      <selection pane="topRight" activeCell="N16" sqref="N16"/>
      <selection pane="bottomLeft" activeCell="N16" sqref="N16"/>
      <selection pane="bottomRight" activeCell="AT91" sqref="AT9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8" width="15.42578125" customWidth="1"/>
    <col min="9" max="9" width="17.28515625" bestFit="1" customWidth="1"/>
    <col min="10" max="10" width="15.42578125" customWidth="1"/>
    <col min="11" max="11" width="15.42578125" style="127" customWidth="1"/>
    <col min="12" max="15" width="15.42578125" customWidth="1"/>
    <col min="16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5" t="s">
        <v>155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29094640</v>
      </c>
      <c r="E11" s="38">
        <f>SUM(G11,I11,K11,M11,O11,Q11,S11,U11,W11,Y11,AA11,AC11,AE11)</f>
        <v>126763236.66999999</v>
      </c>
      <c r="F11" s="60">
        <f>'TIE-OUT'!AB11+RECLASS!Z11</f>
        <v>0</v>
      </c>
      <c r="G11" s="38">
        <f>'TIE-OUT'!AC11+RECLASS!AA11</f>
        <v>0</v>
      </c>
      <c r="H11" s="118">
        <f>+Actuals!E284</f>
        <v>30578969</v>
      </c>
      <c r="I11" s="119">
        <f>+Actuals!F284</f>
        <v>127705469.34999999</v>
      </c>
      <c r="J11" s="118">
        <v>-148235</v>
      </c>
      <c r="K11" s="119">
        <v>-720238.03</v>
      </c>
      <c r="L11" s="118">
        <v>3526</v>
      </c>
      <c r="M11" s="119">
        <v>-221994.65</v>
      </c>
      <c r="N11" s="118">
        <v>-1339620</v>
      </c>
      <c r="O11" s="119">
        <f>+Actuals!L284</f>
        <v>0</v>
      </c>
      <c r="P11" s="118">
        <f>+Actuals!M284</f>
        <v>0</v>
      </c>
      <c r="Q11" s="119">
        <f>+Actuals!N284</f>
        <v>0</v>
      </c>
      <c r="R11" s="118">
        <f>+Actuals!O284</f>
        <v>0</v>
      </c>
      <c r="S11" s="119">
        <f>+Actuals!P284</f>
        <v>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28127838.59</v>
      </c>
      <c r="F12" s="60">
        <f>'TIE-OUT'!AB12+RECLASS!Z12</f>
        <v>0</v>
      </c>
      <c r="G12" s="38">
        <f>'TIE-OUT'!AC12+RECLASS!AA12</f>
        <v>28127838.59</v>
      </c>
      <c r="H12" s="118">
        <f>+Actuals!E285</f>
        <v>0</v>
      </c>
      <c r="I12" s="119">
        <f>+Actuals!F285</f>
        <v>0</v>
      </c>
      <c r="J12" s="118">
        <f>+Actuals!G285</f>
        <v>0</v>
      </c>
      <c r="K12" s="119">
        <f>+Actuals!H285</f>
        <v>0</v>
      </c>
      <c r="L12" s="118">
        <f>+Actuals!I285</f>
        <v>0</v>
      </c>
      <c r="M12" s="119">
        <f>+Actuals!J285</f>
        <v>0</v>
      </c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f>+Actuals!N285</f>
        <v>0</v>
      </c>
      <c r="R12" s="118">
        <f>+Actuals!O285</f>
        <v>0</v>
      </c>
      <c r="S12" s="119">
        <f>+Actuals!P285</f>
        <v>0</v>
      </c>
      <c r="T12" s="118">
        <f>+Actuals!Q285</f>
        <v>0</v>
      </c>
      <c r="U12" s="119">
        <f>+Actuals!R285</f>
        <v>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4177126</v>
      </c>
      <c r="E13" s="38">
        <f t="shared" si="0"/>
        <v>18321298</v>
      </c>
      <c r="F13" s="60">
        <f>'TIE-OUT'!AB13+RECLASS!Z13</f>
        <v>0</v>
      </c>
      <c r="G13" s="38">
        <f>'TIE-OUT'!AC13+RECLASS!AA13</f>
        <v>0</v>
      </c>
      <c r="H13" s="118">
        <f>+Actuals!E286</f>
        <v>4179702</v>
      </c>
      <c r="I13" s="119">
        <f>+Actuals!F286</f>
        <v>18330694</v>
      </c>
      <c r="J13" s="118">
        <f>+Actuals!G286</f>
        <v>0</v>
      </c>
      <c r="K13" s="119">
        <f>+Actuals!H286</f>
        <v>0</v>
      </c>
      <c r="L13" s="118">
        <f>+Actuals!I286</f>
        <v>0</v>
      </c>
      <c r="M13" s="119">
        <f>+Actuals!J286</f>
        <v>0</v>
      </c>
      <c r="N13" s="118">
        <v>-2576</v>
      </c>
      <c r="O13" s="119">
        <v>-9396</v>
      </c>
      <c r="P13" s="118">
        <f>+Actuals!M286</f>
        <v>0</v>
      </c>
      <c r="Q13" s="119">
        <f>+Actuals!N286</f>
        <v>0</v>
      </c>
      <c r="R13" s="118">
        <f>+Actuals!O286</f>
        <v>0</v>
      </c>
      <c r="S13" s="119">
        <f>+Actuals!P286</f>
        <v>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f>+Actuals!E287</f>
        <v>0</v>
      </c>
      <c r="I14" s="119">
        <f>+Actuals!F287</f>
        <v>0</v>
      </c>
      <c r="J14" s="118">
        <f>+Actuals!G287</f>
        <v>0</v>
      </c>
      <c r="K14" s="119">
        <f>+Actuals!H287</f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341000</v>
      </c>
      <c r="F15" s="81">
        <f>'TIE-OUT'!AB15+RECLASS!Z15</f>
        <v>0</v>
      </c>
      <c r="G15" s="82">
        <f>'TIE-OUT'!AC15+RECLASS!AA15</f>
        <v>0</v>
      </c>
      <c r="H15" s="118">
        <f>+Actuals!E288</f>
        <v>0</v>
      </c>
      <c r="I15" s="119">
        <f>+Actuals!F288</f>
        <v>0</v>
      </c>
      <c r="J15" s="118">
        <f>+Actuals!G288</f>
        <v>0</v>
      </c>
      <c r="K15" s="119">
        <f>+Actuals!H288</f>
        <v>0</v>
      </c>
      <c r="L15" s="118">
        <f>+Actuals!I288</f>
        <v>0</v>
      </c>
      <c r="M15" s="119">
        <v>330000</v>
      </c>
      <c r="N15" s="118">
        <f>+Actuals!K288</f>
        <v>0</v>
      </c>
      <c r="O15" s="119">
        <v>11000</v>
      </c>
      <c r="P15" s="118">
        <f>+Actuals!M288</f>
        <v>0</v>
      </c>
      <c r="Q15" s="119">
        <f>+Actuals!N288</f>
        <v>0</v>
      </c>
      <c r="R15" s="118">
        <f>+Actuals!O288</f>
        <v>0</v>
      </c>
      <c r="S15" s="119">
        <f>+Actuals!P288</f>
        <v>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33271766</v>
      </c>
      <c r="E16" s="39">
        <f t="shared" si="1"/>
        <v>173553373.25999999</v>
      </c>
      <c r="F16" s="61">
        <f t="shared" si="1"/>
        <v>0</v>
      </c>
      <c r="G16" s="39">
        <f t="shared" si="1"/>
        <v>28127838.59</v>
      </c>
      <c r="H16" s="61">
        <f t="shared" si="1"/>
        <v>34758671</v>
      </c>
      <c r="I16" s="39">
        <f t="shared" si="1"/>
        <v>146036163.34999999</v>
      </c>
      <c r="J16" s="61">
        <f t="shared" si="1"/>
        <v>-148235</v>
      </c>
      <c r="K16" s="39">
        <f t="shared" si="1"/>
        <v>-720238.03</v>
      </c>
      <c r="L16" s="61">
        <f t="shared" si="1"/>
        <v>3526</v>
      </c>
      <c r="M16" s="39">
        <f t="shared" si="1"/>
        <v>108005.35</v>
      </c>
      <c r="N16" s="61">
        <f t="shared" si="1"/>
        <v>-1342196</v>
      </c>
      <c r="O16" s="39">
        <f t="shared" si="1"/>
        <v>1604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-32201268</v>
      </c>
      <c r="E19" s="38">
        <f t="shared" si="2"/>
        <v>-143596469.96000001</v>
      </c>
      <c r="F19" s="64">
        <f>'TIE-OUT'!AB19+RECLASS!Z19</f>
        <v>0</v>
      </c>
      <c r="G19" s="68">
        <f>'TIE-OUT'!AC19+RECLASS!AA19</f>
        <v>0</v>
      </c>
      <c r="H19" s="118">
        <f>+Actuals!E289</f>
        <v>-33810169</v>
      </c>
      <c r="I19" s="119">
        <f>+Actuals!F289</f>
        <v>-144476567.79000002</v>
      </c>
      <c r="J19" s="118">
        <f>1595203+13698</f>
        <v>1608901</v>
      </c>
      <c r="K19" s="119">
        <f>643004.83+59997</f>
        <v>703001.83</v>
      </c>
      <c r="L19" s="118">
        <f>+Actuals!I289</f>
        <v>0</v>
      </c>
      <c r="M19" s="119">
        <v>183471</v>
      </c>
      <c r="N19" s="118">
        <f>+Actuals!K289</f>
        <v>0</v>
      </c>
      <c r="O19" s="119">
        <v>-6375</v>
      </c>
      <c r="P19" s="118">
        <f>+Actuals!M289</f>
        <v>0</v>
      </c>
      <c r="Q19" s="119">
        <f>+Actuals!N289</f>
        <v>0</v>
      </c>
      <c r="R19" s="118">
        <f>+Actuals!O289</f>
        <v>0</v>
      </c>
      <c r="S19" s="119">
        <f>+Actuals!P289</f>
        <v>0</v>
      </c>
      <c r="T19" s="118">
        <f>+Actuals!Q289</f>
        <v>0</v>
      </c>
      <c r="U19" s="119">
        <f>+Actuals!R289</f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-25724163.960000001</v>
      </c>
      <c r="F20" s="60">
        <f>'TIE-OUT'!AB20+RECLASS!Z20</f>
        <v>0</v>
      </c>
      <c r="G20" s="38">
        <f>'TIE-OUT'!AC20+RECLASS!AA20</f>
        <v>-27465157.539999999</v>
      </c>
      <c r="H20" s="118">
        <f>+Actuals!E290</f>
        <v>0</v>
      </c>
      <c r="I20" s="119">
        <f>+Actuals!F290</f>
        <v>0</v>
      </c>
      <c r="J20" s="118">
        <f>+Actuals!G290</f>
        <v>0</v>
      </c>
      <c r="K20" s="214">
        <v>0</v>
      </c>
      <c r="L20" s="118">
        <f>+Actuals!I290</f>
        <v>0</v>
      </c>
      <c r="M20" s="119">
        <f>+Actuals!J290</f>
        <v>0</v>
      </c>
      <c r="N20" s="118">
        <f>+Actuals!K290</f>
        <v>0</v>
      </c>
      <c r="O20" s="139">
        <v>1740993.58</v>
      </c>
      <c r="P20" s="118">
        <f>+Actuals!M290</f>
        <v>0</v>
      </c>
      <c r="Q20" s="119">
        <f>+Actuals!N290</f>
        <v>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-1064304</v>
      </c>
      <c r="E21" s="38">
        <f t="shared" si="2"/>
        <v>-4329544</v>
      </c>
      <c r="F21" s="60">
        <f>'TIE-OUT'!AB21+RECLASS!Z21</f>
        <v>0</v>
      </c>
      <c r="G21" s="38">
        <f>'TIE-OUT'!AC21+RECLASS!AA21</f>
        <v>0</v>
      </c>
      <c r="H21" s="118">
        <f>+Actuals!E291</f>
        <v>-1064304</v>
      </c>
      <c r="I21" s="119">
        <f>+Actuals!F291</f>
        <v>-4329544</v>
      </c>
      <c r="J21" s="118">
        <f>+Actuals!G291</f>
        <v>0</v>
      </c>
      <c r="K21" s="119">
        <f>+Actuals!H291</f>
        <v>0</v>
      </c>
      <c r="L21" s="118">
        <f>+Actuals!I291</f>
        <v>0</v>
      </c>
      <c r="M21" s="119">
        <f>+Actuals!J291</f>
        <v>0</v>
      </c>
      <c r="N21" s="118">
        <f>+Actuals!K291</f>
        <v>0</v>
      </c>
      <c r="O21" s="119">
        <f>+Actuals!L291</f>
        <v>0</v>
      </c>
      <c r="P21" s="118">
        <f>+Actuals!M291</f>
        <v>0</v>
      </c>
      <c r="Q21" s="119">
        <f>+Actuals!N291</f>
        <v>0</v>
      </c>
      <c r="R21" s="118">
        <f>+Actuals!O291</f>
        <v>0</v>
      </c>
      <c r="S21" s="119">
        <f>+Actuals!P291</f>
        <v>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f>+Actuals!E292</f>
        <v>0</v>
      </c>
      <c r="I22" s="119">
        <f>+Actuals!F292</f>
        <v>0</v>
      </c>
      <c r="J22" s="118">
        <f>+Actuals!G292</f>
        <v>0</v>
      </c>
      <c r="K22" s="119">
        <f>+Actuals!H292</f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'TIE-OUT'!AB23+RECLASS!Z23</f>
        <v>0</v>
      </c>
      <c r="G23" s="82">
        <f>'TIE-OUT'!AC23+RECLASS!AA23</f>
        <v>0</v>
      </c>
      <c r="H23" s="118">
        <f>+Actuals!E293</f>
        <v>225571</v>
      </c>
      <c r="I23" s="119">
        <f>+Actuals!F293</f>
        <v>988000.98</v>
      </c>
      <c r="J23" s="118">
        <v>-13698</v>
      </c>
      <c r="K23" s="119">
        <v>-59997.24</v>
      </c>
      <c r="L23" s="118">
        <v>-211873</v>
      </c>
      <c r="M23" s="119">
        <v>-928003.74</v>
      </c>
      <c r="N23" s="118">
        <f>+Actuals!K293</f>
        <v>0</v>
      </c>
      <c r="O23" s="119">
        <f>+Actuals!L293</f>
        <v>0</v>
      </c>
      <c r="P23" s="118">
        <f>+Actuals!M293</f>
        <v>0</v>
      </c>
      <c r="Q23" s="119">
        <f>+Actuals!N293</f>
        <v>0</v>
      </c>
      <c r="R23" s="118">
        <f>+Actuals!O293</f>
        <v>0</v>
      </c>
      <c r="S23" s="119">
        <f>+Actuals!P293</f>
        <v>0</v>
      </c>
      <c r="T23" s="118">
        <f>+Actuals!Q293</f>
        <v>0</v>
      </c>
      <c r="U23" s="119">
        <f>+Actuals!R293</f>
        <v>0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-33265572</v>
      </c>
      <c r="E24" s="39">
        <f t="shared" si="3"/>
        <v>-173650177.92000002</v>
      </c>
      <c r="F24" s="61">
        <f t="shared" si="3"/>
        <v>0</v>
      </c>
      <c r="G24" s="39">
        <f t="shared" si="3"/>
        <v>-27465157.539999999</v>
      </c>
      <c r="H24" s="61">
        <f t="shared" si="3"/>
        <v>-34648902</v>
      </c>
      <c r="I24" s="39">
        <f t="shared" si="3"/>
        <v>-147818110.81000003</v>
      </c>
      <c r="J24" s="61">
        <f t="shared" si="3"/>
        <v>1595203</v>
      </c>
      <c r="K24" s="39">
        <f t="shared" si="3"/>
        <v>643004.59</v>
      </c>
      <c r="L24" s="61">
        <f t="shared" si="3"/>
        <v>-211873</v>
      </c>
      <c r="M24" s="39">
        <f t="shared" si="3"/>
        <v>-744532.74</v>
      </c>
      <c r="N24" s="61">
        <f t="shared" si="3"/>
        <v>0</v>
      </c>
      <c r="O24" s="39">
        <f t="shared" si="3"/>
        <v>1734618.58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f>+Actuals!E294</f>
        <v>0</v>
      </c>
      <c r="I27" s="119">
        <f>+Actuals!F294</f>
        <v>0</v>
      </c>
      <c r="J27" s="118">
        <f>+Actuals!G294</f>
        <v>0</v>
      </c>
      <c r="K27" s="119">
        <f>+Actuals!H294</f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f>+Actuals!E295</f>
        <v>0</v>
      </c>
      <c r="I28" s="119">
        <f>+Actuals!F295</f>
        <v>0</v>
      </c>
      <c r="J28" s="118">
        <f>+Actuals!G295</f>
        <v>0</v>
      </c>
      <c r="K28" s="119">
        <f>+Actuals!H295</f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462985</v>
      </c>
      <c r="E32" s="38">
        <f t="shared" si="5"/>
        <v>2027874.3</v>
      </c>
      <c r="F32" s="64">
        <f>'TIE-OUT'!AB32+RECLASS!Z32</f>
        <v>0</v>
      </c>
      <c r="G32" s="68">
        <f>'TIE-OUT'!AC32+RECLASS!AA32</f>
        <v>0</v>
      </c>
      <c r="H32" s="118">
        <f>+Actuals!E296</f>
        <v>456262</v>
      </c>
      <c r="I32" s="119">
        <f>+Actuals!F296</f>
        <v>1998427.56</v>
      </c>
      <c r="J32" s="118">
        <v>6723</v>
      </c>
      <c r="K32" s="119">
        <v>29446.74</v>
      </c>
      <c r="L32" s="118">
        <f>+Actuals!I296</f>
        <v>0</v>
      </c>
      <c r="M32" s="119">
        <f>+Actuals!J296</f>
        <v>0</v>
      </c>
      <c r="N32" s="118">
        <f>+Actuals!K296</f>
        <v>0</v>
      </c>
      <c r="O32" s="119">
        <f>+Actuals!L296</f>
        <v>0</v>
      </c>
      <c r="P32" s="118">
        <f>+Actuals!M296</f>
        <v>0</v>
      </c>
      <c r="Q32" s="119">
        <f>+Actuals!N296</f>
        <v>0</v>
      </c>
      <c r="R32" s="118">
        <f>+Actuals!O296</f>
        <v>0</v>
      </c>
      <c r="S32" s="119">
        <f>+Actuals!P296</f>
        <v>0</v>
      </c>
      <c r="T32" s="118">
        <f>+Actuals!Q296</f>
        <v>0</v>
      </c>
      <c r="U32" s="119">
        <f>+Actuals!R296</f>
        <v>0</v>
      </c>
      <c r="V32" s="118">
        <f>+Actuals!S296</f>
        <v>0</v>
      </c>
      <c r="W32" s="119">
        <f>+Actuals!T296</f>
        <v>0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f>+Actuals!E297</f>
        <v>0</v>
      </c>
      <c r="I33" s="119">
        <f>+Actuals!F297</f>
        <v>0</v>
      </c>
      <c r="J33" s="118">
        <f>+Actuals!G297</f>
        <v>0</v>
      </c>
      <c r="K33" s="119">
        <f>+Actuals!H297</f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f>+Actuals!E298</f>
        <v>0</v>
      </c>
      <c r="I34" s="119">
        <f>+Actuals!F298</f>
        <v>0</v>
      </c>
      <c r="J34" s="118">
        <f>+Actuals!G298</f>
        <v>0</v>
      </c>
      <c r="K34" s="119">
        <f>+Actuals!H298</f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f>+Actuals!E299</f>
        <v>0</v>
      </c>
      <c r="I35" s="119">
        <f>+Actuals!F299</f>
        <v>0</v>
      </c>
      <c r="J35" s="118">
        <f>+Actuals!G299</f>
        <v>0</v>
      </c>
      <c r="K35" s="119">
        <f>+Actuals!H299</f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462985</v>
      </c>
      <c r="E36" s="39">
        <f t="shared" si="6"/>
        <v>2027874.3</v>
      </c>
      <c r="F36" s="61">
        <f t="shared" si="6"/>
        <v>0</v>
      </c>
      <c r="G36" s="39">
        <f t="shared" si="6"/>
        <v>0</v>
      </c>
      <c r="H36" s="61">
        <f t="shared" si="6"/>
        <v>456262</v>
      </c>
      <c r="I36" s="39">
        <f t="shared" si="6"/>
        <v>1998427.56</v>
      </c>
      <c r="J36" s="61">
        <f t="shared" si="6"/>
        <v>6723</v>
      </c>
      <c r="K36" s="39">
        <f t="shared" si="6"/>
        <v>29446.74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f>+Actuals!E300</f>
        <v>0</v>
      </c>
      <c r="I39" s="119">
        <f>+Actuals!F300</f>
        <v>0</v>
      </c>
      <c r="J39" s="118">
        <f>+Actuals!G300</f>
        <v>0</v>
      </c>
      <c r="K39" s="119">
        <f>+Actuals!H300</f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f>+Actuals!E301</f>
        <v>0</v>
      </c>
      <c r="I40" s="119">
        <f>+Actuals!F301</f>
        <v>0</v>
      </c>
      <c r="J40" s="118">
        <f>+Actuals!G301</f>
        <v>0</v>
      </c>
      <c r="K40" s="119">
        <f>+Actuals!H301</f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f>+Actuals!E302</f>
        <v>0</v>
      </c>
      <c r="I41" s="119">
        <f>+Actuals!F302</f>
        <v>0</v>
      </c>
      <c r="J41" s="118">
        <f>+Actuals!G302</f>
        <v>0</v>
      </c>
      <c r="K41" s="119">
        <f>+Actuals!H302</f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f>+Actuals!E303</f>
        <v>0</v>
      </c>
      <c r="I45" s="119">
        <f>+Actuals!F303</f>
        <v>0</v>
      </c>
      <c r="J45" s="118">
        <f>+Actuals!G303</f>
        <v>0</v>
      </c>
      <c r="K45" s="119">
        <f>+Actuals!H303</f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f>+Actuals!E304</f>
        <v>0</v>
      </c>
      <c r="I47" s="119">
        <f>+Actuals!F304</f>
        <v>0</v>
      </c>
      <c r="J47" s="118">
        <f>+Actuals!G304</f>
        <v>0</v>
      </c>
      <c r="K47" s="119">
        <f>+Actuals!H304</f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-469179</v>
      </c>
      <c r="E49" s="38">
        <f>SUM(G49,I49,K49,M49,O49,Q49,S49,U49,W49,Y49,AA49,AC49,AE49)</f>
        <v>-2055004.0199999986</v>
      </c>
      <c r="F49" s="60">
        <f>'TIE-OUT'!AB49+RECLASS!Z49</f>
        <v>0</v>
      </c>
      <c r="G49" s="38">
        <f>'TIE-OUT'!AC49+RECLASS!AA49</f>
        <v>0</v>
      </c>
      <c r="H49" s="118">
        <f>+Actuals!E305</f>
        <v>-566031</v>
      </c>
      <c r="I49" s="119">
        <f>+Actuals!F305</f>
        <v>-2479215.7799999998</v>
      </c>
      <c r="J49" s="118">
        <v>-1453691</v>
      </c>
      <c r="K49" s="119">
        <v>-6367166.5800000001</v>
      </c>
      <c r="L49" s="118">
        <v>208347</v>
      </c>
      <c r="M49" s="119">
        <v>912559.86</v>
      </c>
      <c r="N49" s="118">
        <v>1342196</v>
      </c>
      <c r="O49" s="119">
        <v>5878818.4800000004</v>
      </c>
      <c r="P49" s="118">
        <f>+Actuals!M305</f>
        <v>0</v>
      </c>
      <c r="Q49" s="119">
        <f>+Actuals!N305</f>
        <v>0</v>
      </c>
      <c r="R49" s="118">
        <f>+Actuals!O305</f>
        <v>0</v>
      </c>
      <c r="S49" s="119">
        <f>+Actuals!P305</f>
        <v>0</v>
      </c>
      <c r="T49" s="118">
        <f>+Actuals!Q305</f>
        <v>0</v>
      </c>
      <c r="U49" s="119">
        <f>+Actuals!R305</f>
        <v>0</v>
      </c>
      <c r="V49" s="118">
        <f>+Actuals!S305</f>
        <v>0</v>
      </c>
      <c r="W49" s="119">
        <f>+Actuals!T305</f>
        <v>0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'TIE-OUT'!AB51+RECLASS!Z51</f>
        <v>0</v>
      </c>
      <c r="G51" s="38">
        <f>'TIE-OUT'!AC51+RECLASS!AA51</f>
        <v>0</v>
      </c>
      <c r="H51" s="118">
        <f>+Actuals!E306</f>
        <v>-225571</v>
      </c>
      <c r="I51" s="119">
        <f>+Actuals!F306</f>
        <v>-988000.98</v>
      </c>
      <c r="J51" s="118">
        <v>13698</v>
      </c>
      <c r="K51" s="119">
        <v>59997.24</v>
      </c>
      <c r="L51" s="118">
        <v>211873</v>
      </c>
      <c r="M51" s="119">
        <v>928003.74</v>
      </c>
      <c r="N51" s="118">
        <f>+Actuals!K306</f>
        <v>0</v>
      </c>
      <c r="O51" s="119">
        <f>+Actuals!L306</f>
        <v>0</v>
      </c>
      <c r="P51" s="118">
        <f>+Actuals!M306</f>
        <v>0</v>
      </c>
      <c r="Q51" s="119">
        <f>+Actuals!N306</f>
        <v>0</v>
      </c>
      <c r="R51" s="118">
        <f>+Actuals!O306</f>
        <v>0</v>
      </c>
      <c r="S51" s="119">
        <f>+Actuals!P306</f>
        <v>0</v>
      </c>
      <c r="T51" s="118">
        <f>+Actuals!Q306</f>
        <v>0</v>
      </c>
      <c r="U51" s="119">
        <f>+Actuals!R306</f>
        <v>0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-4074105.04</v>
      </c>
      <c r="E54" s="38">
        <f>SUM(G54,I54,K54,M54,O54,Q54,S54,U54,W54,Y54,AA54,AC54,AE54)</f>
        <v>1362617.19</v>
      </c>
      <c r="F54" s="64">
        <f>'TIE-OUT'!AB54+RECLASS!Z54</f>
        <v>0</v>
      </c>
      <c r="G54" s="68">
        <f>'TIE-OUT'!AC54+RECLASS!AA54</f>
        <v>0</v>
      </c>
      <c r="H54" s="118">
        <f>+Actuals!E307</f>
        <v>-7370405</v>
      </c>
      <c r="I54" s="119">
        <f>+Actuals!F307</f>
        <v>-13649.91</v>
      </c>
      <c r="J54" s="118">
        <v>3271730.65</v>
      </c>
      <c r="K54" s="119">
        <v>-15338.88</v>
      </c>
      <c r="L54" s="118">
        <v>0</v>
      </c>
      <c r="M54" s="119">
        <v>1392796</v>
      </c>
      <c r="N54" s="118">
        <v>24569.31</v>
      </c>
      <c r="O54" s="119">
        <v>-1190.02</v>
      </c>
      <c r="P54" s="118">
        <f>+Actuals!M307</f>
        <v>0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-1403140.92</v>
      </c>
      <c r="F55" s="81">
        <f>'TIE-OUT'!AB55+RECLASS!Z55</f>
        <v>0</v>
      </c>
      <c r="G55" s="82">
        <f>'TIE-OUT'!AC55+RECLASS!AA55</f>
        <v>0</v>
      </c>
      <c r="H55" s="118">
        <f>+Actuals!E308</f>
        <v>0</v>
      </c>
      <c r="I55" s="119">
        <f>+Actuals!F308</f>
        <v>0</v>
      </c>
      <c r="J55" s="118">
        <f>+Actuals!G308</f>
        <v>0</v>
      </c>
      <c r="K55" s="119">
        <v>-1403140.92</v>
      </c>
      <c r="L55" s="118">
        <f>+Actuals!I308</f>
        <v>0</v>
      </c>
      <c r="M55" s="119"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-4074105.04</v>
      </c>
      <c r="E56" s="39">
        <f t="shared" si="10"/>
        <v>-40523.729999999981</v>
      </c>
      <c r="F56" s="61">
        <f t="shared" si="10"/>
        <v>0</v>
      </c>
      <c r="G56" s="39">
        <f t="shared" si="10"/>
        <v>0</v>
      </c>
      <c r="H56" s="61">
        <f t="shared" si="10"/>
        <v>-7370405</v>
      </c>
      <c r="I56" s="39">
        <f t="shared" si="10"/>
        <v>-13649.91</v>
      </c>
      <c r="J56" s="61">
        <f t="shared" si="10"/>
        <v>3271730.65</v>
      </c>
      <c r="K56" s="39">
        <f t="shared" si="10"/>
        <v>-1418479.7999999998</v>
      </c>
      <c r="L56" s="61">
        <f t="shared" si="10"/>
        <v>0</v>
      </c>
      <c r="M56" s="39">
        <f t="shared" si="10"/>
        <v>1392796</v>
      </c>
      <c r="N56" s="61">
        <f t="shared" si="10"/>
        <v>24569.31</v>
      </c>
      <c r="O56" s="39">
        <f t="shared" si="10"/>
        <v>-1190.02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f>+Actuals!E309</f>
        <v>0</v>
      </c>
      <c r="I59" s="119">
        <f>+Actuals!F309</f>
        <v>0</v>
      </c>
      <c r="J59" s="118">
        <f>+Actuals!G309</f>
        <v>0</v>
      </c>
      <c r="K59" s="119">
        <f>+Actuals!H309</f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f>+Actuals!E310</f>
        <v>0</v>
      </c>
      <c r="I60" s="119">
        <f>+Actuals!F310</f>
        <v>0</v>
      </c>
      <c r="J60" s="118">
        <f>+Actuals!G310</f>
        <v>0</v>
      </c>
      <c r="K60" s="119">
        <f>+Actuals!H310</f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f>+Actuals!E311</f>
        <v>0</v>
      </c>
      <c r="I64" s="119">
        <f>+Actuals!F311</f>
        <v>0</v>
      </c>
      <c r="J64" s="118">
        <f>+Actuals!G311</f>
        <v>0</v>
      </c>
      <c r="K64" s="119">
        <f>+Actuals!H311</f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f>+Actuals!E312</f>
        <v>0</v>
      </c>
      <c r="I65" s="119">
        <f>+Actuals!F312</f>
        <v>0</v>
      </c>
      <c r="J65" s="118">
        <f>+Actuals!G312</f>
        <v>0</v>
      </c>
      <c r="K65" s="119">
        <f>+Actuals!H312</f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8346121.5199999996</v>
      </c>
      <c r="F70" s="64">
        <f>'TIE-OUT'!AB70+RECLASS!Z70</f>
        <v>0</v>
      </c>
      <c r="G70" s="68">
        <f>'TIE-OUT'!AC70+RECLASS!AA70</f>
        <v>8346121.5199999996</v>
      </c>
      <c r="H70" s="118">
        <f>+Actuals!E313</f>
        <v>0</v>
      </c>
      <c r="I70" s="119">
        <f>+Actuals!F313</f>
        <v>0</v>
      </c>
      <c r="J70" s="118">
        <f>+Actuals!G313</f>
        <v>0</v>
      </c>
      <c r="K70" s="119">
        <f>+Actuals!H313</f>
        <v>0</v>
      </c>
      <c r="L70" s="118">
        <f>+Actuals!I313</f>
        <v>0</v>
      </c>
      <c r="M70" s="119">
        <f>+Actuals!J313</f>
        <v>0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-9378953</v>
      </c>
      <c r="F71" s="81">
        <f>'TIE-OUT'!AB71+RECLASS!Z71</f>
        <v>0</v>
      </c>
      <c r="G71" s="82">
        <f>'TIE-OUT'!AC71+RECLASS!AA71</f>
        <v>-9378953</v>
      </c>
      <c r="H71" s="118">
        <f>+Actuals!E314</f>
        <v>0</v>
      </c>
      <c r="I71" s="119">
        <f>+Actuals!F314</f>
        <v>0</v>
      </c>
      <c r="J71" s="118">
        <f>+Actuals!G314</f>
        <v>0</v>
      </c>
      <c r="K71" s="119">
        <f>+Actuals!H314</f>
        <v>0</v>
      </c>
      <c r="L71" s="118">
        <f>+Actuals!I314</f>
        <v>0</v>
      </c>
      <c r="M71" s="119">
        <f>+Actuals!J314</f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-1032831.4800000004</v>
      </c>
      <c r="F72" s="61">
        <f t="shared" si="13"/>
        <v>0</v>
      </c>
      <c r="G72" s="183">
        <f t="shared" si="13"/>
        <v>-1032831.4800000004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f>+Actuals!E315</f>
        <v>0</v>
      </c>
      <c r="I73" s="119">
        <f>+Actuals!F315</f>
        <v>0</v>
      </c>
      <c r="J73" s="118">
        <f>+Actuals!G315</f>
        <v>0</v>
      </c>
      <c r="K73" s="119">
        <f>+Actuals!H315</f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-1125482.3399999999</v>
      </c>
      <c r="F74" s="60">
        <f>'TIE-OUT'!AB74+RECLASS!Z74</f>
        <v>0</v>
      </c>
      <c r="G74" s="60">
        <f>'TIE-OUT'!AC74+RECLASS!AA74</f>
        <v>5155016.66</v>
      </c>
      <c r="H74" s="118">
        <f>+Actuals!E316</f>
        <v>0</v>
      </c>
      <c r="I74" s="226">
        <v>0</v>
      </c>
      <c r="J74" s="118">
        <f>+Actuals!G316</f>
        <v>0</v>
      </c>
      <c r="K74" s="214">
        <f>+Actuals!H316</f>
        <v>0</v>
      </c>
      <c r="L74" s="118">
        <f>+Actuals!I316</f>
        <v>0</v>
      </c>
      <c r="M74" s="119">
        <v>-4890342</v>
      </c>
      <c r="N74" s="118">
        <f>+Actuals!K316</f>
        <v>0</v>
      </c>
      <c r="O74" s="139">
        <f>-1833950+443793</f>
        <v>-1390157</v>
      </c>
      <c r="P74" s="118">
        <f>+Actuals!M316</f>
        <v>0</v>
      </c>
      <c r="Q74" s="119">
        <f>+Actuals!N316</f>
        <v>0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f>+Actuals!E317</f>
        <v>0</v>
      </c>
      <c r="I75" s="119">
        <f>+Actuals!F317</f>
        <v>0</v>
      </c>
      <c r="J75" s="118">
        <f>+Actuals!G317</f>
        <v>0</v>
      </c>
      <c r="K75" s="119">
        <f>+Actuals!H317</f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-17554</v>
      </c>
      <c r="F76" s="60">
        <f>'TIE-OUT'!AB76+RECLASS!Z76</f>
        <v>0</v>
      </c>
      <c r="G76" s="60">
        <f>'TIE-OUT'!AC76+RECLASS!AA76</f>
        <v>-12852</v>
      </c>
      <c r="H76" s="118">
        <f>+Actuals!E318</f>
        <v>0</v>
      </c>
      <c r="I76" s="119">
        <f>+Actuals!F318</f>
        <v>-4702</v>
      </c>
      <c r="J76" s="118">
        <f>+Actuals!G318</f>
        <v>0</v>
      </c>
      <c r="K76" s="119">
        <f>+Actuals!H318</f>
        <v>0</v>
      </c>
      <c r="L76" s="118">
        <f>+Actuals!I318</f>
        <v>0</v>
      </c>
      <c r="M76" s="119">
        <f>+Actuals!J318</f>
        <v>0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f>+Actuals!E319</f>
        <v>0</v>
      </c>
      <c r="I77" s="119">
        <f>+Actuals!F319</f>
        <v>0</v>
      </c>
      <c r="J77" s="118">
        <f>+Actuals!G319</f>
        <v>0</v>
      </c>
      <c r="K77" s="119">
        <f>+Actuals!H319</f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f>+Actuals!E320</f>
        <v>0</v>
      </c>
      <c r="I78" s="119">
        <f>+Actuals!F320</f>
        <v>0</v>
      </c>
      <c r="J78" s="118">
        <f>+Actuals!G320</f>
        <v>0</v>
      </c>
      <c r="K78" s="119">
        <f>+Actuals!H320</f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f>+Actuals!E321</f>
        <v>0</v>
      </c>
      <c r="I79" s="119">
        <f>+Actuals!F321</f>
        <v>0</v>
      </c>
      <c r="J79" s="118">
        <f>+Actuals!G321</f>
        <v>0</v>
      </c>
      <c r="K79" s="119">
        <f>+Actuals!H321</f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18">
        <f>+Actuals!E322</f>
        <v>0</v>
      </c>
      <c r="I80" s="119">
        <f>+Actuals!F322</f>
        <v>0</v>
      </c>
      <c r="J80" s="118">
        <f>+Actuals!G322</f>
        <v>0</v>
      </c>
      <c r="K80" s="119">
        <f>+Actuals!H322</f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-666007</v>
      </c>
      <c r="F81" s="60">
        <f>'TIE-OUT'!AB81+RECLASS!Z81</f>
        <v>0</v>
      </c>
      <c r="G81" s="60">
        <f>'TIE-OUT'!AC81+RECLASS!AA81</f>
        <v>0</v>
      </c>
      <c r="H81" s="118">
        <f>+Actuals!E323</f>
        <v>0</v>
      </c>
      <c r="I81" s="119">
        <v>-666007</v>
      </c>
      <c r="J81" s="118">
        <f>+Actuals!G323</f>
        <v>0</v>
      </c>
      <c r="K81" s="119">
        <f>+Actuals!H323</f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-3006332.9300000179</v>
      </c>
      <c r="F82" s="91">
        <f>F16+F24+F29+F36+F43+F45+F47+F49</f>
        <v>0</v>
      </c>
      <c r="G82" s="92">
        <f>SUM(G72:G81)+G16+G24+G29+G36+G43+G45+G47+G49+G51+G56+G61+G66</f>
        <v>4772014.2300000004</v>
      </c>
      <c r="H82" s="91">
        <f>H16+H24+H29+H36+H43+H45+H47+H49</f>
        <v>0</v>
      </c>
      <c r="I82" s="92">
        <f>SUM(I72:I81)+I16+I24+I29+I36+I43+I45+I47+I49+I51+I56+I61+I66</f>
        <v>-3935095.570000038</v>
      </c>
      <c r="J82" s="91">
        <f>J16+J24+J29+J36+J43+J45+J47+J49</f>
        <v>0</v>
      </c>
      <c r="K82" s="140">
        <f>SUM(K72:K81)+K16+K24+K29+K36+K43+K45+K47+K49+K51+K56+K61+K66</f>
        <v>-7773435.8399999999</v>
      </c>
      <c r="L82" s="91">
        <f>L16+L24+L29+L36+L43+L45+L47+L49</f>
        <v>0</v>
      </c>
      <c r="M82" s="92">
        <f>SUM(M72:M81)+M16+M24+M29+M36+M43+M45+M47+M49+M51+M56+M61+M66</f>
        <v>-2293509.79</v>
      </c>
      <c r="N82" s="91">
        <f>N16+N24+N29+N36+N43+N45+N47+N49</f>
        <v>0</v>
      </c>
      <c r="O82" s="92">
        <f>SUM(O72:O81)+O16+O24+O29+O36+O43+O45+O47+O49+O51+O56+O61+O66</f>
        <v>6223694.040000001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159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-1793993.58</v>
      </c>
      <c r="F86" s="145">
        <f>'TIE-OUT'!AB86+RECLASS!Z86</f>
        <v>0</v>
      </c>
      <c r="G86" s="184">
        <f>'TIE-OUT'!AC86+RECLASS!AA86</f>
        <v>-312669</v>
      </c>
      <c r="H86" s="145">
        <v>0</v>
      </c>
      <c r="I86" s="145">
        <v>-126269</v>
      </c>
      <c r="J86" s="145">
        <v>0</v>
      </c>
      <c r="K86" s="145">
        <v>385938</v>
      </c>
      <c r="L86" s="145">
        <v>0</v>
      </c>
      <c r="M86" s="145">
        <v>0</v>
      </c>
      <c r="N86" s="145">
        <v>0</v>
      </c>
      <c r="O86" s="145">
        <v>-1740993.58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'TIE-OUT'!AB87+RECLASS!Z87</f>
        <v>0</v>
      </c>
      <c r="G87" s="185">
        <f>'TIE-OUT'!AC87+RECLASS!AA87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1740994</v>
      </c>
      <c r="F88" s="147">
        <f>'TIE-OUT'!AB88+RECLASS!Z88</f>
        <v>0</v>
      </c>
      <c r="G88" s="186">
        <f>'TIE-OUT'!AC88+RECLASS!AA88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1740994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-52999.580000000075</v>
      </c>
      <c r="F89" s="155">
        <f t="shared" si="16"/>
        <v>0</v>
      </c>
      <c r="G89" s="155">
        <f t="shared" si="16"/>
        <v>-312669</v>
      </c>
      <c r="H89" s="155">
        <f t="shared" si="16"/>
        <v>0</v>
      </c>
      <c r="I89" s="155">
        <f t="shared" si="16"/>
        <v>-126269</v>
      </c>
      <c r="J89" s="155">
        <f t="shared" si="16"/>
        <v>0</v>
      </c>
      <c r="K89" s="155">
        <f t="shared" si="16"/>
        <v>385938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0.41999999992549419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M91" si="19">+E82+E89</f>
        <v>-3059332.5100000179</v>
      </c>
      <c r="F91" s="155">
        <f t="shared" si="19"/>
        <v>0</v>
      </c>
      <c r="G91" s="155">
        <f t="shared" si="19"/>
        <v>4459345.2300000004</v>
      </c>
      <c r="H91" s="155">
        <f t="shared" si="19"/>
        <v>0</v>
      </c>
      <c r="I91" s="155">
        <f t="shared" si="19"/>
        <v>-4061364.570000038</v>
      </c>
      <c r="J91" s="155">
        <f t="shared" si="19"/>
        <v>0</v>
      </c>
      <c r="K91" s="155">
        <f t="shared" si="19"/>
        <v>-7387497.8399999999</v>
      </c>
      <c r="L91" s="155">
        <f t="shared" si="19"/>
        <v>0</v>
      </c>
      <c r="M91" s="155">
        <f t="shared" si="19"/>
        <v>-2293509.79</v>
      </c>
      <c r="N91" s="155">
        <f t="shared" ref="N91:AE91" si="20">+N82+N89</f>
        <v>0</v>
      </c>
      <c r="O91" s="155">
        <f t="shared" si="20"/>
        <v>6223694.4600000009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67" activePane="bottomRight" state="frozen"/>
      <selection pane="topRight"/>
      <selection pane="bottomLeft"/>
      <selection pane="bottomRight" activeCell="I68" sqref="I68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8554687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'CE-FLSH'!L11</f>
        <v>118310530</v>
      </c>
      <c r="E11" s="66">
        <f>'CE-FLSH'!M11</f>
        <v>506294564</v>
      </c>
      <c r="F11" s="60">
        <f>CE_GL!D11</f>
        <v>118946576</v>
      </c>
      <c r="G11" s="38">
        <f>CE_GL!E11</f>
        <v>492869720.64000005</v>
      </c>
      <c r="H11" s="60">
        <f>F11-D11</f>
        <v>636046</v>
      </c>
      <c r="I11" s="38">
        <f>G11-E11</f>
        <v>-13424843.359999955</v>
      </c>
    </row>
    <row r="12" spans="1:22" x14ac:dyDescent="0.2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18211927.449999999</v>
      </c>
      <c r="H12" s="60">
        <f>F12-D12</f>
        <v>0</v>
      </c>
      <c r="I12" s="38">
        <f>G12-E12</f>
        <v>18211927.449999999</v>
      </c>
    </row>
    <row r="13" spans="1:22" x14ac:dyDescent="0.2">
      <c r="A13" s="9">
        <v>3</v>
      </c>
      <c r="B13" s="7"/>
      <c r="C13" s="18" t="s">
        <v>27</v>
      </c>
      <c r="D13" s="65">
        <f>'CE-FLSH'!L13</f>
        <v>50611404</v>
      </c>
      <c r="E13" s="66">
        <f>'CE-FLSH'!M13</f>
        <v>217669162</v>
      </c>
      <c r="F13" s="60">
        <f>CE_GL!D13</f>
        <v>51133747</v>
      </c>
      <c r="G13" s="38">
        <f>CE_GL!E13</f>
        <v>218458942</v>
      </c>
      <c r="H13" s="60">
        <f t="shared" ref="H13:I15" si="0">F13-D13</f>
        <v>522343</v>
      </c>
      <c r="I13" s="38">
        <f t="shared" si="0"/>
        <v>789780</v>
      </c>
    </row>
    <row r="14" spans="1:22" x14ac:dyDescent="0.2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942663.02999999933</v>
      </c>
      <c r="H15" s="60">
        <f t="shared" si="0"/>
        <v>0</v>
      </c>
      <c r="I15" s="38">
        <f t="shared" si="0"/>
        <v>942663.02999999933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168921934</v>
      </c>
      <c r="E16" s="39">
        <f t="shared" si="1"/>
        <v>723963726</v>
      </c>
      <c r="F16" s="61">
        <f t="shared" si="1"/>
        <v>170080323</v>
      </c>
      <c r="G16" s="39">
        <f t="shared" si="1"/>
        <v>730483253.12</v>
      </c>
      <c r="H16" s="61">
        <f t="shared" si="1"/>
        <v>1158389</v>
      </c>
      <c r="I16" s="39">
        <f t="shared" si="1"/>
        <v>6519527.1200000439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'CE-FLSH'!L19</f>
        <v>-125740421</v>
      </c>
      <c r="E19" s="66">
        <f>'CE-FLSH'!M19</f>
        <v>-536704709</v>
      </c>
      <c r="F19" s="60">
        <f>CE_GL!D19</f>
        <v>-125309856</v>
      </c>
      <c r="G19" s="38">
        <f>CE_GL!E19</f>
        <v>-515413724.85000008</v>
      </c>
      <c r="H19" s="60">
        <f>F19-D19</f>
        <v>430565</v>
      </c>
      <c r="I19" s="38">
        <f>G19-E19</f>
        <v>21290984.149999917</v>
      </c>
    </row>
    <row r="20" spans="1:9" x14ac:dyDescent="0.2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-19085663.91</v>
      </c>
      <c r="H20" s="60">
        <f>F20-D20</f>
        <v>0</v>
      </c>
      <c r="I20" s="38">
        <f>G20-E20</f>
        <v>-19085663.91</v>
      </c>
    </row>
    <row r="21" spans="1:9" x14ac:dyDescent="0.2">
      <c r="A21" s="9">
        <v>8</v>
      </c>
      <c r="B21" s="7"/>
      <c r="C21" s="18" t="s">
        <v>27</v>
      </c>
      <c r="D21" s="65">
        <f>'CE-FLSH'!L21</f>
        <v>-43573513</v>
      </c>
      <c r="E21" s="66">
        <f>'CE-FLSH'!M21</f>
        <v>-186858667</v>
      </c>
      <c r="F21" s="60">
        <f>CE_GL!D21</f>
        <v>-44535504</v>
      </c>
      <c r="G21" s="38">
        <f>CE_GL!E21</f>
        <v>-190879001</v>
      </c>
      <c r="H21" s="60">
        <f t="shared" ref="H21:I23" si="2">F21-D21</f>
        <v>-961991</v>
      </c>
      <c r="I21" s="38">
        <f t="shared" si="2"/>
        <v>-4020334</v>
      </c>
    </row>
    <row r="22" spans="1:9" x14ac:dyDescent="0.2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'CE-FLSH'!L23</f>
        <v>178409</v>
      </c>
      <c r="E23" s="66">
        <f>'CE-FLSH'!M23</f>
        <v>718499</v>
      </c>
      <c r="F23" s="60">
        <f>CE_GL!D23</f>
        <v>182189</v>
      </c>
      <c r="G23" s="38">
        <f>CE_GL!E23</f>
        <v>772481.35999999975</v>
      </c>
      <c r="H23" s="60">
        <f t="shared" si="2"/>
        <v>3780</v>
      </c>
      <c r="I23" s="38">
        <f t="shared" si="2"/>
        <v>53982.359999999753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-169135525</v>
      </c>
      <c r="E24" s="39">
        <f t="shared" si="3"/>
        <v>-722844877</v>
      </c>
      <c r="F24" s="61">
        <f t="shared" si="3"/>
        <v>-169663171</v>
      </c>
      <c r="G24" s="39">
        <f t="shared" si="3"/>
        <v>-724605908.4000001</v>
      </c>
      <c r="H24" s="61">
        <f t="shared" si="3"/>
        <v>-527646</v>
      </c>
      <c r="I24" s="39">
        <f t="shared" si="3"/>
        <v>-1761031.4000000837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86528</v>
      </c>
      <c r="G27" s="38">
        <f>CE_GL!E27</f>
        <v>358950.18000000005</v>
      </c>
      <c r="H27" s="60">
        <f>F27-D27</f>
        <v>86528</v>
      </c>
      <c r="I27" s="38">
        <f>G27-E27</f>
        <v>358950.18000000005</v>
      </c>
    </row>
    <row r="28" spans="1:9" x14ac:dyDescent="0.2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-441868</v>
      </c>
      <c r="G28" s="38">
        <f>CE_GL!E28</f>
        <v>-1825560.41</v>
      </c>
      <c r="H28" s="60">
        <f>F28-D28</f>
        <v>-441868</v>
      </c>
      <c r="I28" s="38">
        <f>G28-E28</f>
        <v>-1825560.41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-355340</v>
      </c>
      <c r="G29" s="70">
        <f t="shared" si="4"/>
        <v>-1466610.23</v>
      </c>
      <c r="H29" s="69">
        <f t="shared" si="4"/>
        <v>-355340</v>
      </c>
      <c r="I29" s="70">
        <f t="shared" si="4"/>
        <v>-1466610.23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'CE-FLSH'!L32</f>
        <v>92584</v>
      </c>
      <c r="E32" s="66">
        <f>'CE-FLSH'!M32</f>
        <v>401217</v>
      </c>
      <c r="F32" s="60">
        <f>CE_GL!D32</f>
        <v>-46544</v>
      </c>
      <c r="G32" s="38">
        <f>CE_GL!E32</f>
        <v>-185807.02000000002</v>
      </c>
      <c r="H32" s="60">
        <f>F32-D32</f>
        <v>-139128</v>
      </c>
      <c r="I32" s="38">
        <f>G32-E32</f>
        <v>-587024.02</v>
      </c>
    </row>
    <row r="33" spans="1:9" x14ac:dyDescent="0.2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-51046</v>
      </c>
      <c r="G33" s="38">
        <f>CE_GL!E33</f>
        <v>-216877.40000000002</v>
      </c>
      <c r="H33" s="60">
        <f t="shared" ref="H33:I35" si="5">F33-D33</f>
        <v>-51046</v>
      </c>
      <c r="I33" s="38">
        <f t="shared" si="5"/>
        <v>-216877.40000000002</v>
      </c>
    </row>
    <row r="34" spans="1:9" x14ac:dyDescent="0.2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53141</v>
      </c>
      <c r="G34" s="38">
        <f>CE_GL!E34</f>
        <v>224894.85</v>
      </c>
      <c r="H34" s="60">
        <f t="shared" si="5"/>
        <v>53141</v>
      </c>
      <c r="I34" s="38">
        <f t="shared" si="5"/>
        <v>224894.85</v>
      </c>
    </row>
    <row r="35" spans="1:9" x14ac:dyDescent="0.2">
      <c r="A35" s="9">
        <v>16</v>
      </c>
      <c r="B35" s="7"/>
      <c r="C35" s="18" t="s">
        <v>42</v>
      </c>
      <c r="D35" s="65">
        <f>'CE-FLSH'!L35</f>
        <v>-35514</v>
      </c>
      <c r="E35" s="66">
        <f>'CE-FLSH'!M35</f>
        <v>-119517</v>
      </c>
      <c r="F35" s="60">
        <f>CE_GL!D35</f>
        <v>15</v>
      </c>
      <c r="G35" s="38">
        <f>CE_GL!E35</f>
        <v>0</v>
      </c>
      <c r="H35" s="60">
        <f t="shared" si="5"/>
        <v>35529</v>
      </c>
      <c r="I35" s="38">
        <f t="shared" si="5"/>
        <v>119517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57070</v>
      </c>
      <c r="E36" s="39">
        <f t="shared" si="6"/>
        <v>281700</v>
      </c>
      <c r="F36" s="61">
        <f t="shared" si="6"/>
        <v>-44434</v>
      </c>
      <c r="G36" s="39">
        <f t="shared" si="6"/>
        <v>-177789.57000000004</v>
      </c>
      <c r="H36" s="61">
        <f t="shared" si="6"/>
        <v>-101504</v>
      </c>
      <c r="I36" s="39">
        <f t="shared" si="6"/>
        <v>-459489.57000000007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'CE-FLSH'!L39</f>
        <v>0</v>
      </c>
      <c r="E39" s="66">
        <f>'CE-FLSH'!M39</f>
        <v>0</v>
      </c>
      <c r="F39" s="60">
        <f>CE_GL!D39</f>
        <v>34022</v>
      </c>
      <c r="G39" s="38">
        <f>CE_GL!E39</f>
        <v>144253.28</v>
      </c>
      <c r="H39" s="60">
        <f t="shared" ref="H39:I41" si="7">F39-D39</f>
        <v>34022</v>
      </c>
      <c r="I39" s="38">
        <f t="shared" si="7"/>
        <v>144253.28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'CE-FLSH'!L40</f>
        <v>0</v>
      </c>
      <c r="E40" s="66">
        <f>'CE-FLSH'!M40</f>
        <v>0</v>
      </c>
      <c r="F40" s="60">
        <f>CE_GL!D40</f>
        <v>-9097</v>
      </c>
      <c r="G40" s="38">
        <f>CE_GL!E40</f>
        <v>-4332.88</v>
      </c>
      <c r="H40" s="60">
        <f t="shared" si="7"/>
        <v>-9097</v>
      </c>
      <c r="I40" s="38">
        <f t="shared" si="7"/>
        <v>-4332.88</v>
      </c>
    </row>
    <row r="41" spans="1:9" x14ac:dyDescent="0.2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-9097</v>
      </c>
      <c r="G42" s="70">
        <f t="shared" si="8"/>
        <v>-4332.88</v>
      </c>
      <c r="H42" s="69">
        <f t="shared" si="8"/>
        <v>-9097</v>
      </c>
      <c r="I42" s="70">
        <f t="shared" si="8"/>
        <v>-4332.88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24925</v>
      </c>
      <c r="G43" s="39">
        <f t="shared" si="9"/>
        <v>139920.4</v>
      </c>
      <c r="H43" s="61">
        <f t="shared" si="9"/>
        <v>24925</v>
      </c>
      <c r="I43" s="39">
        <f t="shared" si="9"/>
        <v>139920.4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'CE-FLSH'!L49</f>
        <v>156521</v>
      </c>
      <c r="E49" s="66">
        <f>'CE-FLSH'!M49</f>
        <v>-663649.04</v>
      </c>
      <c r="F49" s="60">
        <f>CE_GL!D49</f>
        <v>-42303</v>
      </c>
      <c r="G49" s="38">
        <f>CE_GL!E49</f>
        <v>-179364.72000000006</v>
      </c>
      <c r="H49" s="60">
        <f>F49-D49</f>
        <v>-198824</v>
      </c>
      <c r="I49" s="38">
        <f>G49-E49</f>
        <v>484284.31999999995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'CE-FLSH'!L51</f>
        <v>-178409</v>
      </c>
      <c r="E51" s="66">
        <f>'CE-FLSH'!M51</f>
        <v>-718499</v>
      </c>
      <c r="F51" s="60">
        <f>CE_GL!D51</f>
        <v>-182189</v>
      </c>
      <c r="G51" s="38">
        <f>CE_GL!E51</f>
        <v>-772481.35999999975</v>
      </c>
      <c r="H51" s="60">
        <f>F51-D51</f>
        <v>-3780</v>
      </c>
      <c r="I51" s="38">
        <f>G51-E51</f>
        <v>-53982.359999999753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-212416.14660000009</v>
      </c>
      <c r="F54" s="60">
        <f>CE_GL!D54</f>
        <v>-132798516</v>
      </c>
      <c r="G54" s="38">
        <f>CE_GL!E54</f>
        <v>-318173.1500000002</v>
      </c>
      <c r="H54" s="60">
        <f>F54-D54</f>
        <v>-132798516</v>
      </c>
      <c r="I54" s="38">
        <f>G54-E54</f>
        <v>-105757.0034000001</v>
      </c>
    </row>
    <row r="55" spans="1:9" x14ac:dyDescent="0.2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-1777260</v>
      </c>
      <c r="F55" s="60">
        <f>CE_GL!D55</f>
        <v>0</v>
      </c>
      <c r="G55" s="38">
        <f>CE_GL!E55</f>
        <v>-1650765.8199999998</v>
      </c>
      <c r="H55" s="60">
        <f>F55-D55</f>
        <v>0</v>
      </c>
      <c r="I55" s="38">
        <f>G55-E55</f>
        <v>126494.18000000017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-1989676.1466000001</v>
      </c>
      <c r="F56" s="61">
        <f t="shared" si="10"/>
        <v>-132798516</v>
      </c>
      <c r="G56" s="39">
        <f t="shared" si="10"/>
        <v>-1968938.97</v>
      </c>
      <c r="H56" s="61">
        <f t="shared" si="10"/>
        <v>-132798516</v>
      </c>
      <c r="I56" s="39">
        <f t="shared" si="10"/>
        <v>20737.176600000064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11822013.162300002</v>
      </c>
      <c r="F70" s="60">
        <f>CE_GL!D70</f>
        <v>0</v>
      </c>
      <c r="G70" s="38">
        <f>CE_GL!E70</f>
        <v>11822013.16</v>
      </c>
      <c r="H70" s="60">
        <f>F70-D70</f>
        <v>0</v>
      </c>
      <c r="I70" s="38">
        <f>G70-E70</f>
        <v>-2.3000016808509827E-3</v>
      </c>
    </row>
    <row r="71" spans="1:9" x14ac:dyDescent="0.2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-15976612</v>
      </c>
      <c r="F71" s="60">
        <f>CE_GL!D71</f>
        <v>0</v>
      </c>
      <c r="G71" s="38">
        <f>CE_GL!E71</f>
        <v>-15976611</v>
      </c>
      <c r="H71" s="60">
        <f>F71-D71</f>
        <v>0</v>
      </c>
      <c r="I71" s="38">
        <f>G71-E71</f>
        <v>1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-4154598.8376999982</v>
      </c>
      <c r="F72" s="69">
        <f t="shared" si="13"/>
        <v>0</v>
      </c>
      <c r="G72" s="70">
        <f t="shared" si="13"/>
        <v>-4154597.84</v>
      </c>
      <c r="H72" s="69">
        <f t="shared" si="13"/>
        <v>0</v>
      </c>
      <c r="I72" s="70">
        <f t="shared" si="13"/>
        <v>0.99769999831914902</v>
      </c>
    </row>
    <row r="73" spans="1:9" x14ac:dyDescent="0.2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7700994</v>
      </c>
      <c r="F74" s="60">
        <f>CE_GL!D74</f>
        <v>0</v>
      </c>
      <c r="G74" s="38">
        <f>CE_GL!E74</f>
        <v>6938676.3300000001</v>
      </c>
      <c r="H74" s="60">
        <f t="shared" ref="H74:I79" si="14">F74-D74</f>
        <v>0</v>
      </c>
      <c r="I74" s="38">
        <f t="shared" si="14"/>
        <v>-762317.66999999993</v>
      </c>
    </row>
    <row r="75" spans="1:9" x14ac:dyDescent="0.2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172538.1</v>
      </c>
      <c r="F75" s="60">
        <f>CE_GL!D75</f>
        <v>0</v>
      </c>
      <c r="G75" s="38">
        <f>CE_GL!E75</f>
        <v>172538</v>
      </c>
      <c r="H75" s="60">
        <f t="shared" si="14"/>
        <v>0</v>
      </c>
      <c r="I75" s="38">
        <f t="shared" si="14"/>
        <v>-0.10000000000582077</v>
      </c>
    </row>
    <row r="76" spans="1:9" x14ac:dyDescent="0.2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0</v>
      </c>
      <c r="F76" s="60">
        <f>CE_GL!D76</f>
        <v>0</v>
      </c>
      <c r="G76" s="38">
        <f>CE_GL!E76</f>
        <v>-3341.06</v>
      </c>
      <c r="H76" s="60">
        <f t="shared" si="14"/>
        <v>0</v>
      </c>
      <c r="I76" s="38">
        <f t="shared" si="14"/>
        <v>-3341.06</v>
      </c>
    </row>
    <row r="77" spans="1:9" x14ac:dyDescent="0.2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1016486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-1016486</v>
      </c>
    </row>
    <row r="80" spans="1:9" x14ac:dyDescent="0.2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333398</v>
      </c>
      <c r="F81" s="60">
        <f>CE_GL!D81</f>
        <v>0</v>
      </c>
      <c r="G81" s="38">
        <f>CE_GL!E81</f>
        <v>-22500</v>
      </c>
      <c r="H81" s="60">
        <f>F81-D81</f>
        <v>0</v>
      </c>
      <c r="I81" s="38">
        <f>G81-E81</f>
        <v>-355898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3097542.0757000144</v>
      </c>
      <c r="F82" s="71">
        <f>F16+F24+F29+F36+F43+F45+F47+F49</f>
        <v>0</v>
      </c>
      <c r="G82" s="72">
        <f>SUM(G72:G81)+G16+G24+G29+G36+G43+G45+G47+G49+G51+G56+G61+G66</f>
        <v>4382855.6999998577</v>
      </c>
      <c r="H82" s="71">
        <f>H16+H24+H29+H36+H43+H45+H47+H49</f>
        <v>0</v>
      </c>
      <c r="I82" s="72">
        <f>SUM(I72:I81)+I16+I24+I29+I36+I43+I45+I47+I49+I51+I56+I61+I66</f>
        <v>1285313.6242999586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'SITHE-FLSH'!L11</f>
        <v>4331184</v>
      </c>
      <c r="E11" s="66">
        <f>'SITHE-FLSH'!M11</f>
        <v>18664400</v>
      </c>
      <c r="F11" s="60">
        <f>SITHE_GL!D11</f>
        <v>4331175</v>
      </c>
      <c r="G11" s="38">
        <f>SITHE_GL!E11</f>
        <v>19737612.209999997</v>
      </c>
      <c r="H11" s="60">
        <f>F11-D11</f>
        <v>-9</v>
      </c>
      <c r="I11" s="38">
        <f>G11-E11</f>
        <v>1073212.2099999972</v>
      </c>
    </row>
    <row r="12" spans="1:22" x14ac:dyDescent="0.2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-918830.1</v>
      </c>
      <c r="H12" s="60">
        <f>F12-D12</f>
        <v>0</v>
      </c>
      <c r="I12" s="38">
        <f>G12-E12</f>
        <v>-918830.1</v>
      </c>
    </row>
    <row r="13" spans="1:22" x14ac:dyDescent="0.2">
      <c r="A13" s="9">
        <v>3</v>
      </c>
      <c r="B13" s="7"/>
      <c r="C13" s="18" t="s">
        <v>27</v>
      </c>
      <c r="D13" s="65">
        <f>'SITHE-FLSH'!L13</f>
        <v>6364383</v>
      </c>
      <c r="E13" s="66">
        <f>'SITHE-FLSH'!M13</f>
        <v>27355816</v>
      </c>
      <c r="F13" s="60">
        <f>SITHE_GL!D13</f>
        <v>6364383</v>
      </c>
      <c r="G13" s="38">
        <f>SITHE_GL!E13</f>
        <v>27355816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10695567</v>
      </c>
      <c r="E16" s="39">
        <f t="shared" si="1"/>
        <v>46020216</v>
      </c>
      <c r="F16" s="61">
        <f t="shared" si="1"/>
        <v>10695558</v>
      </c>
      <c r="G16" s="39">
        <f t="shared" si="1"/>
        <v>46174598.109999999</v>
      </c>
      <c r="H16" s="61">
        <f t="shared" si="1"/>
        <v>-9</v>
      </c>
      <c r="I16" s="39">
        <f t="shared" si="1"/>
        <v>154382.10999999719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'SITHE-FLSH'!L19</f>
        <v>0</v>
      </c>
      <c r="E19" s="66">
        <f>'SITHE-FLSH'!M19</f>
        <v>0</v>
      </c>
      <c r="F19" s="60">
        <f>SITHE_GL!D19</f>
        <v>-930000</v>
      </c>
      <c r="G19" s="38">
        <f>SITHE_GL!E19</f>
        <v>-4152898.37</v>
      </c>
      <c r="H19" s="60">
        <f>F19-D19</f>
        <v>-930000</v>
      </c>
      <c r="I19" s="38">
        <f>G19-E19</f>
        <v>-4152898.37</v>
      </c>
    </row>
    <row r="20" spans="1:9" x14ac:dyDescent="0.2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-0.16999999998370185</v>
      </c>
      <c r="H20" s="60">
        <f>F20-D20</f>
        <v>0</v>
      </c>
      <c r="I20" s="38">
        <f>G20-E20</f>
        <v>-0.16999999998370185</v>
      </c>
    </row>
    <row r="21" spans="1:9" x14ac:dyDescent="0.2">
      <c r="A21" s="9">
        <v>8</v>
      </c>
      <c r="B21" s="7"/>
      <c r="C21" s="18" t="s">
        <v>27</v>
      </c>
      <c r="D21" s="65">
        <f>'SITHE-FLSH'!L21</f>
        <v>-10735001</v>
      </c>
      <c r="E21" s="66">
        <f>'SITHE-FLSH'!M21</f>
        <v>-46636512</v>
      </c>
      <c r="F21" s="60">
        <f>SITHE_GL!D21</f>
        <v>-9883001</v>
      </c>
      <c r="G21" s="38">
        <f>SITHE_GL!E21</f>
        <v>-42798908</v>
      </c>
      <c r="H21" s="60">
        <f t="shared" ref="H21:I23" si="2">F21-D21</f>
        <v>852000</v>
      </c>
      <c r="I21" s="38">
        <f t="shared" si="2"/>
        <v>3837604</v>
      </c>
    </row>
    <row r="22" spans="1:9" x14ac:dyDescent="0.2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'SITHE-FLSH'!L23</f>
        <v>3069</v>
      </c>
      <c r="E23" s="66">
        <f>'SITHE-FLSH'!M23</f>
        <v>12843</v>
      </c>
      <c r="F23" s="60">
        <f>SITHE_GL!D23</f>
        <v>3069</v>
      </c>
      <c r="G23" s="38">
        <f>SITHE_GL!E23</f>
        <v>13196.7</v>
      </c>
      <c r="H23" s="60">
        <f t="shared" si="2"/>
        <v>0</v>
      </c>
      <c r="I23" s="38">
        <f t="shared" si="2"/>
        <v>353.70000000000073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-10731932</v>
      </c>
      <c r="E24" s="39">
        <f t="shared" si="3"/>
        <v>-46623669</v>
      </c>
      <c r="F24" s="61">
        <f t="shared" si="3"/>
        <v>-10809932</v>
      </c>
      <c r="G24" s="39">
        <f t="shared" si="3"/>
        <v>-46938609.839999996</v>
      </c>
      <c r="H24" s="61">
        <f t="shared" si="3"/>
        <v>-78000</v>
      </c>
      <c r="I24" s="39">
        <f t="shared" si="3"/>
        <v>-314940.84000000003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-70191.999999999985</v>
      </c>
      <c r="H27" s="60">
        <f>F27-D27</f>
        <v>0</v>
      </c>
      <c r="I27" s="38">
        <f>G27-E27</f>
        <v>-70191.999999999985</v>
      </c>
    </row>
    <row r="28" spans="1:9" x14ac:dyDescent="0.2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-70191.999999999985</v>
      </c>
      <c r="H29" s="69">
        <f t="shared" si="4"/>
        <v>0</v>
      </c>
      <c r="I29" s="70">
        <f t="shared" si="4"/>
        <v>-70191.999999999985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'SITHE-FLSH'!L32</f>
        <v>51919</v>
      </c>
      <c r="E32" s="66">
        <f>'SITHE-FLSH'!M32</f>
        <v>539590</v>
      </c>
      <c r="F32" s="60">
        <f>SITHE_GL!D32</f>
        <v>0</v>
      </c>
      <c r="G32" s="38">
        <f>SITHE_GL!E32</f>
        <v>0</v>
      </c>
      <c r="H32" s="60">
        <f>F32-D32</f>
        <v>-51919</v>
      </c>
      <c r="I32" s="38">
        <f>G32-E32</f>
        <v>-539590</v>
      </c>
    </row>
    <row r="33" spans="1:9" x14ac:dyDescent="0.2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51919</v>
      </c>
      <c r="E36" s="39">
        <f t="shared" si="6"/>
        <v>539590</v>
      </c>
      <c r="F36" s="61">
        <f t="shared" si="6"/>
        <v>0</v>
      </c>
      <c r="G36" s="39">
        <f t="shared" si="6"/>
        <v>0</v>
      </c>
      <c r="H36" s="61">
        <f t="shared" si="6"/>
        <v>-51919</v>
      </c>
      <c r="I36" s="39">
        <f t="shared" si="6"/>
        <v>-539590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0</v>
      </c>
      <c r="G39" s="38">
        <f>SITHE_GL!E39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0</v>
      </c>
      <c r="G40" s="38">
        <f>SITHE_GL!E40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'SITHE-FLSH'!L49</f>
        <v>-15554</v>
      </c>
      <c r="E49" s="66">
        <f>'SITHE-FLSH'!M49</f>
        <v>-66882.2</v>
      </c>
      <c r="F49" s="60">
        <f>SITHE_GL!D49</f>
        <v>114374</v>
      </c>
      <c r="G49" s="38">
        <f>SITHE_GL!E49</f>
        <v>491808.2</v>
      </c>
      <c r="H49" s="60">
        <f>F49-D49</f>
        <v>129928</v>
      </c>
      <c r="I49" s="38">
        <f>G49-E49</f>
        <v>558690.4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'SITHE-FLSH'!L51</f>
        <v>-3069</v>
      </c>
      <c r="E51" s="66">
        <f>'SITHE-FLSH'!M51</f>
        <v>-12843</v>
      </c>
      <c r="F51" s="60">
        <f>SITHE_GL!D51</f>
        <v>-3069</v>
      </c>
      <c r="G51" s="38">
        <f>SITHE_GL!E51</f>
        <v>-13196.7</v>
      </c>
      <c r="H51" s="60">
        <f>F51-D51</f>
        <v>0</v>
      </c>
      <c r="I51" s="38">
        <f>G51-E51</f>
        <v>-353.70000000000073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-2163</v>
      </c>
      <c r="F54" s="60">
        <f>SITHE_GL!D54</f>
        <v>-969157.6099999994</v>
      </c>
      <c r="G54" s="38">
        <f>SITHE_GL!E54</f>
        <v>-4236.4699999999721</v>
      </c>
      <c r="H54" s="60">
        <f>F54-D54</f>
        <v>-969157.6099999994</v>
      </c>
      <c r="I54" s="38">
        <f>G54-E54</f>
        <v>-2073.4699999999721</v>
      </c>
    </row>
    <row r="55" spans="1:9" x14ac:dyDescent="0.2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-7370</v>
      </c>
      <c r="F55" s="60">
        <f>SITHE_GL!D55</f>
        <v>0</v>
      </c>
      <c r="G55" s="38">
        <f>SITHE_GL!E55</f>
        <v>-8200</v>
      </c>
      <c r="H55" s="60">
        <f>F55-D55</f>
        <v>0</v>
      </c>
      <c r="I55" s="38">
        <f>G55-E55</f>
        <v>-830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-9533</v>
      </c>
      <c r="F56" s="61">
        <f t="shared" si="10"/>
        <v>-969157.6099999994</v>
      </c>
      <c r="G56" s="39">
        <f t="shared" si="10"/>
        <v>-12436.469999999972</v>
      </c>
      <c r="H56" s="61">
        <f t="shared" si="10"/>
        <v>-969157.6099999994</v>
      </c>
      <c r="I56" s="39">
        <f t="shared" si="10"/>
        <v>-2903.4699999999721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2321550.9972000001</v>
      </c>
      <c r="F70" s="60">
        <f>SITHE_GL!D70</f>
        <v>0</v>
      </c>
      <c r="G70" s="38">
        <f>SITHE_GL!E70</f>
        <v>2321551</v>
      </c>
      <c r="H70" s="60">
        <f>F70-D70</f>
        <v>0</v>
      </c>
      <c r="I70" s="38">
        <f>G70-E70</f>
        <v>2.79999990016222E-3</v>
      </c>
    </row>
    <row r="71" spans="1:9" x14ac:dyDescent="0.2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-1741430</v>
      </c>
      <c r="F71" s="60">
        <f>SITHE_GL!D71</f>
        <v>0</v>
      </c>
      <c r="G71" s="38">
        <f>SITHE_GL!E71</f>
        <v>-1740930</v>
      </c>
      <c r="H71" s="60">
        <f>F71-D71</f>
        <v>0</v>
      </c>
      <c r="I71" s="38">
        <f>G71-E71</f>
        <v>500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580120.9972000001</v>
      </c>
      <c r="F72" s="69">
        <f t="shared" si="13"/>
        <v>0</v>
      </c>
      <c r="G72" s="70">
        <f t="shared" si="13"/>
        <v>580621</v>
      </c>
      <c r="H72" s="69">
        <f t="shared" si="13"/>
        <v>0</v>
      </c>
      <c r="I72" s="70">
        <f t="shared" si="13"/>
        <v>500.00279999990016</v>
      </c>
    </row>
    <row r="73" spans="1:9" x14ac:dyDescent="0.2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-527435</v>
      </c>
      <c r="F74" s="60">
        <f>SITHE_GL!D74</f>
        <v>0</v>
      </c>
      <c r="G74" s="38">
        <f>SITHE_GL!E74</f>
        <v>-527434</v>
      </c>
      <c r="H74" s="60">
        <f t="shared" ref="H74:I79" si="14">F74-D74</f>
        <v>0</v>
      </c>
      <c r="I74" s="38">
        <f t="shared" si="14"/>
        <v>1</v>
      </c>
    </row>
    <row r="75" spans="1:9" x14ac:dyDescent="0.2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62347</v>
      </c>
      <c r="F81" s="60">
        <f>SITHE_GL!D81</f>
        <v>0</v>
      </c>
      <c r="G81" s="38">
        <f>SITHE_GL!E81</f>
        <v>0</v>
      </c>
      <c r="H81" s="60">
        <f>F81-D81</f>
        <v>0</v>
      </c>
      <c r="I81" s="38">
        <f>G81-E81</f>
        <v>-62347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-38088.202800002691</v>
      </c>
      <c r="F82" s="71">
        <f>F16+F24+F29+F36+F43+F45+F47+F49</f>
        <v>0</v>
      </c>
      <c r="G82" s="72">
        <f>SUM(G72:G81)+G16+G24+G29+G36+G43+G45+G47+G49+G51+G56+G61+G66</f>
        <v>-314841.69999999669</v>
      </c>
      <c r="H82" s="71">
        <f>H16+H24+H29+H36+H43+H45+H47+H49</f>
        <v>0</v>
      </c>
      <c r="I82" s="72">
        <f>SUM(I72:I81)+I16+I24+I29+I36+I43+I45+I47+I49+I51+I56+I61+I66</f>
        <v>-276753.49720000284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D61" zoomScale="75" workbookViewId="0">
      <selection activeCell="D61" sqref="D6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customWidth="1"/>
    <col min="8" max="8" width="15.42578125" customWidth="1"/>
    <col min="9" max="9" width="17.140625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187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'ARUBA-FLSH'!L11</f>
        <v>9877555</v>
      </c>
      <c r="E11" s="66">
        <f>'ARUBA-FLSH'!M11</f>
        <v>43767603</v>
      </c>
      <c r="F11" s="60">
        <f>ARUBA_GL!D11</f>
        <v>9877555</v>
      </c>
      <c r="G11" s="38">
        <f>ARUBA_GL!E11</f>
        <v>43678542.75</v>
      </c>
      <c r="H11" s="60">
        <f>F11-D11</f>
        <v>0</v>
      </c>
      <c r="I11" s="38">
        <f>G11-E11</f>
        <v>-89060.25</v>
      </c>
    </row>
    <row r="12" spans="1:22" x14ac:dyDescent="0.2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187937.25</v>
      </c>
      <c r="H12" s="60">
        <f>F12-D12</f>
        <v>0</v>
      </c>
      <c r="I12" s="38">
        <f>G12-E12</f>
        <v>187937.25</v>
      </c>
    </row>
    <row r="13" spans="1:22" x14ac:dyDescent="0.2">
      <c r="A13" s="9">
        <v>3</v>
      </c>
      <c r="B13" s="7"/>
      <c r="C13" s="18" t="s">
        <v>27</v>
      </c>
      <c r="D13" s="65">
        <f>'ARUBA-FLSH'!L13</f>
        <v>23219168</v>
      </c>
      <c r="E13" s="66">
        <f>'ARUBA-FLSH'!M13</f>
        <v>102136858</v>
      </c>
      <c r="F13" s="60">
        <f>ARUBA_GL!D13</f>
        <v>23219168</v>
      </c>
      <c r="G13" s="38">
        <f>ARUBA_GL!E13</f>
        <v>102136858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1502272</v>
      </c>
      <c r="F15" s="60">
        <f>ARUBA_GL!D15</f>
        <v>0</v>
      </c>
      <c r="G15" s="38">
        <f>ARUBA_GL!E15</f>
        <v>1477214.2199999997</v>
      </c>
      <c r="H15" s="60">
        <f t="shared" si="0"/>
        <v>0</v>
      </c>
      <c r="I15" s="38">
        <f t="shared" si="0"/>
        <v>-25057.780000000261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33096723</v>
      </c>
      <c r="E16" s="39">
        <f t="shared" si="1"/>
        <v>147406733</v>
      </c>
      <c r="F16" s="61">
        <f t="shared" si="1"/>
        <v>33096723</v>
      </c>
      <c r="G16" s="39">
        <f t="shared" si="1"/>
        <v>147480552.22</v>
      </c>
      <c r="H16" s="61">
        <f t="shared" si="1"/>
        <v>0</v>
      </c>
      <c r="I16" s="39">
        <f t="shared" si="1"/>
        <v>73819.219999999739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'ARUBA-FLSH'!L19</f>
        <v>-3521108</v>
      </c>
      <c r="E19" s="66">
        <f>'ARUBA-FLSH'!M19</f>
        <v>-14969052</v>
      </c>
      <c r="F19" s="60">
        <f>ARUBA_GL!D19</f>
        <v>-3522587</v>
      </c>
      <c r="G19" s="38">
        <f>ARUBA_GL!E19</f>
        <v>-15122449.799999999</v>
      </c>
      <c r="H19" s="60">
        <f>F19-D19</f>
        <v>-1479</v>
      </c>
      <c r="I19" s="38">
        <f>G19-E19</f>
        <v>-153397.79999999888</v>
      </c>
    </row>
    <row r="20" spans="1:9" x14ac:dyDescent="0.2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147145.57999999999</v>
      </c>
      <c r="H20" s="60">
        <f>F20-D20</f>
        <v>0</v>
      </c>
      <c r="I20" s="38">
        <f>G20-E20</f>
        <v>147145.57999999999</v>
      </c>
    </row>
    <row r="21" spans="1:9" x14ac:dyDescent="0.2">
      <c r="A21" s="9">
        <v>8</v>
      </c>
      <c r="B21" s="7"/>
      <c r="C21" s="18" t="s">
        <v>27</v>
      </c>
      <c r="D21" s="65">
        <f>'ARUBA-FLSH'!L21</f>
        <v>-29734470</v>
      </c>
      <c r="E21" s="66">
        <f>'ARUBA-FLSH'!M21</f>
        <v>-129522006</v>
      </c>
      <c r="F21" s="60">
        <f>ARUBA_GL!D21</f>
        <v>-29734470</v>
      </c>
      <c r="G21" s="38">
        <f>ARUBA_GL!E21</f>
        <v>-129522006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'ARUBA-FLSH'!L23</f>
        <v>151464</v>
      </c>
      <c r="E23" s="66">
        <f>'ARUBA-FLSH'!M23</f>
        <v>634061</v>
      </c>
      <c r="F23" s="60">
        <f>ARUBA_GL!D23</f>
        <v>151464</v>
      </c>
      <c r="G23" s="38">
        <f>ARUBA_GL!E23</f>
        <v>643722</v>
      </c>
      <c r="H23" s="60">
        <f t="shared" si="2"/>
        <v>0</v>
      </c>
      <c r="I23" s="38">
        <f t="shared" si="2"/>
        <v>9661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-33104114</v>
      </c>
      <c r="E24" s="39">
        <f t="shared" si="3"/>
        <v>-143856997</v>
      </c>
      <c r="F24" s="61">
        <f t="shared" si="3"/>
        <v>-33105593</v>
      </c>
      <c r="G24" s="39">
        <f t="shared" si="3"/>
        <v>-143853588.22</v>
      </c>
      <c r="H24" s="61">
        <f t="shared" si="3"/>
        <v>-1479</v>
      </c>
      <c r="I24" s="39">
        <f t="shared" si="3"/>
        <v>3408.7800000011048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'ARUBA-FLSH'!L49</f>
        <v>7391</v>
      </c>
      <c r="E49" s="66">
        <f>'ARUBA-FLSH'!M49</f>
        <v>31411.75</v>
      </c>
      <c r="F49" s="60">
        <f>ARUBA_GL!D49</f>
        <v>8870</v>
      </c>
      <c r="G49" s="38">
        <f>ARUBA_GL!E49</f>
        <v>37697.5</v>
      </c>
      <c r="H49" s="60">
        <f>F49-D49</f>
        <v>1479</v>
      </c>
      <c r="I49" s="38">
        <f>G49-E49</f>
        <v>6285.75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'ARUBA-FLSH'!L51</f>
        <v>-151464</v>
      </c>
      <c r="E51" s="66">
        <f>'ARUBA-FLSH'!M51</f>
        <v>-634061</v>
      </c>
      <c r="F51" s="60">
        <f>ARUBA_GL!D51</f>
        <v>-151464</v>
      </c>
      <c r="G51" s="38">
        <f>ARUBA_GL!E51</f>
        <v>-643722</v>
      </c>
      <c r="H51" s="60">
        <f>F51-D51</f>
        <v>0</v>
      </c>
      <c r="I51" s="38">
        <f>G51-E51</f>
        <v>-9661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-43511</v>
      </c>
      <c r="F54" s="60">
        <f>ARUBA_GL!D54</f>
        <v>-3153706</v>
      </c>
      <c r="G54" s="38">
        <f>ARUBA_GL!E54</f>
        <v>-43289.159999999916</v>
      </c>
      <c r="H54" s="60">
        <f>F54-D54</f>
        <v>-3153706</v>
      </c>
      <c r="I54" s="38">
        <f>G54-E54</f>
        <v>221.84000000008382</v>
      </c>
    </row>
    <row r="55" spans="1:9" x14ac:dyDescent="0.2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-1502272</v>
      </c>
      <c r="F55" s="60">
        <f>ARUBA_GL!D55</f>
        <v>0</v>
      </c>
      <c r="G55" s="38">
        <f>ARUBA_GL!E55</f>
        <v>-1470008.87</v>
      </c>
      <c r="H55" s="60">
        <f>F55-D55</f>
        <v>0</v>
      </c>
      <c r="I55" s="38">
        <f>G55-E55</f>
        <v>32263.129999999888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-1545783</v>
      </c>
      <c r="F56" s="61">
        <f t="shared" si="10"/>
        <v>-3153706</v>
      </c>
      <c r="G56" s="39">
        <f t="shared" si="10"/>
        <v>-1513298.03</v>
      </c>
      <c r="H56" s="61">
        <f t="shared" si="10"/>
        <v>-3153706</v>
      </c>
      <c r="I56" s="39">
        <f t="shared" si="10"/>
        <v>32484.969999999972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10336992.175900005</v>
      </c>
      <c r="F70" s="60">
        <f>ARUBA_GL!D70</f>
        <v>0</v>
      </c>
      <c r="G70" s="38">
        <f>ARUBA_GL!E70</f>
        <v>10119630.18</v>
      </c>
      <c r="H70" s="60">
        <f>F70-D70</f>
        <v>0</v>
      </c>
      <c r="I70" s="38">
        <f>G70-E70</f>
        <v>-217361.9959000051</v>
      </c>
    </row>
    <row r="71" spans="1:9" x14ac:dyDescent="0.2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-8677221</v>
      </c>
      <c r="F71" s="60">
        <f>ARUBA_GL!D71</f>
        <v>0</v>
      </c>
      <c r="G71" s="38">
        <f>ARUBA_GL!E71</f>
        <v>-8459859</v>
      </c>
      <c r="H71" s="60">
        <f>F71-D71</f>
        <v>0</v>
      </c>
      <c r="I71" s="38">
        <f>G71-E71</f>
        <v>217362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1659771.1759000048</v>
      </c>
      <c r="F72" s="69">
        <f t="shared" si="13"/>
        <v>0</v>
      </c>
      <c r="G72" s="70">
        <f t="shared" si="13"/>
        <v>1659771.1799999997</v>
      </c>
      <c r="H72" s="69">
        <f t="shared" si="13"/>
        <v>0</v>
      </c>
      <c r="I72" s="70">
        <f t="shared" si="13"/>
        <v>4.0999948978424072E-3</v>
      </c>
    </row>
    <row r="73" spans="1:9" x14ac:dyDescent="0.2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-467646.63550000021</v>
      </c>
      <c r="F74" s="60">
        <f>ARUBA_GL!D74</f>
        <v>0</v>
      </c>
      <c r="G74" s="38">
        <f>ARUBA_GL!E74</f>
        <v>-635477.85000000009</v>
      </c>
      <c r="H74" s="60">
        <f t="shared" ref="H74:I79" si="14">F74-D74</f>
        <v>0</v>
      </c>
      <c r="I74" s="38">
        <f t="shared" si="14"/>
        <v>-167831.21449999989</v>
      </c>
    </row>
    <row r="75" spans="1:9" x14ac:dyDescent="0.2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-998728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998728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1594700.2903999984</v>
      </c>
      <c r="F82" s="71">
        <f>F16+F24+F29+F36+F43+F45+F47+F49</f>
        <v>0</v>
      </c>
      <c r="G82" s="72">
        <f>SUM(G72:G81)+G16+G24+G29+G36+G43+G45+G47+G49+G51+G56+G61+G66</f>
        <v>2531934.8000000129</v>
      </c>
      <c r="H82" s="71">
        <f>H16+H24+H29+H36+H43+H45+H47+H49</f>
        <v>0</v>
      </c>
      <c r="I82" s="72">
        <f>SUM(I72:I81)+I16+I24+I29+I36+I43+I45+I47+I49+I51+I56+I61+I66</f>
        <v>937234.5095999958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customWidth="1"/>
    <col min="8" max="8" width="15.42578125" customWidth="1"/>
    <col min="9" max="9" width="17.140625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224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'MidMarket-FLSH'!L11</f>
        <v>1377361</v>
      </c>
      <c r="E11" s="66">
        <f>'MidMarket-FLSH'!M11</f>
        <v>5802033</v>
      </c>
      <c r="F11" s="60">
        <f>MidMarket_GL!D11</f>
        <v>-1725</v>
      </c>
      <c r="G11" s="38">
        <f>MidMarket_GL!E11</f>
        <v>-7759.47</v>
      </c>
      <c r="H11" s="60">
        <f>F11-D11</f>
        <v>-1379086</v>
      </c>
      <c r="I11" s="38">
        <f>G11-E11</f>
        <v>-5809792.4699999997</v>
      </c>
    </row>
    <row r="12" spans="1:22" x14ac:dyDescent="0.2">
      <c r="A12" s="9">
        <v>2</v>
      </c>
      <c r="B12" s="7"/>
      <c r="C12" s="18" t="s">
        <v>26</v>
      </c>
      <c r="D12" s="65">
        <f>'MidMarket-FLSH'!L12</f>
        <v>0</v>
      </c>
      <c r="E12" s="66">
        <f>'MidMarket-FLSH'!M12</f>
        <v>0</v>
      </c>
      <c r="F12" s="60">
        <f>MidMarket_GL!D12</f>
        <v>0</v>
      </c>
      <c r="G12" s="38">
        <f>MidMarket_GL!E12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'MidMarket-FLSH'!L13</f>
        <v>0</v>
      </c>
      <c r="E13" s="66">
        <f>'MidMarket-FLSH'!M13</f>
        <v>0</v>
      </c>
      <c r="F13" s="60">
        <f>MidMarket_GL!D13</f>
        <v>0</v>
      </c>
      <c r="G13" s="38">
        <f>MidMarket_GL!E13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'MidMarket-FLSH'!L14</f>
        <v>0</v>
      </c>
      <c r="E14" s="66">
        <f>'MidMarket-FLSH'!M14</f>
        <v>0</v>
      </c>
      <c r="F14" s="60">
        <f>MidMarket_GL!D14</f>
        <v>0</v>
      </c>
      <c r="G14" s="38">
        <f>MidMarket_GL!E14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'MidMarket-FLSH'!L15</f>
        <v>0</v>
      </c>
      <c r="E15" s="66">
        <f>'MidMarket-FLSH'!M15</f>
        <v>0</v>
      </c>
      <c r="F15" s="60">
        <f>MidMarket_GL!D15</f>
        <v>0</v>
      </c>
      <c r="G15" s="38">
        <f>MidMarket_GL!E15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1377361</v>
      </c>
      <c r="E16" s="39">
        <f t="shared" si="1"/>
        <v>5802033</v>
      </c>
      <c r="F16" s="61">
        <f t="shared" si="1"/>
        <v>-1725</v>
      </c>
      <c r="G16" s="39">
        <f t="shared" si="1"/>
        <v>-7759.47</v>
      </c>
      <c r="H16" s="61">
        <f t="shared" si="1"/>
        <v>-1379086</v>
      </c>
      <c r="I16" s="39">
        <f t="shared" si="1"/>
        <v>-5809792.4699999997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'MidMarket-FLSH'!L19</f>
        <v>-1395244</v>
      </c>
      <c r="E19" s="66">
        <f>'MidMarket-FLSH'!M19</f>
        <v>-5739334</v>
      </c>
      <c r="F19" s="60">
        <f>MidMarket_GL!D19</f>
        <v>0</v>
      </c>
      <c r="G19" s="38">
        <f>MidMarket_GL!E19</f>
        <v>0</v>
      </c>
      <c r="H19" s="60">
        <f>F19-D19</f>
        <v>1395244</v>
      </c>
      <c r="I19" s="38">
        <f>G19-E19</f>
        <v>5739334</v>
      </c>
    </row>
    <row r="20" spans="1:9" x14ac:dyDescent="0.2">
      <c r="A20" s="9">
        <v>7</v>
      </c>
      <c r="B20" s="7"/>
      <c r="C20" s="18" t="s">
        <v>26</v>
      </c>
      <c r="D20" s="65">
        <f>'MidMarket-FLSH'!L20</f>
        <v>0</v>
      </c>
      <c r="E20" s="66">
        <f>'MidMarket-FLSH'!M20</f>
        <v>0</v>
      </c>
      <c r="F20" s="60">
        <f>MidMarket_GL!D20</f>
        <v>0</v>
      </c>
      <c r="G20" s="38">
        <f>MidMarket_GL!E20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'MidMarket-FLSH'!L21</f>
        <v>0</v>
      </c>
      <c r="E21" s="66">
        <f>'MidMarket-FLSH'!M21</f>
        <v>0</v>
      </c>
      <c r="F21" s="60">
        <f>MidMarket_GL!D21</f>
        <v>0</v>
      </c>
      <c r="G21" s="38">
        <f>MidMarket_GL!E21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'MidMarket-FLSH'!L22</f>
        <v>0</v>
      </c>
      <c r="E22" s="66">
        <f>'MidMarket-FLSH'!M22</f>
        <v>0</v>
      </c>
      <c r="F22" s="60">
        <f>MidMarket_GL!D22</f>
        <v>0</v>
      </c>
      <c r="G22" s="38">
        <f>MidMarket_GL!E22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'MidMarket-FLSH'!L23</f>
        <v>0</v>
      </c>
      <c r="E23" s="66">
        <f>'MidMarket-FLSH'!M23</f>
        <v>0</v>
      </c>
      <c r="F23" s="60">
        <f>MidMarket_GL!D23</f>
        <v>0</v>
      </c>
      <c r="G23" s="38">
        <f>MidMarket_GL!E23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-1395244</v>
      </c>
      <c r="E24" s="39">
        <f t="shared" si="3"/>
        <v>-5739334</v>
      </c>
      <c r="F24" s="61">
        <f t="shared" si="3"/>
        <v>0</v>
      </c>
      <c r="G24" s="39">
        <f t="shared" si="3"/>
        <v>0</v>
      </c>
      <c r="H24" s="61">
        <f t="shared" si="3"/>
        <v>1395244</v>
      </c>
      <c r="I24" s="39">
        <f t="shared" si="3"/>
        <v>5739334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'MidMarket-FLSH'!L27</f>
        <v>0</v>
      </c>
      <c r="E27" s="66">
        <f>'MidMarket-FLSH'!M27</f>
        <v>0</v>
      </c>
      <c r="F27" s="60">
        <f>MidMarket_GL!D27</f>
        <v>0</v>
      </c>
      <c r="G27" s="38">
        <f>MidMarket_GL!E27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'MidMarket-FLSH'!L28</f>
        <v>0</v>
      </c>
      <c r="E28" s="66">
        <f>'MidMarket-FLSH'!M28</f>
        <v>0</v>
      </c>
      <c r="F28" s="60">
        <f>MidMarket_GL!D28</f>
        <v>0</v>
      </c>
      <c r="G28" s="38">
        <f>MidMarket_GL!E28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'MidMarket-FLSH'!L32</f>
        <v>0</v>
      </c>
      <c r="E32" s="66">
        <f>'MidMarket-FLSH'!M32</f>
        <v>0</v>
      </c>
      <c r="F32" s="60">
        <f>MidMarket_GL!D32</f>
        <v>0</v>
      </c>
      <c r="G32" s="38">
        <f>MidMarket_GL!E32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'MidMarket-FLSH'!L33</f>
        <v>0</v>
      </c>
      <c r="E33" s="66">
        <f>'MidMarket-FLSH'!M33</f>
        <v>0</v>
      </c>
      <c r="F33" s="60">
        <f>MidMarket_GL!D33</f>
        <v>0</v>
      </c>
      <c r="G33" s="38">
        <f>MidMarket_GL!E33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'MidMarket-FLSH'!L34</f>
        <v>0</v>
      </c>
      <c r="E34" s="66">
        <f>'MidMarket-FLSH'!M34</f>
        <v>0</v>
      </c>
      <c r="F34" s="60">
        <f>MidMarket_GL!D34</f>
        <v>0</v>
      </c>
      <c r="G34" s="38">
        <f>MidMarket_GL!E34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'MidMarket-FLSH'!L35</f>
        <v>0</v>
      </c>
      <c r="E35" s="66">
        <f>'MidMarket-FLSH'!M35</f>
        <v>0</v>
      </c>
      <c r="F35" s="60">
        <f>MidMarket_GL!D35</f>
        <v>0</v>
      </c>
      <c r="G35" s="38">
        <f>MidMarket_GL!E35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'MidMarket-FLSH'!L39</f>
        <v>0</v>
      </c>
      <c r="E39" s="66">
        <f>'MidMarket-FLSH'!M39</f>
        <v>0</v>
      </c>
      <c r="F39" s="60">
        <f>MidMarket_GL!D39</f>
        <v>0</v>
      </c>
      <c r="G39" s="38">
        <f>MidMarket_GL!E39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'MidMarket-FLSH'!L40</f>
        <v>0</v>
      </c>
      <c r="E40" s="66">
        <f>'MidMarket-FLSH'!M40</f>
        <v>0</v>
      </c>
      <c r="F40" s="60">
        <f>MidMarket_GL!D40</f>
        <v>0</v>
      </c>
      <c r="G40" s="38">
        <f>MidMarket_GL!E40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'MidMarket-FLSH'!L41</f>
        <v>0</v>
      </c>
      <c r="E41" s="66">
        <f>'MidMarket-FLSH'!M41</f>
        <v>0</v>
      </c>
      <c r="F41" s="60">
        <f>MidMarket_GL!D41</f>
        <v>0</v>
      </c>
      <c r="G41" s="38">
        <f>MidMarket_GL!E41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'MidMarket-FLSH'!L45</f>
        <v>0</v>
      </c>
      <c r="E45" s="66">
        <f>'MidMarket-FLSH'!M45</f>
        <v>0</v>
      </c>
      <c r="F45" s="60">
        <f>MidMarket_GL!D45</f>
        <v>0</v>
      </c>
      <c r="G45" s="38">
        <f>MidMarket_GL!E45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'MidMarket-FLSH'!L47</f>
        <v>0</v>
      </c>
      <c r="E47" s="66">
        <f>'MidMarket-FLSH'!M47</f>
        <v>0</v>
      </c>
      <c r="F47" s="60">
        <f>MidMarket_GL!D47</f>
        <v>0</v>
      </c>
      <c r="G47" s="38">
        <f>MidMarket_GL!E47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'MidMarket-FLSH'!L49</f>
        <v>17883</v>
      </c>
      <c r="E49" s="66">
        <f>'MidMarket-FLSH'!M49</f>
        <v>79130.603274660549</v>
      </c>
      <c r="F49" s="60">
        <f>MidMarket_GL!D49</f>
        <v>1725</v>
      </c>
      <c r="G49" s="38">
        <f>MidMarket_GL!E49</f>
        <v>-52444.5</v>
      </c>
      <c r="H49" s="60">
        <f>F49-D49</f>
        <v>-16158</v>
      </c>
      <c r="I49" s="38">
        <f>G49-E49</f>
        <v>-131575.10327466053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'MidMarket-FLSH'!L51</f>
        <v>0</v>
      </c>
      <c r="E51" s="66">
        <f>'MidMarket-FLSH'!M51</f>
        <v>0</v>
      </c>
      <c r="F51" s="60">
        <f>MidMarket_GL!D51</f>
        <v>0</v>
      </c>
      <c r="G51" s="38">
        <f>MidMarket_GL!E51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'MidMarket-FLSH'!L54</f>
        <v>0</v>
      </c>
      <c r="E54" s="66">
        <f>'MidMarket-FLSH'!M54</f>
        <v>0</v>
      </c>
      <c r="F54" s="60">
        <f>MidMarket_GL!D54</f>
        <v>0</v>
      </c>
      <c r="G54" s="38">
        <f>MidMarket_GL!E54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'MidMarket-FLSH'!L55</f>
        <v>0</v>
      </c>
      <c r="E55" s="66">
        <f>'MidMarket-FLSH'!M55</f>
        <v>0</v>
      </c>
      <c r="F55" s="60">
        <f>MidMarket_GL!D55</f>
        <v>0</v>
      </c>
      <c r="G55" s="38">
        <f>MidMarket_GL!E55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'MidMarket-FLSH'!L59</f>
        <v>0</v>
      </c>
      <c r="E59" s="66">
        <f>'MidMarket-FLSH'!M59</f>
        <v>0</v>
      </c>
      <c r="F59" s="60">
        <f>MidMarket_GL!D59</f>
        <v>0</v>
      </c>
      <c r="G59" s="38">
        <f>MidMarket_GL!E59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'MidMarket-FLSH'!L60</f>
        <v>0</v>
      </c>
      <c r="E60" s="66">
        <f>'MidMarket-FLSH'!M60</f>
        <v>0</v>
      </c>
      <c r="F60" s="60">
        <f>MidMarket_GL!D60</f>
        <v>0</v>
      </c>
      <c r="G60" s="38">
        <f>MidMarket_GL!E60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'MidMarket-FLSH'!L64</f>
        <v>0</v>
      </c>
      <c r="E64" s="66">
        <f>'MidMarket-FLSH'!M64</f>
        <v>0</v>
      </c>
      <c r="F64" s="60">
        <f>MidMarket_GL!D64</f>
        <v>0</v>
      </c>
      <c r="G64" s="38">
        <f>MidMarket_GL!E64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'MidMarket-FLSH'!L65</f>
        <v>0</v>
      </c>
      <c r="E65" s="66">
        <f>'MidMarket-FLSH'!M65</f>
        <v>0</v>
      </c>
      <c r="F65" s="60">
        <f>MidMarket_GL!D65</f>
        <v>0</v>
      </c>
      <c r="G65" s="38">
        <f>MidMarket_GL!E65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'MidMarket-FLSH'!L70</f>
        <v>0</v>
      </c>
      <c r="E70" s="66">
        <f>'MidMarket-FLSH'!M70</f>
        <v>16443493.423999999</v>
      </c>
      <c r="F70" s="60">
        <f>MidMarket_GL!D70</f>
        <v>0</v>
      </c>
      <c r="G70" s="38">
        <f>MidMarket_GL!E70</f>
        <v>0</v>
      </c>
      <c r="H70" s="60">
        <f>F70-D70</f>
        <v>0</v>
      </c>
      <c r="I70" s="38">
        <f>G70-E70</f>
        <v>-16443493.423999999</v>
      </c>
    </row>
    <row r="71" spans="1:9" x14ac:dyDescent="0.2">
      <c r="A71" s="9">
        <v>31</v>
      </c>
      <c r="B71" s="3"/>
      <c r="C71" s="10" t="s">
        <v>68</v>
      </c>
      <c r="D71" s="65">
        <f>'MidMarket-FLSH'!L71</f>
        <v>0</v>
      </c>
      <c r="E71" s="66">
        <f>'MidMarket-FLSH'!M71</f>
        <v>0</v>
      </c>
      <c r="F71" s="60">
        <f>MidMarket_GL!D71</f>
        <v>0</v>
      </c>
      <c r="G71" s="38">
        <f>MidMarket_GL!E71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16443493.423999999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-16443493.423999999</v>
      </c>
    </row>
    <row r="73" spans="1:9" x14ac:dyDescent="0.2">
      <c r="A73" s="9">
        <v>32</v>
      </c>
      <c r="B73" s="3"/>
      <c r="C73" s="10" t="s">
        <v>70</v>
      </c>
      <c r="D73" s="65">
        <f>'MidMarket-FLSH'!L73</f>
        <v>0</v>
      </c>
      <c r="E73" s="66">
        <f>'MidMarket-FLSH'!M73</f>
        <v>0</v>
      </c>
      <c r="F73" s="60">
        <f>MidMarket_GL!D73</f>
        <v>0</v>
      </c>
      <c r="G73" s="38">
        <f>MidMarket_GL!E73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'MidMarket-FLSH'!L74</f>
        <v>0</v>
      </c>
      <c r="E74" s="66">
        <f>'MidMarket-FLSH'!M74</f>
        <v>-6607767.8269999996</v>
      </c>
      <c r="F74" s="60">
        <f>MidMarket_GL!D74</f>
        <v>0</v>
      </c>
      <c r="G74" s="38">
        <f>MidMarket_GL!E74</f>
        <v>0</v>
      </c>
      <c r="H74" s="60">
        <f t="shared" ref="H74:I79" si="14">F74-D74</f>
        <v>0</v>
      </c>
      <c r="I74" s="38">
        <f t="shared" si="14"/>
        <v>6607767.8269999996</v>
      </c>
    </row>
    <row r="75" spans="1:9" x14ac:dyDescent="0.2">
      <c r="A75" s="9">
        <v>34</v>
      </c>
      <c r="B75" s="3"/>
      <c r="C75" s="10" t="s">
        <v>72</v>
      </c>
      <c r="D75" s="65">
        <f>'MidMarket-FLSH'!L75</f>
        <v>0</v>
      </c>
      <c r="E75" s="66">
        <f>'MidMarket-FLSH'!M75</f>
        <v>0</v>
      </c>
      <c r="F75" s="60">
        <f>MidMarket_GL!D75</f>
        <v>0</v>
      </c>
      <c r="G75" s="38">
        <f>MidMarket_GL!E75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'MidMarket-FLSH'!L76</f>
        <v>0</v>
      </c>
      <c r="E76" s="66">
        <f>'MidMarket-FLSH'!M76</f>
        <v>0</v>
      </c>
      <c r="F76" s="60">
        <f>MidMarket_GL!D76</f>
        <v>0</v>
      </c>
      <c r="G76" s="38">
        <f>MidMarket_GL!E76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'MidMarket-FLSH'!L77</f>
        <v>0</v>
      </c>
      <c r="E77" s="66">
        <f>'MidMarket-FLSH'!M77</f>
        <v>0</v>
      </c>
      <c r="F77" s="60">
        <f>MidMarket_GL!D77</f>
        <v>0</v>
      </c>
      <c r="G77" s="38">
        <f>MidMarket_GL!E77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'MidMarket-FLSH'!L78</f>
        <v>0</v>
      </c>
      <c r="E78" s="66">
        <f>'MidMarket-FLSH'!M78</f>
        <v>0</v>
      </c>
      <c r="F78" s="60">
        <f>MidMarket_GL!D78</f>
        <v>0</v>
      </c>
      <c r="G78" s="38">
        <f>MidMarket_GL!E78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'MidMarket-FLSH'!L79</f>
        <v>0</v>
      </c>
      <c r="E79" s="66">
        <f>'MidMarket-FLSH'!M79</f>
        <v>0</v>
      </c>
      <c r="F79" s="60">
        <f>MidMarket_GL!D79</f>
        <v>0</v>
      </c>
      <c r="G79" s="38">
        <f>MidMarket_GL!E79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'MidMarket-FLSH'!L80</f>
        <v>0</v>
      </c>
      <c r="E80" s="66">
        <f>'MidMarket-FLSH'!M80</f>
        <v>0</v>
      </c>
      <c r="F80" s="60">
        <f>MidMarket_GL!D80</f>
        <v>0</v>
      </c>
      <c r="G80" s="38">
        <f>MidMarket_GL!E80</f>
        <v>-3200780</v>
      </c>
      <c r="H80" s="60">
        <f>F80-D80</f>
        <v>0</v>
      </c>
      <c r="I80" s="38">
        <f>G80-E80</f>
        <v>-3200780</v>
      </c>
    </row>
    <row r="81" spans="1:63" x14ac:dyDescent="0.2">
      <c r="A81" s="9">
        <v>40</v>
      </c>
      <c r="B81" s="3"/>
      <c r="C81" s="10" t="s">
        <v>78</v>
      </c>
      <c r="D81" s="65">
        <f>'MidMarket-FLSH'!L81</f>
        <v>0</v>
      </c>
      <c r="E81" s="66">
        <f>'MidMarket-FLSH'!M81</f>
        <v>-9289031</v>
      </c>
      <c r="F81" s="60">
        <f>MidMarket_GL!D81</f>
        <v>0</v>
      </c>
      <c r="G81" s="38">
        <f>MidMarket_GL!E81</f>
        <v>3949983.8000000003</v>
      </c>
      <c r="H81" s="60">
        <f>F81-D81</f>
        <v>0</v>
      </c>
      <c r="I81" s="38">
        <f>G81-E81</f>
        <v>13239014.800000001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688524.20027465967</v>
      </c>
      <c r="F82" s="71">
        <f>F16+F24+F29+F36+F43+F45+F47+F49</f>
        <v>0</v>
      </c>
      <c r="G82" s="72">
        <f>SUM(G72:G81)+G16+G24+G29+G36+G43+G45+G47+G49+G51+G56+G61+G66</f>
        <v>688999.83000000031</v>
      </c>
      <c r="H82" s="71">
        <f>H16+H24+H29+H36+H43+H45+H47+H49</f>
        <v>0</v>
      </c>
      <c r="I82" s="72">
        <f>SUM(I72:I81)+I16+I24+I29+I36+I43+I45+I47+I49+I51+I56+I61+I66</f>
        <v>475.62972534133587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25" right="0.25" top="0.5" bottom="0.5" header="0.5" footer="0.5"/>
  <pageSetup paperSize="5" scale="79" orientation="portrait" verticalDpi="0" r:id="rId1"/>
  <headerFooter alignWithMargins="0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E7" sqref="E7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4" width="15.42578125" style="31" customWidth="1"/>
    <col min="5" max="5" width="16.85546875" style="31" bestFit="1" customWidth="1"/>
    <col min="6" max="6" width="15.42578125" customWidth="1"/>
    <col min="7" max="7" width="17.85546875" bestFit="1" customWidth="1"/>
    <col min="8" max="8" width="15.42578125" customWidth="1"/>
    <col min="9" max="9" width="17.8554687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227">
        <f>+E11/D11</f>
        <v>4.3144457252581709</v>
      </c>
      <c r="F7" s="33"/>
      <c r="G7" s="227">
        <f>+G11/F11</f>
        <v>4.1916520314158232</v>
      </c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'EAST-EGM-FLSH'!L11</f>
        <v>153756420</v>
      </c>
      <c r="E11" s="66">
        <f>'EAST-EGM-FLSH'!M11</f>
        <v>663373729</v>
      </c>
      <c r="F11" s="60">
        <f>'EAST-EGM-GL'!D11</f>
        <v>157990573</v>
      </c>
      <c r="G11" s="38">
        <f>'EAST-EGM-GL'!E11</f>
        <v>662241506.25999987</v>
      </c>
      <c r="H11" s="60">
        <f>F11-D11</f>
        <v>4234153</v>
      </c>
      <c r="I11" s="38">
        <f>G11-E11</f>
        <v>-1132222.7400001287</v>
      </c>
    </row>
    <row r="12" spans="1:22" x14ac:dyDescent="0.2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20325826.789999999</v>
      </c>
      <c r="H12" s="60">
        <f>F12-D12</f>
        <v>0</v>
      </c>
      <c r="I12" s="38">
        <f>G12-E12</f>
        <v>20325826.789999999</v>
      </c>
    </row>
    <row r="13" spans="1:22" x14ac:dyDescent="0.2">
      <c r="A13" s="9">
        <v>3</v>
      </c>
      <c r="B13" s="7"/>
      <c r="C13" s="18" t="s">
        <v>27</v>
      </c>
      <c r="D13" s="65">
        <f>'EAST-EGM-FLSH'!L13</f>
        <v>98199788</v>
      </c>
      <c r="E13" s="66">
        <f>'EAST-EGM-FLSH'!M13</f>
        <v>425874002</v>
      </c>
      <c r="F13" s="60">
        <f>'EAST-EGM-GL'!D13</f>
        <v>98199788</v>
      </c>
      <c r="G13" s="38">
        <f>'EAST-EGM-GL'!E13</f>
        <v>425874002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30520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-30520</v>
      </c>
    </row>
    <row r="15" spans="1:22" x14ac:dyDescent="0.2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4853957.24</v>
      </c>
      <c r="H15" s="60">
        <f t="shared" si="0"/>
        <v>0</v>
      </c>
      <c r="I15" s="38">
        <f t="shared" si="0"/>
        <v>4853957.24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251956208</v>
      </c>
      <c r="E16" s="39">
        <f t="shared" si="1"/>
        <v>1089278251</v>
      </c>
      <c r="F16" s="61">
        <f t="shared" si="1"/>
        <v>256190361</v>
      </c>
      <c r="G16" s="39">
        <f t="shared" si="1"/>
        <v>1113295292.2899997</v>
      </c>
      <c r="H16" s="61">
        <f t="shared" si="1"/>
        <v>4234153</v>
      </c>
      <c r="I16" s="39">
        <f t="shared" si="1"/>
        <v>24017041.289999872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'EAST-EGM-FLSH'!L19</f>
        <v>-160335517</v>
      </c>
      <c r="E19" s="66">
        <f>'EAST-EGM-FLSH'!M19</f>
        <v>-690300032</v>
      </c>
      <c r="F19" s="60">
        <f>'EAST-EGM-GL'!D19</f>
        <v>-170771873</v>
      </c>
      <c r="G19" s="38">
        <f>'EAST-EGM-GL'!E19</f>
        <v>-719038282.99000013</v>
      </c>
      <c r="H19" s="60">
        <f>F19-D19</f>
        <v>-10436356</v>
      </c>
      <c r="I19" s="38">
        <f>G19-E19</f>
        <v>-28738250.990000129</v>
      </c>
    </row>
    <row r="20" spans="1:9" x14ac:dyDescent="0.2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-31658710.870000001</v>
      </c>
      <c r="H20" s="60">
        <f>F20-D20</f>
        <v>0</v>
      </c>
      <c r="I20" s="38">
        <f>G20-E20</f>
        <v>-31658710.870000001</v>
      </c>
    </row>
    <row r="21" spans="1:9" x14ac:dyDescent="0.2">
      <c r="A21" s="9">
        <v>8</v>
      </c>
      <c r="B21" s="7"/>
      <c r="C21" s="18" t="s">
        <v>27</v>
      </c>
      <c r="D21" s="65">
        <f>'EAST-EGM-FLSH'!L21</f>
        <v>-92207938</v>
      </c>
      <c r="E21" s="66">
        <f>'EAST-EGM-FLSH'!M21</f>
        <v>-398424782</v>
      </c>
      <c r="F21" s="60">
        <f>'EAST-EGM-GL'!D21</f>
        <v>-92207938</v>
      </c>
      <c r="G21" s="38">
        <f>'EAST-EGM-GL'!E21</f>
        <v>-398424782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'EAST-EGM-FLSH'!L23</f>
        <v>574829</v>
      </c>
      <c r="E23" s="66">
        <f>'EAST-EGM-FLSH'!M23</f>
        <v>2438737</v>
      </c>
      <c r="F23" s="60">
        <f>'EAST-EGM-GL'!D23</f>
        <v>794469</v>
      </c>
      <c r="G23" s="38">
        <f>'EAST-EGM-GL'!E23</f>
        <v>3410655.4210000006</v>
      </c>
      <c r="H23" s="60">
        <f t="shared" si="2"/>
        <v>219640</v>
      </c>
      <c r="I23" s="38">
        <f t="shared" si="2"/>
        <v>971918.42100000056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-251968626</v>
      </c>
      <c r="E24" s="39">
        <f t="shared" si="3"/>
        <v>-1086286077</v>
      </c>
      <c r="F24" s="61">
        <f t="shared" si="3"/>
        <v>-262185342</v>
      </c>
      <c r="G24" s="39">
        <f t="shared" si="3"/>
        <v>-1145711120.4390001</v>
      </c>
      <c r="H24" s="61">
        <f t="shared" si="3"/>
        <v>-10216716</v>
      </c>
      <c r="I24" s="39">
        <f t="shared" si="3"/>
        <v>-59425043.43900013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139825</v>
      </c>
      <c r="G27" s="38">
        <f>'EAST-EGM-GL'!E27</f>
        <v>578895.73</v>
      </c>
      <c r="H27" s="60">
        <f>F27-D27</f>
        <v>139825</v>
      </c>
      <c r="I27" s="38">
        <f>G27-E27</f>
        <v>578895.73</v>
      </c>
    </row>
    <row r="28" spans="1:9" x14ac:dyDescent="0.2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-89332</v>
      </c>
      <c r="G28" s="38">
        <f>'EAST-EGM-GL'!E28</f>
        <v>-369479.04</v>
      </c>
      <c r="H28" s="60">
        <f>F28-D28</f>
        <v>-89332</v>
      </c>
      <c r="I28" s="38">
        <f>G28-E28</f>
        <v>-369479.04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50493</v>
      </c>
      <c r="G29" s="70">
        <f t="shared" si="4"/>
        <v>209416.69</v>
      </c>
      <c r="H29" s="69">
        <f t="shared" si="4"/>
        <v>50493</v>
      </c>
      <c r="I29" s="70">
        <f t="shared" si="4"/>
        <v>209416.69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'EAST-EGM-FLSH'!L32</f>
        <v>-15987</v>
      </c>
      <c r="E32" s="66">
        <f>'EAST-EGM-FLSH'!M32</f>
        <v>-68946</v>
      </c>
      <c r="F32" s="60">
        <f>'EAST-EGM-GL'!D32</f>
        <v>-1193931</v>
      </c>
      <c r="G32" s="38">
        <f>'EAST-EGM-GL'!E32</f>
        <v>-5125414.9930000007</v>
      </c>
      <c r="H32" s="60">
        <f>F32-D32</f>
        <v>-1177944</v>
      </c>
      <c r="I32" s="38">
        <f>G32-E32</f>
        <v>-5056468.9930000007</v>
      </c>
    </row>
    <row r="33" spans="1:9" x14ac:dyDescent="0.2">
      <c r="A33" s="9">
        <v>14</v>
      </c>
      <c r="B33" s="7"/>
      <c r="C33" s="18" t="s">
        <v>40</v>
      </c>
      <c r="D33" s="65">
        <f>'EAST-EGM-FLSH'!L33</f>
        <v>678108</v>
      </c>
      <c r="E33" s="66">
        <f>'EAST-EGM-FLSH'!M33</f>
        <v>2882796</v>
      </c>
      <c r="F33" s="60">
        <f>'EAST-EGM-GL'!D33</f>
        <v>-377965</v>
      </c>
      <c r="G33" s="38">
        <f>'EAST-EGM-GL'!E33</f>
        <v>-1489667.72</v>
      </c>
      <c r="H33" s="60">
        <f t="shared" ref="H33:I35" si="5">F33-D33</f>
        <v>-1056073</v>
      </c>
      <c r="I33" s="38">
        <f t="shared" si="5"/>
        <v>-4372463.72</v>
      </c>
    </row>
    <row r="34" spans="1:9" x14ac:dyDescent="0.2">
      <c r="A34" s="9">
        <v>15</v>
      </c>
      <c r="B34" s="7"/>
      <c r="C34" s="18" t="s">
        <v>41</v>
      </c>
      <c r="D34" s="65">
        <f>'EAST-EGM-FLSH'!L34</f>
        <v>-624629</v>
      </c>
      <c r="E34" s="66">
        <f>'EAST-EGM-FLSH'!M34</f>
        <v>-2675858</v>
      </c>
      <c r="F34" s="60">
        <f>'EAST-EGM-GL'!D34</f>
        <v>462391</v>
      </c>
      <c r="G34" s="38">
        <f>'EAST-EGM-GL'!E34</f>
        <v>1779892.4100000001</v>
      </c>
      <c r="H34" s="60">
        <f t="shared" si="5"/>
        <v>1087020</v>
      </c>
      <c r="I34" s="38">
        <f t="shared" si="5"/>
        <v>4455750.41</v>
      </c>
    </row>
    <row r="35" spans="1:9" x14ac:dyDescent="0.2">
      <c r="A35" s="9">
        <v>16</v>
      </c>
      <c r="B35" s="7"/>
      <c r="C35" s="18" t="s">
        <v>42</v>
      </c>
      <c r="D35" s="65">
        <f>'EAST-EGM-FLSH'!L35</f>
        <v>530010</v>
      </c>
      <c r="E35" s="66">
        <f>'EAST-EGM-FLSH'!M35</f>
        <v>2113994</v>
      </c>
      <c r="F35" s="60">
        <f>'EAST-EGM-GL'!D35</f>
        <v>778347</v>
      </c>
      <c r="G35" s="38">
        <f>'EAST-EGM-GL'!E35</f>
        <v>2223440.09</v>
      </c>
      <c r="H35" s="60">
        <f t="shared" si="5"/>
        <v>248337</v>
      </c>
      <c r="I35" s="38">
        <f t="shared" si="5"/>
        <v>109446.08999999985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567502</v>
      </c>
      <c r="E36" s="39">
        <f t="shared" si="6"/>
        <v>2251986</v>
      </c>
      <c r="F36" s="61">
        <f t="shared" si="6"/>
        <v>-331158</v>
      </c>
      <c r="G36" s="39">
        <f t="shared" si="6"/>
        <v>-2611750.2130000005</v>
      </c>
      <c r="H36" s="61">
        <f t="shared" si="6"/>
        <v>-898660</v>
      </c>
      <c r="I36" s="39">
        <f t="shared" si="6"/>
        <v>-4863736.2129999995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'EAST-EGM-FLSH'!L39</f>
        <v>1423689</v>
      </c>
      <c r="E39" s="66">
        <f>'EAST-EGM-FLSH'!M39</f>
        <v>6198360</v>
      </c>
      <c r="F39" s="60">
        <f>'EAST-EGM-GL'!D39</f>
        <v>2505480</v>
      </c>
      <c r="G39" s="38">
        <f>'EAST-EGM-GL'!E39</f>
        <v>9351594.2799999993</v>
      </c>
      <c r="H39" s="60">
        <f t="shared" ref="H39:I41" si="7">F39-D39</f>
        <v>1081791</v>
      </c>
      <c r="I39" s="38">
        <f t="shared" si="7"/>
        <v>3153234.2799999993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'EAST-EGM-FLSH'!L40</f>
        <v>-1006097</v>
      </c>
      <c r="E40" s="66">
        <f>'EAST-EGM-FLSH'!M40</f>
        <v>-4370253</v>
      </c>
      <c r="F40" s="60">
        <f>'EAST-EGM-GL'!D40</f>
        <v>-1164897</v>
      </c>
      <c r="G40" s="38">
        <f>'EAST-EGM-GL'!E40</f>
        <v>-5387268.0200000005</v>
      </c>
      <c r="H40" s="60">
        <f t="shared" si="7"/>
        <v>-158800</v>
      </c>
      <c r="I40" s="38">
        <f t="shared" si="7"/>
        <v>-1017015.0200000005</v>
      </c>
    </row>
    <row r="41" spans="1:9" x14ac:dyDescent="0.2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-1006097</v>
      </c>
      <c r="E42" s="70">
        <f t="shared" si="8"/>
        <v>-4370253</v>
      </c>
      <c r="F42" s="69">
        <f t="shared" si="8"/>
        <v>-1164897</v>
      </c>
      <c r="G42" s="70">
        <f t="shared" si="8"/>
        <v>-5387268.0200000005</v>
      </c>
      <c r="H42" s="69">
        <f t="shared" si="8"/>
        <v>-158800</v>
      </c>
      <c r="I42" s="70">
        <f t="shared" si="8"/>
        <v>-1017015.0200000005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417592</v>
      </c>
      <c r="E43" s="39">
        <f t="shared" si="9"/>
        <v>1828107</v>
      </c>
      <c r="F43" s="61">
        <f t="shared" si="9"/>
        <v>1340583</v>
      </c>
      <c r="G43" s="39">
        <f t="shared" si="9"/>
        <v>3964326.2599999988</v>
      </c>
      <c r="H43" s="61">
        <f t="shared" si="9"/>
        <v>922991</v>
      </c>
      <c r="I43" s="39">
        <f t="shared" si="9"/>
        <v>2136219.2599999988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'EAST-EGM-FLSH'!L49</f>
        <v>-972676</v>
      </c>
      <c r="E49" s="66">
        <f>'EAST-EGM-FLSH'!M49</f>
        <v>-4175600.8004000005</v>
      </c>
      <c r="F49" s="60">
        <f>'EAST-EGM-GL'!D49</f>
        <v>4935228</v>
      </c>
      <c r="G49" s="38">
        <f>'EAST-EGM-GL'!E49</f>
        <v>21186933.804000001</v>
      </c>
      <c r="H49" s="60">
        <f>F49-D49</f>
        <v>5907904</v>
      </c>
      <c r="I49" s="38">
        <f>G49-E49</f>
        <v>25362534.604400001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'EAST-EGM-FLSH'!L51</f>
        <v>-574829</v>
      </c>
      <c r="E51" s="66">
        <f>'EAST-EGM-FLSH'!M51</f>
        <v>-2438737</v>
      </c>
      <c r="F51" s="60">
        <f>'EAST-EGM-GL'!D51</f>
        <v>-794469</v>
      </c>
      <c r="G51" s="38">
        <f>'EAST-EGM-GL'!E51</f>
        <v>-3410655.4210000006</v>
      </c>
      <c r="H51" s="60">
        <f>F51-D51</f>
        <v>-219640</v>
      </c>
      <c r="I51" s="38">
        <f>G51-E51</f>
        <v>-971918.42100000056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-2048301</v>
      </c>
      <c r="F54" s="60">
        <f>'EAST-EGM-GL'!D54</f>
        <v>-138037335</v>
      </c>
      <c r="G54" s="38">
        <f>'EAST-EGM-GL'!E54</f>
        <v>2199631.6199999996</v>
      </c>
      <c r="H54" s="60">
        <f>F54-D54</f>
        <v>-138037335</v>
      </c>
      <c r="I54" s="38">
        <f>G54-E54</f>
        <v>4247932.6199999992</v>
      </c>
    </row>
    <row r="55" spans="1:9" x14ac:dyDescent="0.2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-2220811.5</v>
      </c>
      <c r="F55" s="60">
        <f>'EAST-EGM-GL'!D55</f>
        <v>0</v>
      </c>
      <c r="G55" s="38">
        <f>'EAST-EGM-GL'!E55</f>
        <v>-9220428.129999999</v>
      </c>
      <c r="H55" s="60">
        <f>F55-D55</f>
        <v>0</v>
      </c>
      <c r="I55" s="38">
        <f>G55-E55</f>
        <v>-6999616.629999999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-4269112.5</v>
      </c>
      <c r="F56" s="61">
        <f t="shared" si="10"/>
        <v>-138037335</v>
      </c>
      <c r="G56" s="39">
        <f t="shared" si="10"/>
        <v>-7020796.5099999998</v>
      </c>
      <c r="H56" s="61">
        <f t="shared" si="10"/>
        <v>-138037335</v>
      </c>
      <c r="I56" s="39">
        <f t="shared" si="10"/>
        <v>-2751684.01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48847.92</v>
      </c>
      <c r="H59" s="60">
        <f>F59-D59</f>
        <v>0</v>
      </c>
      <c r="I59" s="38">
        <f>G59-E59</f>
        <v>48847.92</v>
      </c>
    </row>
    <row r="60" spans="1:9" x14ac:dyDescent="0.2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0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48847.92</v>
      </c>
      <c r="H61" s="69">
        <f t="shared" si="11"/>
        <v>0</v>
      </c>
      <c r="I61" s="70">
        <f t="shared" si="11"/>
        <v>48847.92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-5134326.6295999996</v>
      </c>
      <c r="F70" s="60">
        <f>'EAST-EGM-GL'!D70</f>
        <v>0</v>
      </c>
      <c r="G70" s="38">
        <f>'EAST-EGM-GL'!E70</f>
        <v>-5134326.63</v>
      </c>
      <c r="H70" s="60">
        <f>F70-D70</f>
        <v>0</v>
      </c>
      <c r="I70" s="38">
        <f>G70-E70</f>
        <v>-4.0000025182962418E-4</v>
      </c>
    </row>
    <row r="71" spans="1:9" x14ac:dyDescent="0.2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-14964909</v>
      </c>
      <c r="F71" s="60">
        <f>'EAST-EGM-GL'!D71</f>
        <v>0</v>
      </c>
      <c r="G71" s="38">
        <f>'EAST-EGM-GL'!E71</f>
        <v>-14964909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-20099235.6296</v>
      </c>
      <c r="F72" s="69">
        <f t="shared" si="13"/>
        <v>0</v>
      </c>
      <c r="G72" s="70">
        <f t="shared" si="13"/>
        <v>-20099235.629999999</v>
      </c>
      <c r="H72" s="69">
        <f t="shared" si="13"/>
        <v>0</v>
      </c>
      <c r="I72" s="70">
        <f t="shared" si="13"/>
        <v>-4.0000025182962418E-4</v>
      </c>
    </row>
    <row r="73" spans="1:9" x14ac:dyDescent="0.2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13849134</v>
      </c>
      <c r="F74" s="60">
        <f>'EAST-EGM-GL'!D74</f>
        <v>0</v>
      </c>
      <c r="G74" s="38">
        <f>'EAST-EGM-GL'!E74</f>
        <v>15790987.42</v>
      </c>
      <c r="H74" s="60">
        <f t="shared" ref="H74:I79" si="14">F74-D74</f>
        <v>0</v>
      </c>
      <c r="I74" s="38">
        <f t="shared" si="14"/>
        <v>1941853.42</v>
      </c>
    </row>
    <row r="75" spans="1:9" x14ac:dyDescent="0.2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210386</v>
      </c>
      <c r="F75" s="60">
        <f>'EAST-EGM-GL'!D75</f>
        <v>0</v>
      </c>
      <c r="G75" s="38">
        <f>'EAST-EGM-GL'!E75</f>
        <v>228732</v>
      </c>
      <c r="H75" s="60">
        <f t="shared" si="14"/>
        <v>0</v>
      </c>
      <c r="I75" s="38">
        <f t="shared" si="14"/>
        <v>18346</v>
      </c>
    </row>
    <row r="76" spans="1:9" x14ac:dyDescent="0.2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-867</v>
      </c>
      <c r="F76" s="60">
        <f>'EAST-EGM-GL'!D76</f>
        <v>0</v>
      </c>
      <c r="G76" s="38">
        <f>'EAST-EGM-GL'!E76</f>
        <v>-866.58</v>
      </c>
      <c r="H76" s="60">
        <f t="shared" si="14"/>
        <v>0</v>
      </c>
      <c r="I76" s="38">
        <f t="shared" si="14"/>
        <v>0.41999999999995907</v>
      </c>
    </row>
    <row r="77" spans="1:9" x14ac:dyDescent="0.2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20000</v>
      </c>
      <c r="F77" s="60">
        <f>'EAST-EGM-GL'!D77</f>
        <v>0</v>
      </c>
      <c r="G77" s="38">
        <f>'EAST-EGM-GL'!E77</f>
        <v>0</v>
      </c>
      <c r="H77" s="60">
        <f t="shared" si="14"/>
        <v>0</v>
      </c>
      <c r="I77" s="38">
        <f t="shared" si="14"/>
        <v>-20000</v>
      </c>
    </row>
    <row r="78" spans="1:9" x14ac:dyDescent="0.2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23733</v>
      </c>
      <c r="F78" s="60">
        <f>'EAST-EGM-GL'!D78</f>
        <v>0</v>
      </c>
      <c r="G78" s="38">
        <f>'EAST-EGM-GL'!E78</f>
        <v>0</v>
      </c>
      <c r="H78" s="60">
        <f t="shared" si="14"/>
        <v>0</v>
      </c>
      <c r="I78" s="38">
        <f t="shared" si="14"/>
        <v>-23733</v>
      </c>
    </row>
    <row r="79" spans="1:9" x14ac:dyDescent="0.2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-66750</v>
      </c>
      <c r="F80" s="60">
        <f>'EAST-EGM-GL'!D80</f>
        <v>0</v>
      </c>
      <c r="G80" s="38">
        <f>'EAST-EGM-GL'!E80</f>
        <v>0</v>
      </c>
      <c r="H80" s="60">
        <f>F80-D80</f>
        <v>0</v>
      </c>
      <c r="I80" s="38">
        <f>G80-E80</f>
        <v>66750</v>
      </c>
    </row>
    <row r="81" spans="1:63" x14ac:dyDescent="0.2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963669</v>
      </c>
      <c r="F81" s="60">
        <f>'EAST-EGM-GL'!D81</f>
        <v>0</v>
      </c>
      <c r="G81" s="38">
        <f>'EAST-EGM-GL'!E81</f>
        <v>468168.06</v>
      </c>
      <c r="H81" s="60">
        <f>F81-D81</f>
        <v>0</v>
      </c>
      <c r="I81" s="38">
        <f>G81-E81</f>
        <v>-495500.94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-8911113.9300000481</v>
      </c>
      <c r="F82" s="71">
        <f>F16+F24+F29+F36+F43+F45+F47+F49</f>
        <v>165</v>
      </c>
      <c r="G82" s="72">
        <f>SUM(G72:G81)+G16+G24+G29+G36+G43+G45+G47+G49+G51+G56+G61+G66</f>
        <v>-23661720.349000424</v>
      </c>
      <c r="H82" s="71">
        <f>H16+H24+H29+H36+H43+H45+H47+H49</f>
        <v>165</v>
      </c>
      <c r="I82" s="72">
        <f>SUM(I72:I81)+I16+I24+I29+I36+I43+I45+I47+I49+I51+I56+I61+I66</f>
        <v>-14750606.419000261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'EAST-EGM-FLSH'!L86</f>
        <v>0</v>
      </c>
      <c r="E86" s="145">
        <f>'EAST-EGM-FLSH'!M86</f>
        <v>-42632</v>
      </c>
      <c r="F86" s="145">
        <f>'EAST-EGM-GL'!D86</f>
        <v>0</v>
      </c>
      <c r="G86" s="145">
        <f>'EAST-EGM-GL'!E86</f>
        <v>-43000</v>
      </c>
      <c r="H86" s="145">
        <f t="shared" ref="H86:I88" si="15">F86-D86</f>
        <v>0</v>
      </c>
      <c r="I86" s="145">
        <f t="shared" si="15"/>
        <v>-368</v>
      </c>
    </row>
    <row r="87" spans="1:63" x14ac:dyDescent="0.2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-42632</v>
      </c>
      <c r="F89" s="160">
        <f t="shared" si="16"/>
        <v>0</v>
      </c>
      <c r="G89" s="160">
        <f t="shared" si="16"/>
        <v>-43000</v>
      </c>
      <c r="H89" s="160">
        <f t="shared" si="16"/>
        <v>0</v>
      </c>
      <c r="I89" s="160">
        <f t="shared" si="16"/>
        <v>-368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-8953745.9300000481</v>
      </c>
      <c r="F91" s="160">
        <f t="shared" si="17"/>
        <v>165</v>
      </c>
      <c r="G91" s="160">
        <f t="shared" si="17"/>
        <v>-23704720.349000424</v>
      </c>
      <c r="H91" s="160">
        <f t="shared" si="17"/>
        <v>165</v>
      </c>
      <c r="I91" s="160">
        <f t="shared" si="17"/>
        <v>-14750974.419000261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2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44"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217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'EAST-MKT-FLSH'!L11</f>
        <v>65293826</v>
      </c>
      <c r="E11" s="66">
        <f>'EAST-MKT-FLSH'!M11</f>
        <v>295459076</v>
      </c>
      <c r="F11" s="60">
        <f>'EAST-MKT-GL'!D11</f>
        <v>65274394</v>
      </c>
      <c r="G11" s="38">
        <f>'EAST-MKT-GL'!E11</f>
        <v>290793958.98000002</v>
      </c>
      <c r="H11" s="60">
        <f>F11-D11</f>
        <v>-19432</v>
      </c>
      <c r="I11" s="38">
        <f>G11-E11</f>
        <v>-4665117.0199999809</v>
      </c>
    </row>
    <row r="12" spans="1:22" x14ac:dyDescent="0.2">
      <c r="A12" s="9">
        <v>2</v>
      </c>
      <c r="B12" s="7"/>
      <c r="C12" s="18" t="s">
        <v>26</v>
      </c>
      <c r="D12" s="65">
        <f>'EAST-MKT-FLSH'!L12</f>
        <v>0</v>
      </c>
      <c r="E12" s="66">
        <f>'EAST-MKT-FLSH'!M12</f>
        <v>0</v>
      </c>
      <c r="F12" s="60">
        <f>'EAST-MKT-GL'!D12</f>
        <v>0</v>
      </c>
      <c r="G12" s="38">
        <f>'EAST-MKT-GL'!E12</f>
        <v>5954584.3499999996</v>
      </c>
      <c r="H12" s="60">
        <f>F12-D12</f>
        <v>0</v>
      </c>
      <c r="I12" s="38">
        <f>G12-E12</f>
        <v>5954584.3499999996</v>
      </c>
    </row>
    <row r="13" spans="1:22" x14ac:dyDescent="0.2">
      <c r="A13" s="9">
        <v>3</v>
      </c>
      <c r="B13" s="7"/>
      <c r="C13" s="18" t="s">
        <v>27</v>
      </c>
      <c r="D13" s="65">
        <f>'EAST-MKT-FLSH'!L13</f>
        <v>8679509</v>
      </c>
      <c r="E13" s="66">
        <f>'EAST-MKT-FLSH'!M13</f>
        <v>39511966</v>
      </c>
      <c r="F13" s="60">
        <f>'EAST-MKT-GL'!D13</f>
        <v>8679509</v>
      </c>
      <c r="G13" s="38">
        <f>'EAST-MKT-GL'!E13</f>
        <v>39511966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'EAST-MKT-FLSH'!L14</f>
        <v>0</v>
      </c>
      <c r="E14" s="66">
        <f>'EAST-MKT-FLSH'!M14</f>
        <v>0</v>
      </c>
      <c r="F14" s="60">
        <f>'EAST-MKT-GL'!D14</f>
        <v>0</v>
      </c>
      <c r="G14" s="38">
        <f>'EAST-MKT-GL'!E14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'EAST-MKT-FLSH'!L15</f>
        <v>0</v>
      </c>
      <c r="E15" s="66">
        <f>'EAST-MKT-FLSH'!M15</f>
        <v>0</v>
      </c>
      <c r="F15" s="60">
        <f>'EAST-MKT-GL'!D15</f>
        <v>-450000</v>
      </c>
      <c r="G15" s="38">
        <f>'EAST-MKT-GL'!E15</f>
        <v>393352.10999999993</v>
      </c>
      <c r="H15" s="60">
        <f t="shared" si="0"/>
        <v>-450000</v>
      </c>
      <c r="I15" s="38">
        <f t="shared" si="0"/>
        <v>393352.10999999993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73973335</v>
      </c>
      <c r="E16" s="39">
        <f t="shared" si="1"/>
        <v>334971042</v>
      </c>
      <c r="F16" s="61">
        <f t="shared" si="1"/>
        <v>73503903</v>
      </c>
      <c r="G16" s="39">
        <f t="shared" si="1"/>
        <v>336653861.44000006</v>
      </c>
      <c r="H16" s="61">
        <f t="shared" si="1"/>
        <v>-469432</v>
      </c>
      <c r="I16" s="39">
        <f t="shared" si="1"/>
        <v>1682819.4400000186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'EAST-MKT-FLSH'!L19</f>
        <v>-60041053</v>
      </c>
      <c r="E19" s="66">
        <f>'EAST-MKT-FLSH'!M19</f>
        <v>-271749316</v>
      </c>
      <c r="F19" s="60">
        <f>'EAST-MKT-GL'!D19</f>
        <v>-59464453</v>
      </c>
      <c r="G19" s="38">
        <f>'EAST-MKT-GL'!E19</f>
        <v>-261787815.50000003</v>
      </c>
      <c r="H19" s="60">
        <f>F19-D19</f>
        <v>576600</v>
      </c>
      <c r="I19" s="38">
        <f>G19-E19</f>
        <v>9961500.4999999702</v>
      </c>
    </row>
    <row r="20" spans="1:9" x14ac:dyDescent="0.2">
      <c r="A20" s="9">
        <v>7</v>
      </c>
      <c r="B20" s="7"/>
      <c r="C20" s="18" t="s">
        <v>26</v>
      </c>
      <c r="D20" s="65">
        <f>'EAST-MKT-FLSH'!L20</f>
        <v>0</v>
      </c>
      <c r="E20" s="66">
        <f>'EAST-MKT-FLSH'!M20</f>
        <v>0</v>
      </c>
      <c r="F20" s="60">
        <f>'EAST-MKT-GL'!D20</f>
        <v>0</v>
      </c>
      <c r="G20" s="38">
        <f>'EAST-MKT-GL'!E20</f>
        <v>-11625586.74</v>
      </c>
      <c r="H20" s="60">
        <f>F20-D20</f>
        <v>0</v>
      </c>
      <c r="I20" s="38">
        <f>G20-E20</f>
        <v>-11625586.74</v>
      </c>
    </row>
    <row r="21" spans="1:9" x14ac:dyDescent="0.2">
      <c r="A21" s="9">
        <v>8</v>
      </c>
      <c r="B21" s="7"/>
      <c r="C21" s="18" t="s">
        <v>27</v>
      </c>
      <c r="D21" s="65">
        <f>'EAST-MKT-FLSH'!L21</f>
        <v>-15310495</v>
      </c>
      <c r="E21" s="66">
        <f>'EAST-MKT-FLSH'!M21</f>
        <v>-69724975</v>
      </c>
      <c r="F21" s="60">
        <f>'EAST-MKT-GL'!D21</f>
        <v>-15310495</v>
      </c>
      <c r="G21" s="38">
        <f>'EAST-MKT-GL'!E21</f>
        <v>-69724975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'EAST-MKT-FLSH'!L22</f>
        <v>0</v>
      </c>
      <c r="E22" s="66">
        <f>'EAST-MKT-FLSH'!M22</f>
        <v>0</v>
      </c>
      <c r="F22" s="60">
        <f>'EAST-MKT-GL'!D22</f>
        <v>0</v>
      </c>
      <c r="G22" s="38">
        <f>'EAST-MKT-GL'!E22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'EAST-MKT-FLSH'!L23</f>
        <v>113651</v>
      </c>
      <c r="E23" s="66">
        <f>'EAST-MKT-FLSH'!M23</f>
        <v>503435</v>
      </c>
      <c r="F23" s="60">
        <f>'EAST-MKT-GL'!D23</f>
        <v>0</v>
      </c>
      <c r="G23" s="38">
        <f>'EAST-MKT-GL'!E23</f>
        <v>0</v>
      </c>
      <c r="H23" s="60">
        <f t="shared" si="2"/>
        <v>-113651</v>
      </c>
      <c r="I23" s="38">
        <f t="shared" si="2"/>
        <v>-503435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-75237897</v>
      </c>
      <c r="E24" s="39">
        <f t="shared" si="3"/>
        <v>-340970856</v>
      </c>
      <c r="F24" s="61">
        <f t="shared" si="3"/>
        <v>-74774948</v>
      </c>
      <c r="G24" s="39">
        <f t="shared" si="3"/>
        <v>-343138377.24000001</v>
      </c>
      <c r="H24" s="61">
        <f t="shared" si="3"/>
        <v>462949</v>
      </c>
      <c r="I24" s="39">
        <f t="shared" si="3"/>
        <v>-2167521.24000003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'EAST-MKT-FLSH'!L27</f>
        <v>0</v>
      </c>
      <c r="E27" s="66">
        <f>'EAST-MKT-FLSH'!M27</f>
        <v>0</v>
      </c>
      <c r="F27" s="60">
        <f>'EAST-MKT-GL'!D27</f>
        <v>0</v>
      </c>
      <c r="G27" s="38">
        <f>'EAST-MKT-GL'!E27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'EAST-MKT-FLSH'!L28</f>
        <v>0</v>
      </c>
      <c r="E28" s="66">
        <f>'EAST-MKT-FLSH'!M28</f>
        <v>0</v>
      </c>
      <c r="F28" s="60">
        <f>'EAST-MKT-GL'!D28</f>
        <v>0</v>
      </c>
      <c r="G28" s="38">
        <f>'EAST-MKT-GL'!E28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'EAST-MKT-FLSH'!L32</f>
        <v>62465</v>
      </c>
      <c r="E32" s="66">
        <f>'EAST-MKT-FLSH'!M32</f>
        <v>282829</v>
      </c>
      <c r="F32" s="60">
        <f>'EAST-MKT-GL'!D32</f>
        <v>1404467</v>
      </c>
      <c r="G32" s="38">
        <f>'EAST-MKT-GL'!E32</f>
        <v>6334146</v>
      </c>
      <c r="H32" s="60">
        <f>F32-D32</f>
        <v>1342002</v>
      </c>
      <c r="I32" s="38">
        <f>G32-E32</f>
        <v>6051317</v>
      </c>
    </row>
    <row r="33" spans="1:9" x14ac:dyDescent="0.2">
      <c r="A33" s="9">
        <v>14</v>
      </c>
      <c r="B33" s="7"/>
      <c r="C33" s="18" t="s">
        <v>40</v>
      </c>
      <c r="D33" s="65">
        <f>'EAST-MKT-FLSH'!L33</f>
        <v>208</v>
      </c>
      <c r="E33" s="66">
        <f>'EAST-MKT-FLSH'!M33</f>
        <v>0</v>
      </c>
      <c r="F33" s="60">
        <f>'EAST-MKT-GL'!D33</f>
        <v>0</v>
      </c>
      <c r="G33" s="38">
        <f>'EAST-MKT-GL'!E33</f>
        <v>0</v>
      </c>
      <c r="H33" s="60">
        <f t="shared" ref="H33:I35" si="5">F33-D33</f>
        <v>-208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'EAST-MKT-FLSH'!L34</f>
        <v>0</v>
      </c>
      <c r="E34" s="66">
        <f>'EAST-MKT-FLSH'!M34</f>
        <v>0</v>
      </c>
      <c r="F34" s="60">
        <f>'EAST-MKT-GL'!D34</f>
        <v>0</v>
      </c>
      <c r="G34" s="38">
        <f>'EAST-MKT-GL'!E34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'EAST-MKT-FLSH'!L35</f>
        <v>248589</v>
      </c>
      <c r="E35" s="66">
        <f>'EAST-MKT-FLSH'!M35</f>
        <v>1404828</v>
      </c>
      <c r="F35" s="60">
        <f>'EAST-MKT-GL'!D35</f>
        <v>0</v>
      </c>
      <c r="G35" s="38">
        <f>'EAST-MKT-GL'!E35</f>
        <v>1408174.91</v>
      </c>
      <c r="H35" s="60">
        <f t="shared" si="5"/>
        <v>-248589</v>
      </c>
      <c r="I35" s="38">
        <f t="shared" si="5"/>
        <v>3346.9099999999162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311262</v>
      </c>
      <c r="E36" s="39">
        <f t="shared" si="6"/>
        <v>1687657</v>
      </c>
      <c r="F36" s="61">
        <f t="shared" si="6"/>
        <v>1404467</v>
      </c>
      <c r="G36" s="39">
        <f t="shared" si="6"/>
        <v>7742320.9100000001</v>
      </c>
      <c r="H36" s="61">
        <f t="shared" si="6"/>
        <v>1093205</v>
      </c>
      <c r="I36" s="39">
        <f t="shared" si="6"/>
        <v>6054663.9100000001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'EAST-MKT-FLSH'!L39</f>
        <v>1058782</v>
      </c>
      <c r="E39" s="66">
        <f>'EAST-MKT-FLSH'!M39</f>
        <v>220712</v>
      </c>
      <c r="F39" s="60">
        <f>'EAST-MKT-GL'!D39</f>
        <v>0</v>
      </c>
      <c r="G39" s="38">
        <f>'EAST-MKT-GL'!E39</f>
        <v>0</v>
      </c>
      <c r="H39" s="60">
        <f t="shared" ref="H39:I41" si="7">F39-D39</f>
        <v>-1058782</v>
      </c>
      <c r="I39" s="38">
        <f t="shared" si="7"/>
        <v>-220712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'EAST-MKT-FLSH'!L40</f>
        <v>-1000000</v>
      </c>
      <c r="E40" s="66">
        <f>'EAST-MKT-FLSH'!M40</f>
        <v>-10</v>
      </c>
      <c r="F40" s="60">
        <f>'EAST-MKT-GL'!D40</f>
        <v>0</v>
      </c>
      <c r="G40" s="38">
        <f>'EAST-MKT-GL'!E40</f>
        <v>0</v>
      </c>
      <c r="H40" s="60">
        <f t="shared" si="7"/>
        <v>1000000</v>
      </c>
      <c r="I40" s="38">
        <f t="shared" si="7"/>
        <v>10</v>
      </c>
    </row>
    <row r="41" spans="1:9" x14ac:dyDescent="0.2">
      <c r="A41" s="9">
        <v>19</v>
      </c>
      <c r="B41" s="7"/>
      <c r="C41" s="18" t="s">
        <v>47</v>
      </c>
      <c r="D41" s="65">
        <f>'EAST-MKT-FLSH'!L41</f>
        <v>0</v>
      </c>
      <c r="E41" s="66">
        <f>'EAST-MKT-FLSH'!M41</f>
        <v>0</v>
      </c>
      <c r="F41" s="60">
        <f>'EAST-MKT-GL'!D41</f>
        <v>0</v>
      </c>
      <c r="G41" s="38">
        <f>'EAST-MKT-GL'!E41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-1000000</v>
      </c>
      <c r="E42" s="70">
        <f t="shared" si="8"/>
        <v>-10</v>
      </c>
      <c r="F42" s="69">
        <f t="shared" si="8"/>
        <v>0</v>
      </c>
      <c r="G42" s="70">
        <f t="shared" si="8"/>
        <v>0</v>
      </c>
      <c r="H42" s="69">
        <f t="shared" si="8"/>
        <v>1000000</v>
      </c>
      <c r="I42" s="70">
        <f t="shared" si="8"/>
        <v>10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58782</v>
      </c>
      <c r="E43" s="39">
        <f t="shared" si="9"/>
        <v>220702</v>
      </c>
      <c r="F43" s="61">
        <f t="shared" si="9"/>
        <v>0</v>
      </c>
      <c r="G43" s="39">
        <f t="shared" si="9"/>
        <v>0</v>
      </c>
      <c r="H43" s="61">
        <f t="shared" si="9"/>
        <v>-58782</v>
      </c>
      <c r="I43" s="39">
        <f t="shared" si="9"/>
        <v>-220702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'EAST-MKT-FLSH'!L45</f>
        <v>0</v>
      </c>
      <c r="E45" s="66">
        <f>'EAST-MKT-FLSH'!M45</f>
        <v>0</v>
      </c>
      <c r="F45" s="60">
        <f>'EAST-MKT-GL'!D45</f>
        <v>0</v>
      </c>
      <c r="G45" s="38">
        <f>'EAST-MKT-GL'!E45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'EAST-MKT-FLSH'!L47</f>
        <v>0</v>
      </c>
      <c r="E47" s="66">
        <f>'EAST-MKT-FLSH'!M47</f>
        <v>0</v>
      </c>
      <c r="F47" s="60">
        <f>'EAST-MKT-GL'!D47</f>
        <v>0</v>
      </c>
      <c r="G47" s="38">
        <f>'EAST-MKT-GL'!E47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'EAST-MKT-FLSH'!L49</f>
        <v>894518</v>
      </c>
      <c r="E49" s="66">
        <f>'EAST-MKT-FLSH'!M49</f>
        <v>4034276.18</v>
      </c>
      <c r="F49" s="60">
        <f>'EAST-MKT-GL'!D49</f>
        <v>-133422</v>
      </c>
      <c r="G49" s="38">
        <f>'EAST-MKT-GL'!E49</f>
        <v>-601733.22000000067</v>
      </c>
      <c r="H49" s="60">
        <f>F49-D49</f>
        <v>-1027940</v>
      </c>
      <c r="I49" s="38">
        <f>G49-E49</f>
        <v>-4636009.4000000004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'EAST-MKT-FLSH'!L51</f>
        <v>-113651</v>
      </c>
      <c r="E51" s="66">
        <f>'EAST-MKT-FLSH'!M51</f>
        <v>-503435</v>
      </c>
      <c r="F51" s="60">
        <f>'EAST-MKT-GL'!D51</f>
        <v>0</v>
      </c>
      <c r="G51" s="38">
        <f>'EAST-MKT-GL'!E51</f>
        <v>0</v>
      </c>
      <c r="H51" s="60">
        <f>F51-D51</f>
        <v>113651</v>
      </c>
      <c r="I51" s="38">
        <f>G51-E51</f>
        <v>503435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'EAST-MKT-FLSH'!L54</f>
        <v>0</v>
      </c>
      <c r="E54" s="66">
        <f>'EAST-MKT-FLSH'!M54</f>
        <v>-341659</v>
      </c>
      <c r="F54" s="60">
        <f>'EAST-MKT-GL'!D54</f>
        <v>-9092424</v>
      </c>
      <c r="G54" s="38">
        <f>'EAST-MKT-GL'!E54</f>
        <v>1060535.17</v>
      </c>
      <c r="H54" s="60">
        <f>F54-D54</f>
        <v>-9092424</v>
      </c>
      <c r="I54" s="38">
        <f>G54-E54</f>
        <v>1402194.17</v>
      </c>
    </row>
    <row r="55" spans="1:9" x14ac:dyDescent="0.2">
      <c r="A55" s="9">
        <v>25</v>
      </c>
      <c r="B55" s="7"/>
      <c r="C55" s="18" t="s">
        <v>56</v>
      </c>
      <c r="D55" s="65">
        <f>'EAST-MKT-FLSH'!L55</f>
        <v>0</v>
      </c>
      <c r="E55" s="66">
        <f>'EAST-MKT-FLSH'!M55</f>
        <v>-320894.12</v>
      </c>
      <c r="F55" s="60">
        <f>'EAST-MKT-GL'!D55</f>
        <v>0</v>
      </c>
      <c r="G55" s="38">
        <f>'EAST-MKT-GL'!E55</f>
        <v>-3479497.4699999997</v>
      </c>
      <c r="H55" s="60">
        <f>F55-D55</f>
        <v>0</v>
      </c>
      <c r="I55" s="38">
        <f>G55-E55</f>
        <v>-3158603.3499999996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-662553.12</v>
      </c>
      <c r="F56" s="61">
        <f t="shared" si="10"/>
        <v>-9092424</v>
      </c>
      <c r="G56" s="39">
        <f t="shared" si="10"/>
        <v>-2418962.2999999998</v>
      </c>
      <c r="H56" s="61">
        <f t="shared" si="10"/>
        <v>-9092424</v>
      </c>
      <c r="I56" s="39">
        <f t="shared" si="10"/>
        <v>-1756409.1799999997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'EAST-MKT-FLSH'!L59</f>
        <v>0</v>
      </c>
      <c r="E59" s="66">
        <f>'EAST-MKT-FLSH'!M59</f>
        <v>0</v>
      </c>
      <c r="F59" s="60">
        <f>'EAST-MKT-GL'!D59</f>
        <v>0</v>
      </c>
      <c r="G59" s="38">
        <f>'EAST-MKT-GL'!E59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'EAST-MKT-FLSH'!L60</f>
        <v>0</v>
      </c>
      <c r="E60" s="66">
        <f>'EAST-MKT-FLSH'!M60</f>
        <v>0</v>
      </c>
      <c r="F60" s="60">
        <f>'EAST-MKT-GL'!D60</f>
        <v>0</v>
      </c>
      <c r="G60" s="38">
        <f>'EAST-MKT-GL'!E60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'EAST-MKT-FLSH'!L64</f>
        <v>0</v>
      </c>
      <c r="E64" s="66">
        <f>'EAST-MKT-FLSH'!M64</f>
        <v>0</v>
      </c>
      <c r="F64" s="60">
        <f>'EAST-MKT-GL'!D64</f>
        <v>0</v>
      </c>
      <c r="G64" s="38">
        <f>'EAST-MKT-GL'!E64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'EAST-MKT-FLSH'!L65</f>
        <v>0</v>
      </c>
      <c r="E65" s="66">
        <f>'EAST-MKT-FLSH'!M65</f>
        <v>0</v>
      </c>
      <c r="F65" s="60">
        <f>'EAST-MKT-GL'!D65</f>
        <v>0</v>
      </c>
      <c r="G65" s="38">
        <f>'EAST-MKT-GL'!E65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'EAST-MKT-FLSH'!L70</f>
        <v>0</v>
      </c>
      <c r="E70" s="66">
        <f>'EAST-MKT-FLSH'!M70</f>
        <v>1198403.767599999</v>
      </c>
      <c r="F70" s="60">
        <f>'EAST-MKT-GL'!D70</f>
        <v>0</v>
      </c>
      <c r="G70" s="38">
        <f>'EAST-MKT-GL'!E70</f>
        <v>1198403.77</v>
      </c>
      <c r="H70" s="60">
        <f>F70-D70</f>
        <v>0</v>
      </c>
      <c r="I70" s="38">
        <f>G70-E70</f>
        <v>2.4000010453164577E-3</v>
      </c>
    </row>
    <row r="71" spans="1:9" x14ac:dyDescent="0.2">
      <c r="A71" s="9">
        <v>31</v>
      </c>
      <c r="B71" s="3"/>
      <c r="C71" s="10" t="s">
        <v>68</v>
      </c>
      <c r="D71" s="65">
        <f>'EAST-MKT-FLSH'!L71</f>
        <v>0</v>
      </c>
      <c r="E71" s="66">
        <f>'EAST-MKT-FLSH'!M71</f>
        <v>-6919988</v>
      </c>
      <c r="F71" s="60">
        <f>'EAST-MKT-GL'!D71</f>
        <v>0</v>
      </c>
      <c r="G71" s="38">
        <f>'EAST-MKT-GL'!E71</f>
        <v>-6919990</v>
      </c>
      <c r="H71" s="60">
        <f>F71-D71</f>
        <v>0</v>
      </c>
      <c r="I71" s="38">
        <f>G71-E71</f>
        <v>-2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-5721584.232400001</v>
      </c>
      <c r="F72" s="69">
        <f t="shared" si="13"/>
        <v>0</v>
      </c>
      <c r="G72" s="70">
        <f t="shared" si="13"/>
        <v>-5721586.2300000004</v>
      </c>
      <c r="H72" s="69">
        <f t="shared" si="13"/>
        <v>0</v>
      </c>
      <c r="I72" s="70">
        <f t="shared" si="13"/>
        <v>-1.9975999989546835</v>
      </c>
    </row>
    <row r="73" spans="1:9" x14ac:dyDescent="0.2">
      <c r="A73" s="9">
        <v>32</v>
      </c>
      <c r="B73" s="3"/>
      <c r="C73" s="10" t="s">
        <v>70</v>
      </c>
      <c r="D73" s="65">
        <f>'EAST-MKT-FLSH'!L73</f>
        <v>0</v>
      </c>
      <c r="E73" s="66">
        <f>'EAST-MKT-FLSH'!M73</f>
        <v>0</v>
      </c>
      <c r="F73" s="60">
        <f>'EAST-MKT-GL'!D73</f>
        <v>0</v>
      </c>
      <c r="G73" s="38">
        <f>'EAST-MKT-GL'!E73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'EAST-MKT-FLSH'!L74</f>
        <v>0</v>
      </c>
      <c r="E74" s="66">
        <f>'EAST-MKT-FLSH'!M74</f>
        <v>6805714</v>
      </c>
      <c r="F74" s="60">
        <f>'EAST-MKT-GL'!D74</f>
        <v>0</v>
      </c>
      <c r="G74" s="38">
        <f>'EAST-MKT-GL'!E74</f>
        <v>6991821.2100000009</v>
      </c>
      <c r="H74" s="60">
        <f t="shared" ref="H74:I79" si="14">F74-D74</f>
        <v>0</v>
      </c>
      <c r="I74" s="38">
        <f t="shared" si="14"/>
        <v>186107.21000000089</v>
      </c>
    </row>
    <row r="75" spans="1:9" x14ac:dyDescent="0.2">
      <c r="A75" s="9">
        <v>34</v>
      </c>
      <c r="B75" s="3"/>
      <c r="C75" s="10" t="s">
        <v>72</v>
      </c>
      <c r="D75" s="65">
        <f>'EAST-MKT-FLSH'!L75</f>
        <v>0</v>
      </c>
      <c r="E75" s="66">
        <f>'EAST-MKT-FLSH'!M75</f>
        <v>18346.419999999998</v>
      </c>
      <c r="F75" s="60">
        <f>'EAST-MKT-GL'!D75</f>
        <v>0</v>
      </c>
      <c r="G75" s="38">
        <f>'EAST-MKT-GL'!E75</f>
        <v>0</v>
      </c>
      <c r="H75" s="60">
        <f t="shared" si="14"/>
        <v>0</v>
      </c>
      <c r="I75" s="38">
        <f t="shared" si="14"/>
        <v>-18346.419999999998</v>
      </c>
    </row>
    <row r="76" spans="1:9" x14ac:dyDescent="0.2">
      <c r="A76" s="9">
        <v>35</v>
      </c>
      <c r="B76" s="3"/>
      <c r="C76" s="10" t="s">
        <v>73</v>
      </c>
      <c r="D76" s="65">
        <f>'EAST-MKT-FLSH'!L76</f>
        <v>0</v>
      </c>
      <c r="E76" s="66">
        <f>'EAST-MKT-FLSH'!M76</f>
        <v>-504</v>
      </c>
      <c r="F76" s="60">
        <f>'EAST-MKT-GL'!D76</f>
        <v>0</v>
      </c>
      <c r="G76" s="38">
        <f>'EAST-MKT-GL'!E76</f>
        <v>0</v>
      </c>
      <c r="H76" s="60">
        <f t="shared" si="14"/>
        <v>0</v>
      </c>
      <c r="I76" s="38">
        <f t="shared" si="14"/>
        <v>504</v>
      </c>
    </row>
    <row r="77" spans="1:9" x14ac:dyDescent="0.2">
      <c r="A77" s="9">
        <v>36</v>
      </c>
      <c r="B77" s="3"/>
      <c r="C77" s="10" t="s">
        <v>74</v>
      </c>
      <c r="D77" s="65">
        <f>'EAST-MKT-FLSH'!L77</f>
        <v>0</v>
      </c>
      <c r="E77" s="66">
        <f>'EAST-MKT-FLSH'!M77</f>
        <v>0</v>
      </c>
      <c r="F77" s="60">
        <f>'EAST-MKT-GL'!D77</f>
        <v>0</v>
      </c>
      <c r="G77" s="38">
        <f>'EAST-MKT-GL'!E77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'EAST-MKT-FLSH'!L78</f>
        <v>0</v>
      </c>
      <c r="E78" s="66">
        <f>'EAST-MKT-FLSH'!M78</f>
        <v>0</v>
      </c>
      <c r="F78" s="60">
        <f>'EAST-MKT-GL'!D78</f>
        <v>0</v>
      </c>
      <c r="G78" s="38">
        <f>'EAST-MKT-GL'!E78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'EAST-MKT-FLSH'!L79</f>
        <v>0</v>
      </c>
      <c r="E79" s="66">
        <f>'EAST-MKT-FLSH'!M79</f>
        <v>0</v>
      </c>
      <c r="F79" s="60">
        <f>'EAST-MKT-GL'!D79</f>
        <v>0</v>
      </c>
      <c r="G79" s="38">
        <f>'EAST-MKT-GL'!E79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'EAST-MKT-FLSH'!L80</f>
        <v>0</v>
      </c>
      <c r="E80" s="66">
        <f>'EAST-MKT-FLSH'!M80</f>
        <v>0</v>
      </c>
      <c r="F80" s="60">
        <f>'EAST-MKT-GL'!D80</f>
        <v>0</v>
      </c>
      <c r="G80" s="38">
        <f>'EAST-MKT-GL'!E80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'EAST-MKT-FLSH'!L81</f>
        <v>0</v>
      </c>
      <c r="E81" s="66">
        <f>'EAST-MKT-FLSH'!M81</f>
        <v>-38551</v>
      </c>
      <c r="F81" s="60">
        <f>'EAST-MKT-GL'!D81</f>
        <v>0</v>
      </c>
      <c r="G81" s="38">
        <f>'EAST-MKT-GL'!E81</f>
        <v>0</v>
      </c>
      <c r="H81" s="60">
        <f>F81-D81</f>
        <v>0</v>
      </c>
      <c r="I81" s="38">
        <f>G81-E81</f>
        <v>38551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-159745.75239998323</v>
      </c>
      <c r="F82" s="71">
        <f>F16+F24+F29+F36+F43+F45+F47+F49</f>
        <v>0</v>
      </c>
      <c r="G82" s="72">
        <f>SUM(G72:G81)+G16+G24+G29+G36+G43+G45+G47+G49+G51+G56+G61+G66</f>
        <v>-492655.42999993358</v>
      </c>
      <c r="H82" s="71">
        <f>H16+H24+H29+H36+H43+H45+H47+H49</f>
        <v>0</v>
      </c>
      <c r="I82" s="72">
        <f>SUM(I72:I81)+I16+I24+I29+I36+I43+I45+I47+I49+I51+I56+I61+I66</f>
        <v>-332909.67760000937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75" right="0.75" top="1" bottom="1" header="0.5" footer="0.5"/>
  <pageSetup paperSize="5" scale="70" orientation="portrait" verticalDpi="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'EAST-LRC-FLSH'!L11</f>
        <v>0</v>
      </c>
      <c r="E11" s="66">
        <f>'EAST-LRC-FLSH'!M11</f>
        <v>0</v>
      </c>
      <c r="F11" s="60">
        <f>'EAST-LRC-GL'!D11</f>
        <v>0</v>
      </c>
      <c r="G11" s="38">
        <f>'EAST-LRC-GL'!E11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-33856.559999999998</v>
      </c>
      <c r="H12" s="60">
        <f>F12-D12</f>
        <v>0</v>
      </c>
      <c r="I12" s="38">
        <f>G12-E12</f>
        <v>-33856.559999999998</v>
      </c>
    </row>
    <row r="13" spans="1:22" x14ac:dyDescent="0.2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-33856.559999999998</v>
      </c>
      <c r="H16" s="61">
        <f t="shared" si="1"/>
        <v>0</v>
      </c>
      <c r="I16" s="39">
        <f t="shared" si="1"/>
        <v>-33856.559999999998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'EAST-LRC-FLSH'!L19</f>
        <v>0</v>
      </c>
      <c r="E19" s="66">
        <f>'EAST-LRC-FLSH'!M19</f>
        <v>0</v>
      </c>
      <c r="F19" s="60">
        <f>'EAST-LRC-GL'!D19</f>
        <v>0</v>
      </c>
      <c r="G19" s="38">
        <f>'EAST-LRC-GL'!E19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0</v>
      </c>
      <c r="G23" s="38">
        <f>'EAST-LRC-GL'!E23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0</v>
      </c>
      <c r="G27" s="38">
        <f>'EAST-LRC-GL'!E27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0</v>
      </c>
      <c r="G28" s="38">
        <f>'EAST-LRC-GL'!E28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0</v>
      </c>
      <c r="G32" s="38">
        <f>'EAST-LRC-GL'!E32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'EAST-LRC-FLSH'!L39</f>
        <v>0</v>
      </c>
      <c r="E39" s="66">
        <f>'EAST-LRC-FLSH'!M39</f>
        <v>0</v>
      </c>
      <c r="F39" s="60">
        <f>'EAST-LRC-GL'!D39</f>
        <v>0</v>
      </c>
      <c r="G39" s="38">
        <f>'EAST-LRC-GL'!E39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'EAST-LRC-FLSH'!L40</f>
        <v>0</v>
      </c>
      <c r="E40" s="66">
        <f>'EAST-LRC-FLSH'!M40</f>
        <v>0</v>
      </c>
      <c r="F40" s="60">
        <f>'EAST-LRC-GL'!D40</f>
        <v>0</v>
      </c>
      <c r="G40" s="38">
        <f>'EAST-LRC-GL'!E40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0</v>
      </c>
      <c r="G45" s="38">
        <f>'EAST-LRC-GL'!E45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'EAST-LRC-FLSH'!L49</f>
        <v>0</v>
      </c>
      <c r="E49" s="66">
        <f>'EAST-LRC-FLSH'!M49</f>
        <v>0</v>
      </c>
      <c r="F49" s="60">
        <f>'EAST-LRC-GL'!D49</f>
        <v>0</v>
      </c>
      <c r="G49" s="38">
        <f>'EAST-LRC-GL'!E49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0</v>
      </c>
      <c r="G51" s="38">
        <f>'EAST-LRC-GL'!E51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0</v>
      </c>
      <c r="G54" s="38">
        <f>'EAST-LRC-GL'!E54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0</v>
      </c>
      <c r="G59" s="38">
        <f>'EAST-LRC-GL'!E59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0</v>
      </c>
      <c r="F60" s="60">
        <f>'EAST-LRC-GL'!D60</f>
        <v>0</v>
      </c>
      <c r="G60" s="38">
        <f>'EAST-LRC-GL'!E60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0</v>
      </c>
      <c r="G64" s="38">
        <f>'EAST-LRC-GL'!E64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0</v>
      </c>
      <c r="G65" s="38">
        <f>'EAST-LRC-GL'!E65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0</v>
      </c>
      <c r="F82" s="71">
        <f>F16+F24+F29+F36+F43+F45+F47+F49</f>
        <v>0</v>
      </c>
      <c r="G82" s="72">
        <f>SUM(G72:G81)+G16+G24+G29+G36+G43+G45+G47+G49+G51+G56+G61+G66</f>
        <v>-33856.559999999998</v>
      </c>
      <c r="H82" s="71">
        <f>H16+H24+H29+H36+H43+H45+H47+H49</f>
        <v>0</v>
      </c>
      <c r="I82" s="72">
        <f>SUM(I72:I81)+I16+I24+I29+I36+I43+I45+I47+I49+I51+I56+I61+I66</f>
        <v>-33856.559999999998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31" activePane="bottomRight" state="frozen"/>
      <selection pane="topRight"/>
      <selection pane="bottomLeft"/>
      <selection pane="bottomRight" activeCell="F35" sqref="F35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'EAST-CON-FLSH'!L11</f>
        <v>153756420</v>
      </c>
      <c r="E11" s="66">
        <f>'EAST-CON-FLSH'!M11</f>
        <v>663373729</v>
      </c>
      <c r="F11" s="60">
        <f>'EAST-CON-GL '!D11</f>
        <v>157990573</v>
      </c>
      <c r="G11" s="38">
        <f>'EAST-CON-GL '!E11</f>
        <v>662241506.25999987</v>
      </c>
      <c r="H11" s="60">
        <f>F11-D11</f>
        <v>4234153</v>
      </c>
      <c r="I11" s="38">
        <f>G11-E11</f>
        <v>-1132222.7400001287</v>
      </c>
    </row>
    <row r="12" spans="1:22" x14ac:dyDescent="0.2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20291970.23</v>
      </c>
      <c r="H12" s="60">
        <f>F12-D12</f>
        <v>0</v>
      </c>
      <c r="I12" s="38">
        <f>G12-E12</f>
        <v>20291970.23</v>
      </c>
    </row>
    <row r="13" spans="1:22" x14ac:dyDescent="0.2">
      <c r="A13" s="9">
        <v>3</v>
      </c>
      <c r="B13" s="7"/>
      <c r="C13" s="18" t="s">
        <v>27</v>
      </c>
      <c r="D13" s="65">
        <f>'EAST-CON-FLSH'!L13</f>
        <v>98199788</v>
      </c>
      <c r="E13" s="66">
        <f>'EAST-CON-FLSH'!M13</f>
        <v>425874002</v>
      </c>
      <c r="F13" s="60">
        <f>'EAST-CON-GL '!D13</f>
        <v>98199788</v>
      </c>
      <c r="G13" s="38">
        <f>'EAST-CON-GL '!E13</f>
        <v>425874002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30520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-30520</v>
      </c>
    </row>
    <row r="15" spans="1:22" x14ac:dyDescent="0.2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4853957.24</v>
      </c>
      <c r="H15" s="60">
        <f t="shared" si="0"/>
        <v>0</v>
      </c>
      <c r="I15" s="38">
        <f t="shared" si="0"/>
        <v>4853957.24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251956208</v>
      </c>
      <c r="E16" s="39">
        <f t="shared" si="1"/>
        <v>1089278251</v>
      </c>
      <c r="F16" s="61">
        <f t="shared" si="1"/>
        <v>256190361</v>
      </c>
      <c r="G16" s="39">
        <f t="shared" si="1"/>
        <v>1113261435.7299998</v>
      </c>
      <c r="H16" s="61">
        <f t="shared" si="1"/>
        <v>4234153</v>
      </c>
      <c r="I16" s="39">
        <f t="shared" si="1"/>
        <v>23983184.72999987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'EAST-CON-FLSH'!L19</f>
        <v>-160335517</v>
      </c>
      <c r="E19" s="66">
        <f>'EAST-CON-FLSH'!M19</f>
        <v>-690300032</v>
      </c>
      <c r="F19" s="60">
        <f>'EAST-CON-GL '!D19</f>
        <v>-170771873</v>
      </c>
      <c r="G19" s="38">
        <f>'EAST-CON-GL '!E19</f>
        <v>-719038282.99000013</v>
      </c>
      <c r="H19" s="60">
        <f>F19-D19</f>
        <v>-10436356</v>
      </c>
      <c r="I19" s="38">
        <f>G19-E19</f>
        <v>-28738250.990000129</v>
      </c>
    </row>
    <row r="20" spans="1:9" x14ac:dyDescent="0.2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-31658710.870000001</v>
      </c>
      <c r="H20" s="60">
        <f>F20-D20</f>
        <v>0</v>
      </c>
      <c r="I20" s="38">
        <f>G20-E20</f>
        <v>-31658710.870000001</v>
      </c>
    </row>
    <row r="21" spans="1:9" x14ac:dyDescent="0.2">
      <c r="A21" s="9">
        <v>8</v>
      </c>
      <c r="B21" s="7"/>
      <c r="C21" s="18" t="s">
        <v>27</v>
      </c>
      <c r="D21" s="65">
        <f>'EAST-CON-FLSH'!L21</f>
        <v>-92207938</v>
      </c>
      <c r="E21" s="66">
        <f>'EAST-CON-FLSH'!M21</f>
        <v>-398424782</v>
      </c>
      <c r="F21" s="60">
        <f>'EAST-CON-GL '!D21</f>
        <v>-92207938</v>
      </c>
      <c r="G21" s="38">
        <f>'EAST-CON-GL '!E21</f>
        <v>-398424782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'EAST-CON-FLSH'!L23</f>
        <v>574829</v>
      </c>
      <c r="E23" s="66">
        <f>'EAST-CON-FLSH'!M23</f>
        <v>2438737</v>
      </c>
      <c r="F23" s="60">
        <f>'EAST-CON-GL '!D23</f>
        <v>794469</v>
      </c>
      <c r="G23" s="38">
        <f>'EAST-CON-GL '!E23</f>
        <v>3410655.4210000006</v>
      </c>
      <c r="H23" s="60">
        <f t="shared" si="2"/>
        <v>219640</v>
      </c>
      <c r="I23" s="38">
        <f t="shared" si="2"/>
        <v>971918.42100000056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-251968626</v>
      </c>
      <c r="E24" s="39">
        <f t="shared" si="3"/>
        <v>-1086286077</v>
      </c>
      <c r="F24" s="61">
        <f t="shared" si="3"/>
        <v>-262185342</v>
      </c>
      <c r="G24" s="39">
        <f t="shared" si="3"/>
        <v>-1145711120.4390001</v>
      </c>
      <c r="H24" s="61">
        <f t="shared" si="3"/>
        <v>-10216716</v>
      </c>
      <c r="I24" s="39">
        <f t="shared" si="3"/>
        <v>-59425043.43900013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139825</v>
      </c>
      <c r="G27" s="38">
        <f>'EAST-CON-GL '!E27</f>
        <v>578895.73</v>
      </c>
      <c r="H27" s="60">
        <f>F27-D27</f>
        <v>139825</v>
      </c>
      <c r="I27" s="38">
        <f>G27-E27</f>
        <v>578895.73</v>
      </c>
    </row>
    <row r="28" spans="1:9" x14ac:dyDescent="0.2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-89332</v>
      </c>
      <c r="G28" s="38">
        <f>'EAST-CON-GL '!E28</f>
        <v>-369479.04</v>
      </c>
      <c r="H28" s="60">
        <f>F28-D28</f>
        <v>-89332</v>
      </c>
      <c r="I28" s="38">
        <f>G28-E28</f>
        <v>-369479.04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50493</v>
      </c>
      <c r="G29" s="70">
        <f t="shared" si="4"/>
        <v>209416.69</v>
      </c>
      <c r="H29" s="69">
        <f t="shared" si="4"/>
        <v>50493</v>
      </c>
      <c r="I29" s="70">
        <f t="shared" si="4"/>
        <v>209416.69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'EAST-CON-FLSH'!L32</f>
        <v>-15987</v>
      </c>
      <c r="E32" s="66">
        <f>'EAST-CON-FLSH'!M32</f>
        <v>-68946</v>
      </c>
      <c r="F32" s="60">
        <f>'EAST-CON-GL '!D32</f>
        <v>-1193931</v>
      </c>
      <c r="G32" s="38">
        <f>'EAST-CON-GL '!E32</f>
        <v>-5125414.9930000007</v>
      </c>
      <c r="H32" s="60">
        <f>F32-D32</f>
        <v>-1177944</v>
      </c>
      <c r="I32" s="38">
        <f>G32-E32</f>
        <v>-5056468.9930000007</v>
      </c>
    </row>
    <row r="33" spans="1:9" x14ac:dyDescent="0.2">
      <c r="A33" s="9">
        <v>14</v>
      </c>
      <c r="B33" s="7"/>
      <c r="C33" s="18" t="s">
        <v>40</v>
      </c>
      <c r="D33" s="65">
        <f>'EAST-CON-FLSH'!L33</f>
        <v>678108</v>
      </c>
      <c r="E33" s="66">
        <f>'EAST-CON-FLSH'!M33</f>
        <v>2882796</v>
      </c>
      <c r="F33" s="60">
        <f>'EAST-CON-GL '!D33</f>
        <v>-377965</v>
      </c>
      <c r="G33" s="38">
        <f>'EAST-CON-GL '!E33</f>
        <v>-1489667.72</v>
      </c>
      <c r="H33" s="60">
        <f t="shared" ref="H33:I35" si="5">F33-D33</f>
        <v>-1056073</v>
      </c>
      <c r="I33" s="38">
        <f t="shared" si="5"/>
        <v>-4372463.72</v>
      </c>
    </row>
    <row r="34" spans="1:9" x14ac:dyDescent="0.2">
      <c r="A34" s="9">
        <v>15</v>
      </c>
      <c r="B34" s="7"/>
      <c r="C34" s="18" t="s">
        <v>41</v>
      </c>
      <c r="D34" s="65">
        <f>'EAST-CON-FLSH'!L34</f>
        <v>-624629</v>
      </c>
      <c r="E34" s="66">
        <f>'EAST-CON-FLSH'!M34</f>
        <v>-2675858</v>
      </c>
      <c r="F34" s="60">
        <f>'EAST-CON-GL '!D34</f>
        <v>462391</v>
      </c>
      <c r="G34" s="38">
        <f>'EAST-CON-GL '!E34</f>
        <v>1779892.4100000001</v>
      </c>
      <c r="H34" s="60">
        <f t="shared" si="5"/>
        <v>1087020</v>
      </c>
      <c r="I34" s="38">
        <f t="shared" si="5"/>
        <v>4455750.41</v>
      </c>
    </row>
    <row r="35" spans="1:9" x14ac:dyDescent="0.2">
      <c r="A35" s="9">
        <v>16</v>
      </c>
      <c r="B35" s="7"/>
      <c r="C35" s="18" t="s">
        <v>42</v>
      </c>
      <c r="D35" s="65">
        <f>'EAST-CON-FLSH'!L35</f>
        <v>530010</v>
      </c>
      <c r="E35" s="66">
        <f>'EAST-CON-FLSH'!M35</f>
        <v>2113994</v>
      </c>
      <c r="F35" s="60">
        <f>'EAST-CON-GL '!D35</f>
        <v>778347</v>
      </c>
      <c r="G35" s="38">
        <f>'EAST-CON-GL '!E35</f>
        <v>2223440.09</v>
      </c>
      <c r="H35" s="60">
        <f t="shared" si="5"/>
        <v>248337</v>
      </c>
      <c r="I35" s="38">
        <f t="shared" si="5"/>
        <v>109446.08999999985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567502</v>
      </c>
      <c r="E36" s="39">
        <f t="shared" si="6"/>
        <v>2251986</v>
      </c>
      <c r="F36" s="61">
        <f t="shared" si="6"/>
        <v>-331158</v>
      </c>
      <c r="G36" s="39">
        <f t="shared" si="6"/>
        <v>-2611750.2130000005</v>
      </c>
      <c r="H36" s="61">
        <f t="shared" si="6"/>
        <v>-898660</v>
      </c>
      <c r="I36" s="39">
        <f t="shared" si="6"/>
        <v>-4863736.2129999995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'EAST-CON-FLSH'!L39</f>
        <v>1423689</v>
      </c>
      <c r="E39" s="66">
        <f>'EAST-CON-FLSH'!M39</f>
        <v>6198360</v>
      </c>
      <c r="F39" s="60">
        <f>'EAST-CON-GL '!D39</f>
        <v>2505480</v>
      </c>
      <c r="G39" s="38">
        <f>'EAST-CON-GL '!E39</f>
        <v>9351594.2799999993</v>
      </c>
      <c r="H39" s="60">
        <f t="shared" ref="H39:I41" si="7">F39-D39</f>
        <v>1081791</v>
      </c>
      <c r="I39" s="38">
        <f t="shared" si="7"/>
        <v>3153234.2799999993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'EAST-CON-FLSH'!L40</f>
        <v>-1006097</v>
      </c>
      <c r="E40" s="66">
        <f>'EAST-CON-FLSH'!M40</f>
        <v>-4370253</v>
      </c>
      <c r="F40" s="60">
        <f>'EAST-CON-GL '!D40</f>
        <v>-1164897</v>
      </c>
      <c r="G40" s="38">
        <f>'EAST-CON-GL '!E40</f>
        <v>-5387268.0200000005</v>
      </c>
      <c r="H40" s="60">
        <f t="shared" si="7"/>
        <v>-158800</v>
      </c>
      <c r="I40" s="38">
        <f t="shared" si="7"/>
        <v>-1017015.0200000005</v>
      </c>
    </row>
    <row r="41" spans="1:9" x14ac:dyDescent="0.2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-1006097</v>
      </c>
      <c r="E42" s="70">
        <f t="shared" si="8"/>
        <v>-4370253</v>
      </c>
      <c r="F42" s="69">
        <f t="shared" si="8"/>
        <v>-1164897</v>
      </c>
      <c r="G42" s="70">
        <f t="shared" si="8"/>
        <v>-5387268.0200000005</v>
      </c>
      <c r="H42" s="69">
        <f t="shared" si="8"/>
        <v>-158800</v>
      </c>
      <c r="I42" s="70">
        <f t="shared" si="8"/>
        <v>-1017015.0200000005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417592</v>
      </c>
      <c r="E43" s="39">
        <f t="shared" si="9"/>
        <v>1828107</v>
      </c>
      <c r="F43" s="61">
        <f t="shared" si="9"/>
        <v>1340583</v>
      </c>
      <c r="G43" s="39">
        <f t="shared" si="9"/>
        <v>3964326.2599999988</v>
      </c>
      <c r="H43" s="61">
        <f t="shared" si="9"/>
        <v>922991</v>
      </c>
      <c r="I43" s="39">
        <f t="shared" si="9"/>
        <v>2136219.2599999988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0</v>
      </c>
      <c r="G45" s="38">
        <f>'EAST-CON-GL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'EAST-CON-FLSH'!L49</f>
        <v>-972676</v>
      </c>
      <c r="E49" s="66">
        <f>'EAST-CON-FLSH'!M49</f>
        <v>-4175600.8004000005</v>
      </c>
      <c r="F49" s="60">
        <f>'EAST-CON-GL '!D49</f>
        <v>4935228</v>
      </c>
      <c r="G49" s="38">
        <f>'EAST-CON-GL '!E49</f>
        <v>21186933.804000001</v>
      </c>
      <c r="H49" s="60">
        <f>F49-D49</f>
        <v>5907904</v>
      </c>
      <c r="I49" s="38">
        <f>G49-E49</f>
        <v>25362534.604400001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'EAST-CON-FLSH'!L51</f>
        <v>-574829</v>
      </c>
      <c r="E51" s="66">
        <f>'EAST-CON-FLSH'!M51</f>
        <v>-2438737</v>
      </c>
      <c r="F51" s="60">
        <f>'EAST-CON-GL '!D51</f>
        <v>-794469</v>
      </c>
      <c r="G51" s="38">
        <f>'EAST-CON-GL '!E51</f>
        <v>-3410655.4210000006</v>
      </c>
      <c r="H51" s="60">
        <f>F51-D51</f>
        <v>-219640</v>
      </c>
      <c r="I51" s="38">
        <f>G51-E51</f>
        <v>-971918.42100000056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-2048301</v>
      </c>
      <c r="F54" s="60">
        <f>'EAST-CON-GL '!D54</f>
        <v>-138037335</v>
      </c>
      <c r="G54" s="38">
        <f>'EAST-CON-GL '!E54</f>
        <v>2199631.6199999996</v>
      </c>
      <c r="H54" s="60">
        <f>F54-D54</f>
        <v>-138037335</v>
      </c>
      <c r="I54" s="38">
        <f>G54-E54</f>
        <v>4247932.6199999992</v>
      </c>
    </row>
    <row r="55" spans="1:9" x14ac:dyDescent="0.2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-2220811.5</v>
      </c>
      <c r="F55" s="60">
        <f>'EAST-CON-GL '!D55</f>
        <v>0</v>
      </c>
      <c r="G55" s="38">
        <f>'EAST-CON-GL '!E55</f>
        <v>-9220428.129999999</v>
      </c>
      <c r="H55" s="60">
        <f>F55-D55</f>
        <v>0</v>
      </c>
      <c r="I55" s="38">
        <f>G55-E55</f>
        <v>-6999616.629999999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-4269112.5</v>
      </c>
      <c r="F56" s="61">
        <f t="shared" si="10"/>
        <v>-138037335</v>
      </c>
      <c r="G56" s="39">
        <f t="shared" si="10"/>
        <v>-7020796.5099999998</v>
      </c>
      <c r="H56" s="61">
        <f t="shared" si="10"/>
        <v>-138037335</v>
      </c>
      <c r="I56" s="39">
        <f t="shared" si="10"/>
        <v>-2751684.01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0</v>
      </c>
      <c r="G59" s="38">
        <f>'EAST-CON-GL '!E59</f>
        <v>48847.92</v>
      </c>
      <c r="H59" s="60">
        <f>F59-D59</f>
        <v>0</v>
      </c>
      <c r="I59" s="38">
        <f>G59-E59</f>
        <v>48847.92</v>
      </c>
    </row>
    <row r="60" spans="1:9" x14ac:dyDescent="0.2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48847.92</v>
      </c>
      <c r="H61" s="69">
        <f t="shared" si="11"/>
        <v>0</v>
      </c>
      <c r="I61" s="70">
        <f t="shared" si="11"/>
        <v>48847.92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0</v>
      </c>
      <c r="F64" s="60">
        <f>'EAST-CON-GL '!D64</f>
        <v>0</v>
      </c>
      <c r="G64" s="38">
        <f>'EAST-CON-GL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0</v>
      </c>
      <c r="G65" s="38">
        <f>'EAST-CON-GL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-5134326.6295999996</v>
      </c>
      <c r="F70" s="60">
        <f>'EAST-CON-GL '!D70</f>
        <v>0</v>
      </c>
      <c r="G70" s="38">
        <f>'EAST-CON-GL '!E70</f>
        <v>-5134326.63</v>
      </c>
      <c r="H70" s="60">
        <f>F70-D70</f>
        <v>0</v>
      </c>
      <c r="I70" s="38">
        <f>G70-E70</f>
        <v>-4.0000025182962418E-4</v>
      </c>
    </row>
    <row r="71" spans="1:9" x14ac:dyDescent="0.2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-14964909</v>
      </c>
      <c r="F71" s="60">
        <f>'EAST-CON-GL '!D71</f>
        <v>0</v>
      </c>
      <c r="G71" s="38">
        <f>'EAST-CON-GL '!E71</f>
        <v>-14964909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-20099235.6296</v>
      </c>
      <c r="F72" s="69">
        <f t="shared" si="13"/>
        <v>0</v>
      </c>
      <c r="G72" s="70">
        <f t="shared" si="13"/>
        <v>-20099235.629999999</v>
      </c>
      <c r="H72" s="69">
        <f t="shared" si="13"/>
        <v>0</v>
      </c>
      <c r="I72" s="70">
        <f t="shared" si="13"/>
        <v>-4.0000025182962418E-4</v>
      </c>
    </row>
    <row r="73" spans="1:9" x14ac:dyDescent="0.2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13849134</v>
      </c>
      <c r="F74" s="60">
        <f>'EAST-CON-GL '!D74</f>
        <v>0</v>
      </c>
      <c r="G74" s="38">
        <f>'EAST-CON-GL '!E74</f>
        <v>15790987.42</v>
      </c>
      <c r="H74" s="60">
        <f t="shared" ref="H74:I79" si="14">F74-D74</f>
        <v>0</v>
      </c>
      <c r="I74" s="38">
        <f t="shared" si="14"/>
        <v>1941853.42</v>
      </c>
    </row>
    <row r="75" spans="1:9" x14ac:dyDescent="0.2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210386</v>
      </c>
      <c r="F75" s="60">
        <f>'EAST-CON-GL '!D75</f>
        <v>0</v>
      </c>
      <c r="G75" s="38">
        <f>'EAST-CON-GL '!E75</f>
        <v>228732</v>
      </c>
      <c r="H75" s="60">
        <f t="shared" si="14"/>
        <v>0</v>
      </c>
      <c r="I75" s="38">
        <f t="shared" si="14"/>
        <v>18346</v>
      </c>
    </row>
    <row r="76" spans="1:9" x14ac:dyDescent="0.2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-867</v>
      </c>
      <c r="F76" s="60">
        <f>'EAST-CON-GL '!D76</f>
        <v>0</v>
      </c>
      <c r="G76" s="38">
        <f>'EAST-CON-GL '!E76</f>
        <v>-866.58</v>
      </c>
      <c r="H76" s="60">
        <f t="shared" si="14"/>
        <v>0</v>
      </c>
      <c r="I76" s="38">
        <f t="shared" si="14"/>
        <v>0.41999999999995907</v>
      </c>
    </row>
    <row r="77" spans="1:9" x14ac:dyDescent="0.2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20000</v>
      </c>
      <c r="F77" s="60">
        <f>'EAST-CON-GL '!D77</f>
        <v>0</v>
      </c>
      <c r="G77" s="38">
        <f>'EAST-CON-GL '!E77</f>
        <v>0</v>
      </c>
      <c r="H77" s="60">
        <f t="shared" si="14"/>
        <v>0</v>
      </c>
      <c r="I77" s="38">
        <f t="shared" si="14"/>
        <v>-20000</v>
      </c>
    </row>
    <row r="78" spans="1:9" x14ac:dyDescent="0.2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23733</v>
      </c>
      <c r="F78" s="60">
        <f>'EAST-CON-GL '!D78</f>
        <v>0</v>
      </c>
      <c r="G78" s="38">
        <f>'EAST-CON-GL '!E78</f>
        <v>0</v>
      </c>
      <c r="H78" s="60">
        <f t="shared" si="14"/>
        <v>0</v>
      </c>
      <c r="I78" s="38">
        <f t="shared" si="14"/>
        <v>-23733</v>
      </c>
    </row>
    <row r="79" spans="1:9" x14ac:dyDescent="0.2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-66750</v>
      </c>
      <c r="F80" s="60">
        <f>'EAST-CON-GL '!D80</f>
        <v>0</v>
      </c>
      <c r="G80" s="38">
        <f>'EAST-CON-GL '!E80</f>
        <v>0</v>
      </c>
      <c r="H80" s="60">
        <f>F80-D80</f>
        <v>0</v>
      </c>
      <c r="I80" s="38">
        <f>G80-E80</f>
        <v>66750</v>
      </c>
    </row>
    <row r="81" spans="1:63" x14ac:dyDescent="0.2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963669</v>
      </c>
      <c r="F81" s="60">
        <f>'EAST-CON-GL '!D81</f>
        <v>0</v>
      </c>
      <c r="G81" s="38">
        <f>'EAST-CON-GL '!E81</f>
        <v>468168.06000000006</v>
      </c>
      <c r="H81" s="60">
        <f>F81-D81</f>
        <v>0</v>
      </c>
      <c r="I81" s="38">
        <f>G81-E81</f>
        <v>-495500.93999999994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-8911113.9300000481</v>
      </c>
      <c r="F82" s="109">
        <f>F16+F24+F29+F36+F43+F45+F47+F49</f>
        <v>165</v>
      </c>
      <c r="G82" s="110">
        <f>SUM(G72:G81)+G16+G24+G29+G36+G43+G45+G47+G49+G51+G56+G61+G66</f>
        <v>-23695576.909000367</v>
      </c>
      <c r="H82" s="109">
        <f>H16+H24+H29+H36+H43+H45+H47+H49</f>
        <v>165</v>
      </c>
      <c r="I82" s="110">
        <f>SUM(I72:I81)+I16+I24+I29+I36+I43+I45+I47+I49+I51+I56+I61+I66</f>
        <v>-14784462.979000263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'EAST-CON-FLSH'!L86</f>
        <v>0</v>
      </c>
      <c r="E86" s="145">
        <f>'EAST-CON-FLSH'!M86</f>
        <v>-42632</v>
      </c>
      <c r="F86" s="145">
        <f>'EAST-CON-GL '!D86</f>
        <v>0</v>
      </c>
      <c r="G86" s="145">
        <f>'EAST-CON-GL '!E86</f>
        <v>-43000</v>
      </c>
      <c r="H86" s="145">
        <f t="shared" ref="H86:I88" si="15">F86-D86</f>
        <v>0</v>
      </c>
      <c r="I86" s="145">
        <f t="shared" si="15"/>
        <v>-368</v>
      </c>
    </row>
    <row r="87" spans="1:63" x14ac:dyDescent="0.2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">
      <c r="A89" s="151"/>
      <c r="B89" s="152"/>
      <c r="C89" s="157" t="s">
        <v>165</v>
      </c>
      <c r="D89" s="155">
        <f t="shared" ref="D89:I89" si="16">SUM(D86:D88)</f>
        <v>0</v>
      </c>
      <c r="E89" s="155">
        <f t="shared" si="16"/>
        <v>-42632</v>
      </c>
      <c r="F89" s="155">
        <f t="shared" si="16"/>
        <v>0</v>
      </c>
      <c r="G89" s="155">
        <f t="shared" si="16"/>
        <v>-43000</v>
      </c>
      <c r="H89" s="155">
        <f t="shared" si="16"/>
        <v>0</v>
      </c>
      <c r="I89" s="155">
        <f t="shared" si="16"/>
        <v>-368</v>
      </c>
    </row>
    <row r="90" spans="1:63" x14ac:dyDescent="0.2">
      <c r="A90" s="4"/>
      <c r="B90" s="3"/>
      <c r="F90" s="31"/>
      <c r="G90" s="31"/>
      <c r="H90" s="31"/>
      <c r="I90" s="31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-8953745.9300000481</v>
      </c>
      <c r="F91" s="160">
        <f t="shared" si="17"/>
        <v>165</v>
      </c>
      <c r="G91" s="160">
        <f t="shared" si="17"/>
        <v>-23738576.909000367</v>
      </c>
      <c r="H91" s="160">
        <f t="shared" si="17"/>
        <v>165</v>
      </c>
      <c r="I91" s="160">
        <f t="shared" si="17"/>
        <v>-14784830.979000263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s="14" customFormat="1" x14ac:dyDescent="0.2">
      <c r="A94" s="164"/>
      <c r="B94" s="165"/>
      <c r="D94" s="31"/>
      <c r="E94" s="14">
        <f>+'EAST-EGM-VAR'!E91+'EAST-LRC-VAR'!E82</f>
        <v>-8953745.9300000481</v>
      </c>
      <c r="G94" s="14">
        <f>+'EAST-EGM-VAR'!G91+'EAST-LRC-VAR'!G82</f>
        <v>-23738576.909000423</v>
      </c>
      <c r="I94" s="14">
        <f>+'EAST-EGM-VAR'!I91+'EAST-LRC-VAR'!I82</f>
        <v>-14784830.979000261</v>
      </c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218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pane="topRight"/>
      <selection pane="bottomLeft"/>
      <selection pane="bottomRight" activeCell="G71" sqref="G7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'TX-EGM-FLSH'!L11</f>
        <v>12058069</v>
      </c>
      <c r="E11" s="66">
        <f>'TX-EGM-FLSH'!M11</f>
        <v>38430000.50999999</v>
      </c>
      <c r="F11" s="60">
        <f>'TX-EGM-GL'!D11</f>
        <v>14711696</v>
      </c>
      <c r="G11" s="38">
        <f>'TX-EGM-GL'!E11</f>
        <v>60584597.840000004</v>
      </c>
      <c r="H11" s="60">
        <f>F11-D11</f>
        <v>2653627</v>
      </c>
      <c r="I11" s="38">
        <f>G11-E11</f>
        <v>22154597.330000013</v>
      </c>
    </row>
    <row r="12" spans="1:22" x14ac:dyDescent="0.2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3737063.63</v>
      </c>
      <c r="H12" s="60">
        <f>F12-D12</f>
        <v>0</v>
      </c>
      <c r="I12" s="38">
        <f>G12-E12</f>
        <v>3737063.63</v>
      </c>
    </row>
    <row r="13" spans="1:22" x14ac:dyDescent="0.2">
      <c r="A13" s="9">
        <v>3</v>
      </c>
      <c r="B13" s="7"/>
      <c r="C13" s="18" t="s">
        <v>27</v>
      </c>
      <c r="D13" s="65">
        <f>'TX-EGM-FLSH'!L13</f>
        <v>0</v>
      </c>
      <c r="E13" s="66">
        <f>'TX-EGM-FLSH'!M13</f>
        <v>0</v>
      </c>
      <c r="F13" s="60">
        <f>'TX-EGM-GL'!D13</f>
        <v>12450000</v>
      </c>
      <c r="G13" s="38">
        <f>'TX-EGM-GL'!E13</f>
        <v>43694930</v>
      </c>
      <c r="H13" s="60">
        <f t="shared" ref="H13:I15" si="0">F13-D13</f>
        <v>12450000</v>
      </c>
      <c r="I13" s="38">
        <f t="shared" si="0"/>
        <v>43694930</v>
      </c>
    </row>
    <row r="14" spans="1:22" x14ac:dyDescent="0.2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0</v>
      </c>
      <c r="F15" s="60">
        <f>'TX-EGM-GL'!D15</f>
        <v>0</v>
      </c>
      <c r="G15" s="38">
        <f>'TX-EGM-GL'!E15</f>
        <v>1708322</v>
      </c>
      <c r="H15" s="60">
        <f t="shared" si="0"/>
        <v>0</v>
      </c>
      <c r="I15" s="38">
        <f t="shared" si="0"/>
        <v>1708322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12058069</v>
      </c>
      <c r="E16" s="39">
        <f t="shared" si="1"/>
        <v>38430000.50999999</v>
      </c>
      <c r="F16" s="61">
        <f t="shared" si="1"/>
        <v>27161696</v>
      </c>
      <c r="G16" s="39">
        <f t="shared" si="1"/>
        <v>109724913.47</v>
      </c>
      <c r="H16" s="61">
        <f t="shared" si="1"/>
        <v>15103627</v>
      </c>
      <c r="I16" s="39">
        <f t="shared" si="1"/>
        <v>71294912.960000008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'TX-EGM-FLSH'!L19</f>
        <v>-7716905</v>
      </c>
      <c r="E19" s="66">
        <f>'TX-EGM-FLSH'!M19</f>
        <v>-24767566.75999999</v>
      </c>
      <c r="F19" s="60">
        <f>'TX-EGM-GL'!D19</f>
        <v>-8014020</v>
      </c>
      <c r="G19" s="38">
        <f>'TX-EGM-GL'!E19</f>
        <v>-34835907.419999994</v>
      </c>
      <c r="H19" s="60">
        <f>F19-D19</f>
        <v>-297115</v>
      </c>
      <c r="I19" s="38">
        <f>G19-E19</f>
        <v>-10068340.660000004</v>
      </c>
    </row>
    <row r="20" spans="1:9" x14ac:dyDescent="0.2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120337.63</v>
      </c>
      <c r="H20" s="60">
        <f>F20-D20</f>
        <v>0</v>
      </c>
      <c r="I20" s="38">
        <f>G20-E20</f>
        <v>120337.63</v>
      </c>
    </row>
    <row r="21" spans="1:9" x14ac:dyDescent="0.2">
      <c r="A21" s="9">
        <v>8</v>
      </c>
      <c r="B21" s="7"/>
      <c r="C21" s="18" t="s">
        <v>27</v>
      </c>
      <c r="D21" s="65">
        <f>'TX-EGM-FLSH'!L21</f>
        <v>0</v>
      </c>
      <c r="E21" s="66">
        <f>'TX-EGM-FLSH'!M21</f>
        <v>0</v>
      </c>
      <c r="F21" s="60">
        <f>'TX-EGM-GL'!D21</f>
        <v>-12450000</v>
      </c>
      <c r="G21" s="38">
        <f>'TX-EGM-GL'!E21</f>
        <v>-43694930</v>
      </c>
      <c r="H21" s="60">
        <f t="shared" ref="H21:I23" si="2">F21-D21</f>
        <v>-12450000</v>
      </c>
      <c r="I21" s="38">
        <f t="shared" si="2"/>
        <v>-43694930</v>
      </c>
    </row>
    <row r="22" spans="1:9" x14ac:dyDescent="0.2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'TX-EGM-FLSH'!L23</f>
        <v>16787</v>
      </c>
      <c r="E23" s="66">
        <f>'TX-EGM-FLSH'!M23</f>
        <v>58072</v>
      </c>
      <c r="F23" s="60">
        <f>'TX-EGM-GL'!D23</f>
        <v>144584</v>
      </c>
      <c r="G23" s="38">
        <f>'TX-EGM-GL'!E23</f>
        <v>632481.84299999999</v>
      </c>
      <c r="H23" s="60">
        <f t="shared" si="2"/>
        <v>127797</v>
      </c>
      <c r="I23" s="38">
        <f t="shared" si="2"/>
        <v>574409.84299999999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-7700118</v>
      </c>
      <c r="E24" s="39">
        <f t="shared" si="3"/>
        <v>-24709494.75999999</v>
      </c>
      <c r="F24" s="61">
        <f t="shared" si="3"/>
        <v>-20319436</v>
      </c>
      <c r="G24" s="39">
        <f t="shared" si="3"/>
        <v>-77778017.946999997</v>
      </c>
      <c r="H24" s="61">
        <f t="shared" si="3"/>
        <v>-12619318</v>
      </c>
      <c r="I24" s="39">
        <f t="shared" si="3"/>
        <v>-53068523.186999999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'TX-EGM-FLSH'!L27</f>
        <v>22328896</v>
      </c>
      <c r="E27" s="66">
        <f>'TX-EGM-FLSH'!M27</f>
        <v>78557718.520000011</v>
      </c>
      <c r="F27" s="60">
        <f>'TX-EGM-GL'!D27</f>
        <v>13507668</v>
      </c>
      <c r="G27" s="38">
        <f>'TX-EGM-GL'!E27</f>
        <v>57872197.150000006</v>
      </c>
      <c r="H27" s="60">
        <f>F27-D27</f>
        <v>-8821228</v>
      </c>
      <c r="I27" s="38">
        <f>G27-E27</f>
        <v>-20685521.370000005</v>
      </c>
    </row>
    <row r="28" spans="1:9" x14ac:dyDescent="0.2">
      <c r="A28" s="9">
        <v>12</v>
      </c>
      <c r="B28" s="7"/>
      <c r="C28" s="18" t="s">
        <v>36</v>
      </c>
      <c r="D28" s="65">
        <f>'TX-EGM-FLSH'!L28</f>
        <v>-23023876</v>
      </c>
      <c r="E28" s="66">
        <f>'TX-EGM-FLSH'!M28</f>
        <v>-81056970.810000002</v>
      </c>
      <c r="F28" s="60">
        <f>'TX-EGM-GL'!D28</f>
        <v>-19974087</v>
      </c>
      <c r="G28" s="38">
        <f>'TX-EGM-GL'!E28</f>
        <v>-85676158.66399999</v>
      </c>
      <c r="H28" s="60">
        <f>F28-D28</f>
        <v>3049789</v>
      </c>
      <c r="I28" s="38">
        <f>G28-E28</f>
        <v>-4619187.8539999872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-694980</v>
      </c>
      <c r="E29" s="70">
        <f t="shared" si="4"/>
        <v>-2499252.2899999917</v>
      </c>
      <c r="F29" s="69">
        <f t="shared" si="4"/>
        <v>-6466419</v>
      </c>
      <c r="G29" s="70">
        <f t="shared" si="4"/>
        <v>-27803961.513999984</v>
      </c>
      <c r="H29" s="69">
        <f t="shared" si="4"/>
        <v>-5771439</v>
      </c>
      <c r="I29" s="70">
        <f t="shared" si="4"/>
        <v>-25304709.223999992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'TX-EGM-FLSH'!L32</f>
        <v>537385</v>
      </c>
      <c r="E32" s="66">
        <f>'TX-EGM-FLSH'!M32</f>
        <v>3</v>
      </c>
      <c r="F32" s="60">
        <f>'TX-EGM-GL'!D32</f>
        <v>-43781</v>
      </c>
      <c r="G32" s="38">
        <f>'TX-EGM-GL'!E32</f>
        <v>-196308.19899999816</v>
      </c>
      <c r="H32" s="60">
        <f>F32-D32</f>
        <v>-581166</v>
      </c>
      <c r="I32" s="38">
        <f>G32-E32</f>
        <v>-196311.19899999816</v>
      </c>
    </row>
    <row r="33" spans="1:9" x14ac:dyDescent="0.2">
      <c r="A33" s="9">
        <v>14</v>
      </c>
      <c r="B33" s="7"/>
      <c r="C33" s="18" t="s">
        <v>40</v>
      </c>
      <c r="D33" s="65">
        <f>'TX-EGM-FLSH'!L33</f>
        <v>-536755</v>
      </c>
      <c r="E33" s="66">
        <f>'TX-EGM-FLSH'!M33</f>
        <v>-16109</v>
      </c>
      <c r="F33" s="60">
        <f>'TX-EGM-GL'!D33</f>
        <v>0</v>
      </c>
      <c r="G33" s="38">
        <f>'TX-EGM-GL'!E33</f>
        <v>0</v>
      </c>
      <c r="H33" s="60">
        <f t="shared" ref="H33:I35" si="5">F33-D33</f>
        <v>536755</v>
      </c>
      <c r="I33" s="38">
        <f t="shared" si="5"/>
        <v>16109</v>
      </c>
    </row>
    <row r="34" spans="1:9" x14ac:dyDescent="0.2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-6870</v>
      </c>
      <c r="G35" s="38">
        <f>'TX-EGM-GL'!E35</f>
        <v>0</v>
      </c>
      <c r="H35" s="60">
        <f t="shared" si="5"/>
        <v>-6870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630</v>
      </c>
      <c r="E36" s="39">
        <f t="shared" si="6"/>
        <v>-16106</v>
      </c>
      <c r="F36" s="61">
        <f t="shared" si="6"/>
        <v>-50651</v>
      </c>
      <c r="G36" s="39">
        <f t="shared" si="6"/>
        <v>-196308.19899999816</v>
      </c>
      <c r="H36" s="61">
        <f t="shared" si="6"/>
        <v>-51281</v>
      </c>
      <c r="I36" s="39">
        <f t="shared" si="6"/>
        <v>-180202.19899999816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-31402</v>
      </c>
      <c r="G39" s="38">
        <f>'TX-EGM-GL'!E39</f>
        <v>-0.01</v>
      </c>
      <c r="H39" s="60">
        <f t="shared" ref="H39:I41" si="7">F39-D39</f>
        <v>-31402</v>
      </c>
      <c r="I39" s="38">
        <f t="shared" si="7"/>
        <v>-0.01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'TX-EGM-FLSH'!L40</f>
        <v>0</v>
      </c>
      <c r="E40" s="66">
        <f>'TX-EGM-FLSH'!M40</f>
        <v>0</v>
      </c>
      <c r="F40" s="60">
        <f>'TX-EGM-GL'!D40</f>
        <v>-20000</v>
      </c>
      <c r="G40" s="38">
        <f>'TX-EGM-GL'!E40</f>
        <v>-45190.889999999992</v>
      </c>
      <c r="H40" s="60">
        <f t="shared" si="7"/>
        <v>-20000</v>
      </c>
      <c r="I40" s="38">
        <f t="shared" si="7"/>
        <v>-45190.889999999992</v>
      </c>
    </row>
    <row r="41" spans="1:9" x14ac:dyDescent="0.2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-20000</v>
      </c>
      <c r="G42" s="70">
        <f t="shared" si="8"/>
        <v>-45190.889999999992</v>
      </c>
      <c r="H42" s="69">
        <f t="shared" si="8"/>
        <v>-20000</v>
      </c>
      <c r="I42" s="70">
        <f t="shared" si="8"/>
        <v>-45190.889999999992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-51402</v>
      </c>
      <c r="G43" s="39">
        <f t="shared" si="9"/>
        <v>-45190.899999999994</v>
      </c>
      <c r="H43" s="61">
        <f t="shared" si="9"/>
        <v>-51402</v>
      </c>
      <c r="I43" s="39">
        <f t="shared" si="9"/>
        <v>-45190.899999999994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'TX-EGM-FLSH'!L49</f>
        <v>-3662971</v>
      </c>
      <c r="E49" s="66">
        <f>'TX-EGM-FLSH'!M49</f>
        <v>-15687545.484167419</v>
      </c>
      <c r="F49" s="60">
        <f>'TX-EGM-GL'!D49</f>
        <v>-188</v>
      </c>
      <c r="G49" s="38">
        <f>'TX-EGM-GL'!E49</f>
        <v>-805.20599999988917</v>
      </c>
      <c r="H49" s="60">
        <f>F49-D49</f>
        <v>3662783</v>
      </c>
      <c r="I49" s="38">
        <f>G49-E49</f>
        <v>15686740.278167419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'TX-EGM-FLSH'!L51</f>
        <v>-16787</v>
      </c>
      <c r="E51" s="66">
        <f>'TX-EGM-FLSH'!M51</f>
        <v>0</v>
      </c>
      <c r="F51" s="60">
        <f>'TX-EGM-GL'!D51</f>
        <v>-8207</v>
      </c>
      <c r="G51" s="38">
        <f>'TX-EGM-GL'!E51</f>
        <v>-35150.582999999999</v>
      </c>
      <c r="H51" s="60">
        <f>F51-D51</f>
        <v>8580</v>
      </c>
      <c r="I51" s="38">
        <f>G51-E51</f>
        <v>-35150.582999999999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0</v>
      </c>
      <c r="F54" s="60">
        <f>'TX-EGM-GL'!D54</f>
        <v>-28043834</v>
      </c>
      <c r="G54" s="38">
        <f>'TX-EGM-GL'!E54</f>
        <v>-345652.11000000004</v>
      </c>
      <c r="H54" s="60">
        <f>F54-D54</f>
        <v>-28043834</v>
      </c>
      <c r="I54" s="38">
        <f>G54-E54</f>
        <v>-345652.11000000004</v>
      </c>
    </row>
    <row r="55" spans="1:9" x14ac:dyDescent="0.2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23344</v>
      </c>
      <c r="G55" s="38">
        <f>'TX-EGM-GL'!E55</f>
        <v>-278635.11</v>
      </c>
      <c r="H55" s="60">
        <f>F55-D55</f>
        <v>23344</v>
      </c>
      <c r="I55" s="38">
        <f>G55-E55</f>
        <v>-278635.11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-28020490</v>
      </c>
      <c r="G56" s="39">
        <f t="shared" si="10"/>
        <v>-624287.22</v>
      </c>
      <c r="H56" s="61">
        <f t="shared" si="10"/>
        <v>-28020490</v>
      </c>
      <c r="I56" s="39">
        <f t="shared" si="10"/>
        <v>-624287.22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519130.8</v>
      </c>
      <c r="F70" s="60">
        <f>'TX-EGM-GL'!D70</f>
        <v>0</v>
      </c>
      <c r="G70" s="38">
        <f>'TX-EGM-GL'!E70</f>
        <v>519130.8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-6879227</v>
      </c>
      <c r="F71" s="60">
        <f>'TX-EGM-GL'!D71</f>
        <v>0</v>
      </c>
      <c r="G71" s="38">
        <f>'TX-EGM-GL'!E71</f>
        <v>-6550905</v>
      </c>
      <c r="H71" s="60">
        <f>F71-D71</f>
        <v>0</v>
      </c>
      <c r="I71" s="38">
        <f>G71-E71</f>
        <v>328322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-6360096.2000000002</v>
      </c>
      <c r="F72" s="69">
        <f t="shared" si="13"/>
        <v>0</v>
      </c>
      <c r="G72" s="70">
        <f t="shared" si="13"/>
        <v>-6031774.2000000002</v>
      </c>
      <c r="H72" s="69">
        <f t="shared" si="13"/>
        <v>0</v>
      </c>
      <c r="I72" s="70">
        <f t="shared" si="13"/>
        <v>328322</v>
      </c>
    </row>
    <row r="73" spans="1:9" x14ac:dyDescent="0.2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5792644</v>
      </c>
      <c r="F74" s="60">
        <f>'TX-EGM-GL'!D74</f>
        <v>0</v>
      </c>
      <c r="G74" s="38">
        <f>'TX-EGM-GL'!E74</f>
        <v>-70463.97</v>
      </c>
      <c r="H74" s="60">
        <f t="shared" ref="H74:I79" si="14">F74-D74</f>
        <v>0</v>
      </c>
      <c r="I74" s="38">
        <f t="shared" si="14"/>
        <v>-5863107.9699999997</v>
      </c>
    </row>
    <row r="75" spans="1:9" x14ac:dyDescent="0.2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308</v>
      </c>
      <c r="F75" s="60">
        <f>'TX-EGM-GL'!D75</f>
        <v>0</v>
      </c>
      <c r="G75" s="38">
        <f>'TX-EGM-GL'!E75</f>
        <v>308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-1000</v>
      </c>
      <c r="F76" s="60">
        <f>'TX-EGM-GL'!D76</f>
        <v>0</v>
      </c>
      <c r="G76" s="38">
        <f>'TX-EGM-GL'!E76</f>
        <v>0</v>
      </c>
      <c r="H76" s="60">
        <f t="shared" si="14"/>
        <v>0</v>
      </c>
      <c r="I76" s="38">
        <f t="shared" si="14"/>
        <v>1000</v>
      </c>
    </row>
    <row r="77" spans="1:9" x14ac:dyDescent="0.2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-98300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98300</v>
      </c>
    </row>
    <row r="78" spans="1:9" x14ac:dyDescent="0.2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2228</v>
      </c>
      <c r="F81" s="60">
        <f>'TX-EGM-GL'!D81</f>
        <v>0</v>
      </c>
      <c r="G81" s="38">
        <f>'TX-EGM-GL'!E81</f>
        <v>0</v>
      </c>
      <c r="H81" s="60">
        <f>F81-D81</f>
        <v>0</v>
      </c>
      <c r="I81" s="38">
        <f>G81-E81</f>
        <v>-2228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630</v>
      </c>
      <c r="E82" s="110">
        <f>SUM(E72:E81)+E16+E24+E29+E36+E43+E45+E47+E49+E51+E56+E61+E66</f>
        <v>-5146614.224167414</v>
      </c>
      <c r="F82" s="109">
        <f>F16+F24+F29+F36+F43+F45+F47+F49</f>
        <v>273600</v>
      </c>
      <c r="G82" s="110">
        <f>SUM(G72:G81)+G16+G24+G29+G36+G43+G45+G47+G49+G51+G56+G61+G66</f>
        <v>-2860738.2689999817</v>
      </c>
      <c r="H82" s="109">
        <f>H16+H24+H29+H36+H43+H45+H47+H49</f>
        <v>272970</v>
      </c>
      <c r="I82" s="110">
        <f>SUM(I72:I81)+I16+I24+I29+I36+I43+I45+I47+I49+I51+I56+I61+I66</f>
        <v>2285875.9551674398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'TX-EGM-FLSH'!L86</f>
        <v>0</v>
      </c>
      <c r="E86" s="145">
        <f>'TX-EGM-FLSH'!M86</f>
        <v>57677</v>
      </c>
      <c r="F86" s="145">
        <f>'TX-EGM-GL'!D86</f>
        <v>0</v>
      </c>
      <c r="G86" s="145">
        <f>'TX-EGM-GL'!E86</f>
        <v>0</v>
      </c>
      <c r="H86" s="145">
        <f t="shared" ref="H86:I88" si="15">F86-D86</f>
        <v>0</v>
      </c>
      <c r="I86" s="145">
        <f t="shared" si="15"/>
        <v>-57677</v>
      </c>
    </row>
    <row r="87" spans="1:63" x14ac:dyDescent="0.2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'TX-EGM-FLSH'!L88</f>
        <v>0</v>
      </c>
      <c r="E88" s="147">
        <f>'TX-EGM-FLSH'!M88</f>
        <v>-686167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686167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-628490</v>
      </c>
      <c r="F89" s="160">
        <f t="shared" si="16"/>
        <v>0</v>
      </c>
      <c r="G89" s="160">
        <f t="shared" si="16"/>
        <v>0</v>
      </c>
      <c r="H89" s="160">
        <f t="shared" si="16"/>
        <v>0</v>
      </c>
      <c r="I89" s="160">
        <f t="shared" si="16"/>
        <v>628490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630</v>
      </c>
      <c r="E91" s="160">
        <f t="shared" si="17"/>
        <v>-5775104.224167414</v>
      </c>
      <c r="F91" s="160">
        <f t="shared" si="17"/>
        <v>273600</v>
      </c>
      <c r="G91" s="160">
        <f t="shared" si="17"/>
        <v>-2860738.2689999817</v>
      </c>
      <c r="H91" s="160">
        <f t="shared" si="17"/>
        <v>272970</v>
      </c>
      <c r="I91" s="160">
        <f t="shared" si="17"/>
        <v>2914365.9551674398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'TX-HPLR-FLSH'!L11</f>
        <v>3157520</v>
      </c>
      <c r="E11" s="66">
        <f>'TX-HPLR-FLSH'!M11</f>
        <v>28080810.49000001</v>
      </c>
      <c r="F11" s="60">
        <f>'TX-HPLR-GL '!D11</f>
        <v>114127</v>
      </c>
      <c r="G11" s="38">
        <f>'TX-HPLR-GL '!E11</f>
        <v>502272.93</v>
      </c>
      <c r="H11" s="60">
        <f>F11-D11</f>
        <v>-3043393</v>
      </c>
      <c r="I11" s="38">
        <f>G11-E11</f>
        <v>-27578537.56000001</v>
      </c>
    </row>
    <row r="12" spans="1:22" x14ac:dyDescent="0.2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-1728</v>
      </c>
      <c r="H12" s="60">
        <f>F12-D12</f>
        <v>0</v>
      </c>
      <c r="I12" s="38">
        <f>G12-E12</f>
        <v>-1728</v>
      </c>
    </row>
    <row r="13" spans="1:22" x14ac:dyDescent="0.2">
      <c r="A13" s="9">
        <v>3</v>
      </c>
      <c r="B13" s="7"/>
      <c r="C13" s="18" t="s">
        <v>27</v>
      </c>
      <c r="D13" s="65">
        <f>'TX-HPLR-FLSH'!L13</f>
        <v>14</v>
      </c>
      <c r="E13" s="66">
        <f>'TX-HPLR-FLSH'!M13</f>
        <v>0</v>
      </c>
      <c r="F13" s="60">
        <f>'TX-HPLR-GL '!D13</f>
        <v>0</v>
      </c>
      <c r="G13" s="38">
        <f>'TX-HPLR-GL '!E13</f>
        <v>0</v>
      </c>
      <c r="H13" s="60">
        <f t="shared" ref="H13:I15" si="0">F13-D13</f>
        <v>-14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3157534</v>
      </c>
      <c r="E16" s="39">
        <f t="shared" si="1"/>
        <v>28080810.49000001</v>
      </c>
      <c r="F16" s="61">
        <f t="shared" si="1"/>
        <v>114127</v>
      </c>
      <c r="G16" s="39">
        <f t="shared" si="1"/>
        <v>500544.93</v>
      </c>
      <c r="H16" s="61">
        <f t="shared" si="1"/>
        <v>-3043407</v>
      </c>
      <c r="I16" s="39">
        <f t="shared" si="1"/>
        <v>-27580265.56000001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'TX-HPLR-FLSH'!L19</f>
        <v>-366385</v>
      </c>
      <c r="E19" s="66">
        <f>'TX-HPLR-FLSH'!M19</f>
        <v>-9636253.2400000095</v>
      </c>
      <c r="F19" s="60">
        <f>'TX-HPLR-GL '!D19</f>
        <v>0</v>
      </c>
      <c r="G19" s="38">
        <f>'TX-HPLR-GL '!E19</f>
        <v>9717.56</v>
      </c>
      <c r="H19" s="60">
        <f>F19-D19</f>
        <v>366385</v>
      </c>
      <c r="I19" s="38">
        <f>G19-E19</f>
        <v>9645970.8000000101</v>
      </c>
    </row>
    <row r="20" spans="1:9" x14ac:dyDescent="0.2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'TX-HPLR-FLSH'!L23</f>
        <v>-7996</v>
      </c>
      <c r="E23" s="66">
        <f>'TX-HPLR-FLSH'!M23</f>
        <v>-20999</v>
      </c>
      <c r="F23" s="60">
        <f>'TX-HPLR-GL '!D23</f>
        <v>0</v>
      </c>
      <c r="G23" s="38">
        <f>'TX-HPLR-GL '!E23</f>
        <v>0</v>
      </c>
      <c r="H23" s="60">
        <f t="shared" si="2"/>
        <v>7996</v>
      </c>
      <c r="I23" s="38">
        <f t="shared" si="2"/>
        <v>20999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-374381</v>
      </c>
      <c r="E24" s="39">
        <f t="shared" si="3"/>
        <v>-9657252.2400000095</v>
      </c>
      <c r="F24" s="61">
        <f t="shared" si="3"/>
        <v>0</v>
      </c>
      <c r="G24" s="39">
        <f t="shared" si="3"/>
        <v>9717.56</v>
      </c>
      <c r="H24" s="61">
        <f t="shared" si="3"/>
        <v>374381</v>
      </c>
      <c r="I24" s="39">
        <f t="shared" si="3"/>
        <v>9666969.8000000101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'TX-HPLR-FLSH'!L27</f>
        <v>-356532</v>
      </c>
      <c r="E27" s="66">
        <f>'TX-HPLR-FLSH'!M27</f>
        <v>15210999.480000019</v>
      </c>
      <c r="F27" s="60">
        <f>'TX-HPLR-GL '!D27</f>
        <v>0</v>
      </c>
      <c r="G27" s="38">
        <f>'TX-HPLR-GL '!E27</f>
        <v>0</v>
      </c>
      <c r="H27" s="60">
        <f>F27-D27</f>
        <v>356532</v>
      </c>
      <c r="I27" s="38">
        <f>G27-E27</f>
        <v>-15210999.480000019</v>
      </c>
    </row>
    <row r="28" spans="1:9" x14ac:dyDescent="0.2">
      <c r="A28" s="9">
        <v>12</v>
      </c>
      <c r="B28" s="7"/>
      <c r="C28" s="18" t="s">
        <v>36</v>
      </c>
      <c r="D28" s="65">
        <f>'TX-HPLR-FLSH'!L28</f>
        <v>103705</v>
      </c>
      <c r="E28" s="66">
        <f>'TX-HPLR-FLSH'!M28</f>
        <v>-16792921.189999998</v>
      </c>
      <c r="F28" s="60">
        <f>'TX-HPLR-GL '!D28</f>
        <v>-114127</v>
      </c>
      <c r="G28" s="38">
        <f>'TX-HPLR-GL '!E28</f>
        <v>-499876.26</v>
      </c>
      <c r="H28" s="60">
        <f>F28-D28</f>
        <v>-217832</v>
      </c>
      <c r="I28" s="38">
        <f>G28-E28</f>
        <v>16293044.929999998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-252827</v>
      </c>
      <c r="E29" s="70">
        <f t="shared" si="4"/>
        <v>-1581921.7099999785</v>
      </c>
      <c r="F29" s="69">
        <f t="shared" si="4"/>
        <v>-114127</v>
      </c>
      <c r="G29" s="70">
        <f t="shared" si="4"/>
        <v>-499876.26</v>
      </c>
      <c r="H29" s="69">
        <f t="shared" si="4"/>
        <v>138700</v>
      </c>
      <c r="I29" s="70">
        <f t="shared" si="4"/>
        <v>1082045.4499999788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'TX-HPLR-FLSH'!L49</f>
        <v>-2530942</v>
      </c>
      <c r="E49" s="66">
        <f>'TX-HPLR-FLSH'!M49</f>
        <v>-10839361.748370286</v>
      </c>
      <c r="F49" s="60">
        <f>'TX-HPLR-GL '!D49</f>
        <v>0</v>
      </c>
      <c r="G49" s="38">
        <f>'TX-HPLR-GL '!E49</f>
        <v>0</v>
      </c>
      <c r="H49" s="60">
        <f>F49-D49</f>
        <v>2530942</v>
      </c>
      <c r="I49" s="38">
        <f>G49-E49</f>
        <v>10839361.748370286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'TX-HPLR-FLSH'!L51</f>
        <v>16787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-16787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-271480</v>
      </c>
      <c r="G54" s="38">
        <f>'TX-HPLR-GL '!E54</f>
        <v>-1172793.6000000001</v>
      </c>
      <c r="H54" s="60">
        <f>F54-D54</f>
        <v>-271480</v>
      </c>
      <c r="I54" s="38">
        <f>G54-E54</f>
        <v>-1172793.6000000001</v>
      </c>
    </row>
    <row r="55" spans="1:9" x14ac:dyDescent="0.2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-271480</v>
      </c>
      <c r="G56" s="39">
        <f t="shared" si="10"/>
        <v>-1172793.6000000001</v>
      </c>
      <c r="H56" s="61">
        <f t="shared" si="10"/>
        <v>-271480</v>
      </c>
      <c r="I56" s="39">
        <f t="shared" si="10"/>
        <v>-1172793.6000000001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-616</v>
      </c>
      <c r="E82" s="110">
        <f>SUM(E72:E81)+E16+E24+E29+E36+E43+E45+E47+E49+E51+E56+E61+E66</f>
        <v>6002274.7916297354</v>
      </c>
      <c r="F82" s="109">
        <f>F16+F24+F29+F36+F43+F45+F47+F49</f>
        <v>0</v>
      </c>
      <c r="G82" s="110">
        <f>SUM(G72:G81)+G16+G24+G29+G36+G43+G45+G47+G49+G51+G56+G61+G66</f>
        <v>-1162407.3700000001</v>
      </c>
      <c r="H82" s="109">
        <f>H16+H24+H29+H36+H43+H45+H47+H49</f>
        <v>616</v>
      </c>
      <c r="I82" s="110">
        <f>SUM(I72:I81)+I16+I24+I29+I36+I43+I45+I47+I49+I51+I56+I61+I66</f>
        <v>-7164682.1616297308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38"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174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'TX-HPLC-FLSH'!L11</f>
        <v>53851393</v>
      </c>
      <c r="E11" s="66">
        <f>'TX-HPLC-FLSH'!M11</f>
        <v>231073644</v>
      </c>
      <c r="F11" s="60">
        <f>'TX-HPLC-GL'!D11</f>
        <v>54006730</v>
      </c>
      <c r="G11" s="38">
        <f>'TX-HPLC-GL'!E11</f>
        <v>230193991.70999998</v>
      </c>
      <c r="H11" s="60">
        <f>F11-D11</f>
        <v>155337</v>
      </c>
      <c r="I11" s="38">
        <f>G11-E11</f>
        <v>-879652.29000002146</v>
      </c>
    </row>
    <row r="12" spans="1:22" x14ac:dyDescent="0.2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4145252.62</v>
      </c>
      <c r="H12" s="60">
        <f>F12-D12</f>
        <v>0</v>
      </c>
      <c r="I12" s="38">
        <f>G12-E12</f>
        <v>4145252.62</v>
      </c>
    </row>
    <row r="13" spans="1:22" x14ac:dyDescent="0.2">
      <c r="A13" s="9">
        <v>3</v>
      </c>
      <c r="B13" s="7"/>
      <c r="C13" s="18" t="s">
        <v>27</v>
      </c>
      <c r="D13" s="65">
        <f>'TX-HPLC-FLSH'!L13</f>
        <v>531200</v>
      </c>
      <c r="E13" s="66">
        <f>'TX-HPLC-FLSH'!M13</f>
        <v>2195040</v>
      </c>
      <c r="F13" s="60">
        <f>'TX-HPLC-GL'!D13</f>
        <v>0</v>
      </c>
      <c r="G13" s="38">
        <f>'TX-HPLC-GL'!E13</f>
        <v>0</v>
      </c>
      <c r="H13" s="60">
        <f t="shared" ref="H13:I15" si="0">F13-D13</f>
        <v>-531200</v>
      </c>
      <c r="I13" s="38">
        <f t="shared" si="0"/>
        <v>-2195040</v>
      </c>
    </row>
    <row r="14" spans="1:22" x14ac:dyDescent="0.2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-1695135.94</v>
      </c>
      <c r="H15" s="60">
        <f t="shared" si="0"/>
        <v>0</v>
      </c>
      <c r="I15" s="38">
        <f t="shared" si="0"/>
        <v>-1695135.94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54382593</v>
      </c>
      <c r="E16" s="39">
        <f t="shared" si="1"/>
        <v>233268684</v>
      </c>
      <c r="F16" s="61">
        <f t="shared" si="1"/>
        <v>54006730</v>
      </c>
      <c r="G16" s="39">
        <f t="shared" si="1"/>
        <v>232644108.38999999</v>
      </c>
      <c r="H16" s="61">
        <f t="shared" si="1"/>
        <v>-375863</v>
      </c>
      <c r="I16" s="39">
        <f t="shared" si="1"/>
        <v>-624575.61000002129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'TX-HPLC-FLSH'!L19</f>
        <v>-61030753</v>
      </c>
      <c r="E19" s="66">
        <f>'TX-HPLC-FLSH'!M19</f>
        <v>-260483091</v>
      </c>
      <c r="F19" s="60">
        <f>'TX-HPLC-GL'!D19</f>
        <v>-60194608</v>
      </c>
      <c r="G19" s="38">
        <f>'TX-HPLC-GL'!E19</f>
        <v>-254139411.01000002</v>
      </c>
      <c r="H19" s="60">
        <f>F19-D19</f>
        <v>836145</v>
      </c>
      <c r="I19" s="38">
        <f>G19-E19</f>
        <v>6343679.9899999797</v>
      </c>
    </row>
    <row r="20" spans="1:9" x14ac:dyDescent="0.2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2639119.3500000006</v>
      </c>
      <c r="H20" s="60">
        <f>F20-D20</f>
        <v>0</v>
      </c>
      <c r="I20" s="38">
        <f>G20-E20</f>
        <v>2639119.3500000006</v>
      </c>
    </row>
    <row r="21" spans="1:9" x14ac:dyDescent="0.2">
      <c r="A21" s="9">
        <v>8</v>
      </c>
      <c r="B21" s="7"/>
      <c r="C21" s="18" t="s">
        <v>27</v>
      </c>
      <c r="D21" s="65">
        <f>'TX-HPLC-FLSH'!L21</f>
        <v>-1345522</v>
      </c>
      <c r="E21" s="66">
        <f>'TX-HPLC-FLSH'!M21</f>
        <v>-5615570</v>
      </c>
      <c r="F21" s="60">
        <f>'TX-HPLC-GL'!D21</f>
        <v>0</v>
      </c>
      <c r="G21" s="38">
        <f>'TX-HPLC-GL'!E21</f>
        <v>0</v>
      </c>
      <c r="H21" s="60">
        <f t="shared" ref="H21:I23" si="2">F21-D21</f>
        <v>1345522</v>
      </c>
      <c r="I21" s="38">
        <f t="shared" si="2"/>
        <v>5615570</v>
      </c>
    </row>
    <row r="22" spans="1:9" x14ac:dyDescent="0.2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'TX-HPLC-FLSH'!L23</f>
        <v>8963</v>
      </c>
      <c r="E23" s="66">
        <f>'TX-HPLC-FLSH'!M23</f>
        <v>37729</v>
      </c>
      <c r="F23" s="60">
        <f>'TX-HPLC-GL'!D23</f>
        <v>0</v>
      </c>
      <c r="G23" s="38">
        <f>'TX-HPLC-GL'!E23</f>
        <v>0</v>
      </c>
      <c r="H23" s="60">
        <f t="shared" si="2"/>
        <v>-8963</v>
      </c>
      <c r="I23" s="38">
        <f t="shared" si="2"/>
        <v>-37729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-62367312</v>
      </c>
      <c r="E24" s="39">
        <f t="shared" si="3"/>
        <v>-266060932</v>
      </c>
      <c r="F24" s="61">
        <f t="shared" si="3"/>
        <v>-60194608</v>
      </c>
      <c r="G24" s="39">
        <f t="shared" si="3"/>
        <v>-251500291.66000003</v>
      </c>
      <c r="H24" s="61">
        <f t="shared" si="3"/>
        <v>2172704</v>
      </c>
      <c r="I24" s="39">
        <f t="shared" si="3"/>
        <v>14560640.339999981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'TX-HPLC-FLSH'!L27</f>
        <v>84958346</v>
      </c>
      <c r="E27" s="66">
        <f>'TX-HPLC-FLSH'!M27</f>
        <v>364399214</v>
      </c>
      <c r="F27" s="60">
        <f>'TX-HPLC-GL'!D27</f>
        <v>20623297</v>
      </c>
      <c r="G27" s="38">
        <f>'TX-HPLC-GL'!E27</f>
        <v>87297113.010000005</v>
      </c>
      <c r="H27" s="60">
        <f>F27-D27</f>
        <v>-64335049</v>
      </c>
      <c r="I27" s="38">
        <f>G27-E27</f>
        <v>-277102100.99000001</v>
      </c>
    </row>
    <row r="28" spans="1:9" x14ac:dyDescent="0.2">
      <c r="A28" s="9">
        <v>12</v>
      </c>
      <c r="B28" s="7"/>
      <c r="C28" s="18" t="s">
        <v>36</v>
      </c>
      <c r="D28" s="65">
        <f>'TX-HPLC-FLSH'!L28</f>
        <v>-83346867</v>
      </c>
      <c r="E28" s="66">
        <f>'TX-HPLC-FLSH'!M28</f>
        <v>-357411158</v>
      </c>
      <c r="F28" s="60">
        <f>'TX-HPLC-GL'!D28</f>
        <v>-14935817</v>
      </c>
      <c r="G28" s="38">
        <f>'TX-HPLC-GL'!E28</f>
        <v>-63918296.479999997</v>
      </c>
      <c r="H28" s="60">
        <f>F28-D28</f>
        <v>68411050</v>
      </c>
      <c r="I28" s="38">
        <f>G28-E28</f>
        <v>293492861.51999998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1611479</v>
      </c>
      <c r="E29" s="70">
        <f t="shared" si="4"/>
        <v>6988056</v>
      </c>
      <c r="F29" s="69">
        <f t="shared" si="4"/>
        <v>5687480</v>
      </c>
      <c r="G29" s="70">
        <f t="shared" si="4"/>
        <v>23378816.530000009</v>
      </c>
      <c r="H29" s="69">
        <f t="shared" si="4"/>
        <v>4076001</v>
      </c>
      <c r="I29" s="70">
        <f t="shared" si="4"/>
        <v>16390760.529999971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254194</v>
      </c>
      <c r="G32" s="38">
        <f>'TX-HPLC-GL'!E32</f>
        <v>1088712.9100000001</v>
      </c>
      <c r="H32" s="60">
        <f>F32-D32</f>
        <v>254194</v>
      </c>
      <c r="I32" s="38">
        <f>G32-E32</f>
        <v>1088712.9100000001</v>
      </c>
    </row>
    <row r="33" spans="1:9" x14ac:dyDescent="0.2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0</v>
      </c>
      <c r="G34" s="38">
        <f>'TX-HPLC-GL'!E34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254194</v>
      </c>
      <c r="G36" s="39">
        <f t="shared" si="6"/>
        <v>1088712.9100000001</v>
      </c>
      <c r="H36" s="61">
        <f t="shared" si="6"/>
        <v>254194</v>
      </c>
      <c r="I36" s="39">
        <f t="shared" si="6"/>
        <v>1088712.9100000001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'TX-HPLC-FLSH'!L39</f>
        <v>3036024</v>
      </c>
      <c r="E39" s="66">
        <f>'TX-HPLC-FLSH'!M39</f>
        <v>13255287</v>
      </c>
      <c r="F39" s="60">
        <f>'TX-HPLC-GL'!D39</f>
        <v>319106</v>
      </c>
      <c r="G39" s="38">
        <f>'TX-HPLC-GL'!E39</f>
        <v>1347643.23</v>
      </c>
      <c r="H39" s="60">
        <f t="shared" ref="H39:I41" si="7">F39-D39</f>
        <v>-2716918</v>
      </c>
      <c r="I39" s="38">
        <f t="shared" si="7"/>
        <v>-11907643.77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'TX-HPLC-FLSH'!L40</f>
        <v>-2569968</v>
      </c>
      <c r="E40" s="66">
        <f>'TX-HPLC-FLSH'!M40</f>
        <v>-11256460</v>
      </c>
      <c r="F40" s="60">
        <f>'TX-HPLC-GL'!D40</f>
        <v>0</v>
      </c>
      <c r="G40" s="38">
        <f>'TX-HPLC-GL'!E40</f>
        <v>0</v>
      </c>
      <c r="H40" s="60">
        <f t="shared" si="7"/>
        <v>2569968</v>
      </c>
      <c r="I40" s="38">
        <f t="shared" si="7"/>
        <v>11256460</v>
      </c>
    </row>
    <row r="41" spans="1:9" x14ac:dyDescent="0.2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-2569968</v>
      </c>
      <c r="E42" s="70">
        <f t="shared" si="8"/>
        <v>-11256460</v>
      </c>
      <c r="F42" s="69">
        <f t="shared" si="8"/>
        <v>0</v>
      </c>
      <c r="G42" s="70">
        <f t="shared" si="8"/>
        <v>0</v>
      </c>
      <c r="H42" s="69">
        <f t="shared" si="8"/>
        <v>2569968</v>
      </c>
      <c r="I42" s="70">
        <f t="shared" si="8"/>
        <v>11256460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466056</v>
      </c>
      <c r="E43" s="39">
        <f t="shared" si="9"/>
        <v>1998827</v>
      </c>
      <c r="F43" s="61">
        <f t="shared" si="9"/>
        <v>319106</v>
      </c>
      <c r="G43" s="39">
        <f t="shared" si="9"/>
        <v>1347643.23</v>
      </c>
      <c r="H43" s="61">
        <f t="shared" si="9"/>
        <v>-146950</v>
      </c>
      <c r="I43" s="39">
        <f t="shared" si="9"/>
        <v>-651183.76999999955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'TX-HPLC-FLSH'!L49</f>
        <v>5907184</v>
      </c>
      <c r="E49" s="66">
        <f>'TX-HPLC-FLSH'!M49</f>
        <v>25298922.018041104</v>
      </c>
      <c r="F49" s="60">
        <f>'TX-HPLC-GL'!D49</f>
        <v>-72902</v>
      </c>
      <c r="G49" s="38">
        <f>'TX-HPLC-GL'!E49</f>
        <v>-312239.70999999839</v>
      </c>
      <c r="H49" s="60">
        <f>F49-D49</f>
        <v>-5980086</v>
      </c>
      <c r="I49" s="38">
        <f>G49-E49</f>
        <v>-25611161.728041101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-1907166</v>
      </c>
      <c r="F54" s="60">
        <f>'TX-HPLC-GL'!D54</f>
        <v>-20992972</v>
      </c>
      <c r="G54" s="38">
        <f>'TX-HPLC-GL'!E54</f>
        <v>-1248478.1599999999</v>
      </c>
      <c r="H54" s="60">
        <f>F54-D54</f>
        <v>-20992972</v>
      </c>
      <c r="I54" s="38">
        <f>G54-E54</f>
        <v>658687.84000000008</v>
      </c>
    </row>
    <row r="55" spans="1:9" x14ac:dyDescent="0.2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109406.29000000001</v>
      </c>
      <c r="H55" s="60">
        <f>F55-D55</f>
        <v>0</v>
      </c>
      <c r="I55" s="38">
        <f>G55-E55</f>
        <v>109406.29000000001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-1907166</v>
      </c>
      <c r="F56" s="61">
        <f t="shared" si="10"/>
        <v>-20992972</v>
      </c>
      <c r="G56" s="39">
        <f t="shared" si="10"/>
        <v>-1139071.8699999999</v>
      </c>
      <c r="H56" s="61">
        <f t="shared" si="10"/>
        <v>-20992972</v>
      </c>
      <c r="I56" s="39">
        <f t="shared" si="10"/>
        <v>768094.13000000012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-1031464.8500000006</v>
      </c>
      <c r="H74" s="60">
        <f t="shared" ref="H74:I79" si="14">F74-D74</f>
        <v>0</v>
      </c>
      <c r="I74" s="38">
        <f t="shared" si="14"/>
        <v>-1031464.8500000006</v>
      </c>
    </row>
    <row r="75" spans="1:9" x14ac:dyDescent="0.2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0</v>
      </c>
      <c r="F76" s="60">
        <f>'TX-HPLC-GL'!D76</f>
        <v>0</v>
      </c>
      <c r="G76" s="38">
        <f>'TX-HPLC-GL'!E76</f>
        <v>-39</v>
      </c>
      <c r="H76" s="60">
        <f t="shared" si="14"/>
        <v>0</v>
      </c>
      <c r="I76" s="38">
        <f t="shared" si="14"/>
        <v>-39</v>
      </c>
    </row>
    <row r="77" spans="1:9" x14ac:dyDescent="0.2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0</v>
      </c>
      <c r="F77" s="60">
        <f>'TX-HPLC-GL'!D77</f>
        <v>0</v>
      </c>
      <c r="G77" s="38">
        <f>'TX-HPLC-GL'!E77</f>
        <v>-98300</v>
      </c>
      <c r="H77" s="60">
        <f t="shared" si="14"/>
        <v>0</v>
      </c>
      <c r="I77" s="38">
        <f t="shared" si="14"/>
        <v>-98300</v>
      </c>
    </row>
    <row r="78" spans="1:9" x14ac:dyDescent="0.2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-740250</v>
      </c>
      <c r="H80" s="60">
        <f>F80-D80</f>
        <v>0</v>
      </c>
      <c r="I80" s="38">
        <f>G80-E80</f>
        <v>-740250</v>
      </c>
    </row>
    <row r="81" spans="1:63" x14ac:dyDescent="0.2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-0.3999999999996362</v>
      </c>
      <c r="H81" s="60">
        <f>F81-D81</f>
        <v>0</v>
      </c>
      <c r="I81" s="38">
        <f>G81-E81</f>
        <v>-0.3999999999996362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-413608.98195889592</v>
      </c>
      <c r="F82" s="109">
        <f>F16+F24+F29+F36+F43+F45+F47+F49</f>
        <v>0</v>
      </c>
      <c r="G82" s="110">
        <f>SUM(G72:G81)+G16+G24+G29+G36+G43+G45+G47+G49+G51+G56+G61+G66</f>
        <v>3637623.5699999705</v>
      </c>
      <c r="H82" s="109">
        <f>H16+H24+H29+H36+H43+H45+H47+H49</f>
        <v>0</v>
      </c>
      <c r="I82" s="110">
        <f>SUM(I72:I81)+I16+I24+I29+I36+I43+I45+I47+I49+I51+I56+I61+I66</f>
        <v>4051232.5519588301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758419</v>
      </c>
      <c r="H86" s="145">
        <f t="shared" ref="H86:I88" si="15">F86-D86</f>
        <v>0</v>
      </c>
      <c r="I86" s="145">
        <f t="shared" si="15"/>
        <v>758419</v>
      </c>
    </row>
    <row r="87" spans="1:63" x14ac:dyDescent="0.2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-1386419</v>
      </c>
      <c r="H88" s="147">
        <f t="shared" si="15"/>
        <v>0</v>
      </c>
      <c r="I88" s="147">
        <f t="shared" si="15"/>
        <v>-1386419</v>
      </c>
    </row>
    <row r="89" spans="1:63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-628000</v>
      </c>
      <c r="H89" s="160">
        <f t="shared" si="16"/>
        <v>0</v>
      </c>
      <c r="I89" s="160">
        <f t="shared" si="16"/>
        <v>-628000</v>
      </c>
    </row>
    <row r="90" spans="1:63" x14ac:dyDescent="0.2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-413608.98195889592</v>
      </c>
      <c r="F91" s="160">
        <f t="shared" si="17"/>
        <v>0</v>
      </c>
      <c r="G91" s="160">
        <f t="shared" si="17"/>
        <v>3009623.5699999705</v>
      </c>
      <c r="H91" s="160">
        <f t="shared" si="17"/>
        <v>0</v>
      </c>
      <c r="I91" s="160">
        <f t="shared" si="17"/>
        <v>3423232.5519588301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63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'TX-CON-FLSH'!L11</f>
        <v>69066982</v>
      </c>
      <c r="E11" s="66">
        <f>'TX-CON-FLSH'!M11</f>
        <v>297584455</v>
      </c>
      <c r="F11" s="60">
        <f>'TX-CON-GL '!D11</f>
        <v>68832553</v>
      </c>
      <c r="G11" s="38">
        <f>'TX-CON-GL '!E11</f>
        <v>291280862.48000002</v>
      </c>
      <c r="H11" s="60">
        <f>F11-D11</f>
        <v>-234429</v>
      </c>
      <c r="I11" s="38">
        <f>G11-E11</f>
        <v>-6303592.5199999809</v>
      </c>
    </row>
    <row r="12" spans="1:22" x14ac:dyDescent="0.2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7880588.25</v>
      </c>
      <c r="H12" s="60">
        <f>F12-D12</f>
        <v>0</v>
      </c>
      <c r="I12" s="38">
        <f>G12-E12</f>
        <v>7880588.25</v>
      </c>
    </row>
    <row r="13" spans="1:22" x14ac:dyDescent="0.2">
      <c r="A13" s="9">
        <v>3</v>
      </c>
      <c r="B13" s="7"/>
      <c r="C13" s="18" t="s">
        <v>27</v>
      </c>
      <c r="D13" s="65">
        <f>'TX-CON-FLSH'!L13</f>
        <v>531214</v>
      </c>
      <c r="E13" s="66">
        <f>'TX-CON-FLSH'!M13</f>
        <v>2195040</v>
      </c>
      <c r="F13" s="60">
        <f>'TX-CON-GL '!D13</f>
        <v>12450000</v>
      </c>
      <c r="G13" s="38">
        <f>'TX-CON-GL '!E13</f>
        <v>43694930</v>
      </c>
      <c r="H13" s="60">
        <f t="shared" ref="H13:I15" si="0">F13-D13</f>
        <v>11918786</v>
      </c>
      <c r="I13" s="38">
        <f t="shared" si="0"/>
        <v>41499890</v>
      </c>
    </row>
    <row r="14" spans="1:22" x14ac:dyDescent="0.2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0</v>
      </c>
      <c r="F15" s="60">
        <f>'TX-CON-GL '!D15</f>
        <v>0</v>
      </c>
      <c r="G15" s="38">
        <f>'TX-CON-GL '!E15</f>
        <v>13186.059999999939</v>
      </c>
      <c r="H15" s="60">
        <f t="shared" si="0"/>
        <v>0</v>
      </c>
      <c r="I15" s="38">
        <f t="shared" si="0"/>
        <v>13186.059999999939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69598196</v>
      </c>
      <c r="E16" s="39">
        <f t="shared" si="1"/>
        <v>299779495</v>
      </c>
      <c r="F16" s="61">
        <f t="shared" si="1"/>
        <v>81282553</v>
      </c>
      <c r="G16" s="39">
        <f t="shared" si="1"/>
        <v>342869566.79000002</v>
      </c>
      <c r="H16" s="61">
        <f t="shared" si="1"/>
        <v>11684357</v>
      </c>
      <c r="I16" s="39">
        <f t="shared" si="1"/>
        <v>43090071.790000021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'TX-CON-FLSH'!L19</f>
        <v>-69114043</v>
      </c>
      <c r="E19" s="66">
        <f>'TX-CON-FLSH'!M19</f>
        <v>-294886911</v>
      </c>
      <c r="F19" s="60">
        <f>'TX-CON-GL '!D19</f>
        <v>-68208628</v>
      </c>
      <c r="G19" s="38">
        <f>'TX-CON-GL '!E19</f>
        <v>-288965600.87</v>
      </c>
      <c r="H19" s="60">
        <f>F19-D19</f>
        <v>905415</v>
      </c>
      <c r="I19" s="38">
        <f>G19-E19</f>
        <v>5921310.1299999952</v>
      </c>
    </row>
    <row r="20" spans="1:9" x14ac:dyDescent="0.2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2759456.9800000014</v>
      </c>
      <c r="H20" s="60">
        <f>F20-D20</f>
        <v>0</v>
      </c>
      <c r="I20" s="38">
        <f>G20-E20</f>
        <v>2759456.9800000014</v>
      </c>
    </row>
    <row r="21" spans="1:9" x14ac:dyDescent="0.2">
      <c r="A21" s="9">
        <v>8</v>
      </c>
      <c r="B21" s="7"/>
      <c r="C21" s="18" t="s">
        <v>27</v>
      </c>
      <c r="D21" s="65">
        <f>'TX-CON-FLSH'!L21</f>
        <v>-1345522</v>
      </c>
      <c r="E21" s="66">
        <f>'TX-CON-FLSH'!M21</f>
        <v>-5615570</v>
      </c>
      <c r="F21" s="60">
        <f>'TX-CON-GL '!D21</f>
        <v>-12450000</v>
      </c>
      <c r="G21" s="38">
        <f>'TX-CON-GL '!E21</f>
        <v>-43694930</v>
      </c>
      <c r="H21" s="60">
        <f t="shared" ref="H21:I23" si="2">F21-D21</f>
        <v>-11104478</v>
      </c>
      <c r="I21" s="38">
        <f t="shared" si="2"/>
        <v>-38079360</v>
      </c>
    </row>
    <row r="22" spans="1:9" x14ac:dyDescent="0.2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'TX-CON-FLSH'!L23</f>
        <v>17754</v>
      </c>
      <c r="E23" s="66">
        <f>'TX-CON-FLSH'!M23</f>
        <v>74802</v>
      </c>
      <c r="F23" s="60">
        <f>'TX-CON-GL '!D23</f>
        <v>144584</v>
      </c>
      <c r="G23" s="38">
        <f>'TX-CON-GL '!E23</f>
        <v>632481.84299999999</v>
      </c>
      <c r="H23" s="60">
        <f t="shared" si="2"/>
        <v>126830</v>
      </c>
      <c r="I23" s="38">
        <f t="shared" si="2"/>
        <v>557679.84299999999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-70441811</v>
      </c>
      <c r="E24" s="39">
        <f t="shared" si="3"/>
        <v>-300427679</v>
      </c>
      <c r="F24" s="61">
        <f t="shared" si="3"/>
        <v>-80514044</v>
      </c>
      <c r="G24" s="39">
        <f t="shared" si="3"/>
        <v>-329268592.04699999</v>
      </c>
      <c r="H24" s="61">
        <f t="shared" si="3"/>
        <v>-10072233</v>
      </c>
      <c r="I24" s="39">
        <f t="shared" si="3"/>
        <v>-28840913.047000006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'TX-CON-FLSH'!L27</f>
        <v>106930710</v>
      </c>
      <c r="E27" s="66">
        <f>'TX-CON-FLSH'!M27</f>
        <v>458167932</v>
      </c>
      <c r="F27" s="60">
        <f>'TX-CON-GL '!D27</f>
        <v>34130965</v>
      </c>
      <c r="G27" s="38">
        <f>'TX-CON-GL '!E27</f>
        <v>145169310.16</v>
      </c>
      <c r="H27" s="60">
        <f>F27-D27</f>
        <v>-72799745</v>
      </c>
      <c r="I27" s="38">
        <f>G27-E27</f>
        <v>-312998621.84000003</v>
      </c>
    </row>
    <row r="28" spans="1:9" x14ac:dyDescent="0.2">
      <c r="A28" s="9">
        <v>12</v>
      </c>
      <c r="B28" s="7"/>
      <c r="C28" s="18" t="s">
        <v>36</v>
      </c>
      <c r="D28" s="65">
        <f>'TX-CON-FLSH'!L28</f>
        <v>-106267038</v>
      </c>
      <c r="E28" s="66">
        <f>'TX-CON-FLSH'!M28</f>
        <v>-455261050</v>
      </c>
      <c r="F28" s="60">
        <f>'TX-CON-GL '!D28</f>
        <v>-35024031</v>
      </c>
      <c r="G28" s="38">
        <f>'TX-CON-GL '!E28</f>
        <v>-150094331.40400001</v>
      </c>
      <c r="H28" s="60">
        <f>F28-D28</f>
        <v>71243007</v>
      </c>
      <c r="I28" s="38">
        <f>G28-E28</f>
        <v>305166718.59599996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663672</v>
      </c>
      <c r="E29" s="70">
        <f t="shared" si="4"/>
        <v>2906882</v>
      </c>
      <c r="F29" s="69">
        <f t="shared" si="4"/>
        <v>-893066</v>
      </c>
      <c r="G29" s="70">
        <f t="shared" si="4"/>
        <v>-4925021.2440000176</v>
      </c>
      <c r="H29" s="69">
        <f t="shared" si="4"/>
        <v>-1556738</v>
      </c>
      <c r="I29" s="70">
        <f t="shared" si="4"/>
        <v>-7831903.2440000772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'TX-CON-FLSH'!L32</f>
        <v>537385</v>
      </c>
      <c r="E32" s="66">
        <f>'TX-CON-FLSH'!M32</f>
        <v>3</v>
      </c>
      <c r="F32" s="60">
        <f>'TX-CON-GL '!D32</f>
        <v>210413</v>
      </c>
      <c r="G32" s="38">
        <f>'TX-CON-GL '!E32</f>
        <v>892404.71100000339</v>
      </c>
      <c r="H32" s="60">
        <f>F32-D32</f>
        <v>-326972</v>
      </c>
      <c r="I32" s="38">
        <f>G32-E32</f>
        <v>892401.71100000339</v>
      </c>
    </row>
    <row r="33" spans="1:9" x14ac:dyDescent="0.2">
      <c r="A33" s="9">
        <v>14</v>
      </c>
      <c r="B33" s="7"/>
      <c r="C33" s="18" t="s">
        <v>40</v>
      </c>
      <c r="D33" s="65">
        <f>'TX-CON-FLSH'!L33</f>
        <v>-536755</v>
      </c>
      <c r="E33" s="66">
        <f>'TX-CON-FLSH'!M33</f>
        <v>-16109</v>
      </c>
      <c r="F33" s="60">
        <f>'TX-CON-GL '!D33</f>
        <v>0</v>
      </c>
      <c r="G33" s="38">
        <f>'TX-CON-GL '!E33</f>
        <v>0</v>
      </c>
      <c r="H33" s="60">
        <f t="shared" ref="H33:I35" si="5">F33-D33</f>
        <v>536755</v>
      </c>
      <c r="I33" s="38">
        <f t="shared" si="5"/>
        <v>16109</v>
      </c>
    </row>
    <row r="34" spans="1:9" x14ac:dyDescent="0.2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0</v>
      </c>
      <c r="G34" s="38">
        <f>'TX-CON-GL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-6870</v>
      </c>
      <c r="G35" s="38">
        <f>'TX-CON-GL '!E35</f>
        <v>0</v>
      </c>
      <c r="H35" s="60">
        <f t="shared" si="5"/>
        <v>-6870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630</v>
      </c>
      <c r="E36" s="39">
        <f t="shared" si="6"/>
        <v>-16106</v>
      </c>
      <c r="F36" s="61">
        <f t="shared" si="6"/>
        <v>203543</v>
      </c>
      <c r="G36" s="39">
        <f t="shared" si="6"/>
        <v>892404.71100000339</v>
      </c>
      <c r="H36" s="61">
        <f t="shared" si="6"/>
        <v>202913</v>
      </c>
      <c r="I36" s="39">
        <f t="shared" si="6"/>
        <v>908510.71100000339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'TX-CON-FLSH'!L39</f>
        <v>3036024</v>
      </c>
      <c r="E39" s="66">
        <f>'TX-CON-FLSH'!M39</f>
        <v>13255287</v>
      </c>
      <c r="F39" s="60">
        <f>'TX-CON-GL '!D39</f>
        <v>287704</v>
      </c>
      <c r="G39" s="38">
        <f>'TX-CON-GL '!E39</f>
        <v>1347643.22</v>
      </c>
      <c r="H39" s="60">
        <f t="shared" ref="H39:I41" si="7">F39-D39</f>
        <v>-2748320</v>
      </c>
      <c r="I39" s="38">
        <f t="shared" si="7"/>
        <v>-11907643.779999999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'TX-CON-FLSH'!L40</f>
        <v>-2569968</v>
      </c>
      <c r="E40" s="66">
        <f>'TX-CON-FLSH'!M40</f>
        <v>-11256460</v>
      </c>
      <c r="F40" s="60">
        <f>'TX-CON-GL '!D40</f>
        <v>-20000</v>
      </c>
      <c r="G40" s="38">
        <f>'TX-CON-GL '!E40</f>
        <v>-45190.889999999992</v>
      </c>
      <c r="H40" s="60">
        <f t="shared" si="7"/>
        <v>2549968</v>
      </c>
      <c r="I40" s="38">
        <f t="shared" si="7"/>
        <v>11211269.109999999</v>
      </c>
    </row>
    <row r="41" spans="1:9" x14ac:dyDescent="0.2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-2569968</v>
      </c>
      <c r="E42" s="70">
        <f t="shared" si="8"/>
        <v>-11256460</v>
      </c>
      <c r="F42" s="69">
        <f t="shared" si="8"/>
        <v>-20000</v>
      </c>
      <c r="G42" s="70">
        <f t="shared" si="8"/>
        <v>-45190.889999999992</v>
      </c>
      <c r="H42" s="69">
        <f t="shared" si="8"/>
        <v>2549968</v>
      </c>
      <c r="I42" s="70">
        <f t="shared" si="8"/>
        <v>11211269.109999999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466056</v>
      </c>
      <c r="E43" s="39">
        <f t="shared" si="9"/>
        <v>1998827</v>
      </c>
      <c r="F43" s="61">
        <f t="shared" si="9"/>
        <v>267704</v>
      </c>
      <c r="G43" s="39">
        <f t="shared" si="9"/>
        <v>1302452.33</v>
      </c>
      <c r="H43" s="61">
        <f t="shared" si="9"/>
        <v>-198352</v>
      </c>
      <c r="I43" s="39">
        <f t="shared" si="9"/>
        <v>-696374.66999999993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'TX-CON-FLSH'!L49</f>
        <v>-286729</v>
      </c>
      <c r="E49" s="66">
        <f>'TX-CON-FLSH'!M49</f>
        <v>-1227985.2144966014</v>
      </c>
      <c r="F49" s="60">
        <f>'TX-CON-GL '!D49</f>
        <v>-73090</v>
      </c>
      <c r="G49" s="38">
        <f>'TX-CON-GL '!E49</f>
        <v>-313044.9159999988</v>
      </c>
      <c r="H49" s="60">
        <f>F49-D49</f>
        <v>213639</v>
      </c>
      <c r="I49" s="38">
        <f>G49-E49</f>
        <v>914940.29849660257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-8207</v>
      </c>
      <c r="G51" s="38">
        <f>'TX-CON-GL '!E51</f>
        <v>-35150.582999999999</v>
      </c>
      <c r="H51" s="60">
        <f>F51-D51</f>
        <v>-8207</v>
      </c>
      <c r="I51" s="38">
        <f>G51-E51</f>
        <v>-35150.582999999999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-1907166</v>
      </c>
      <c r="F54" s="60">
        <f>'TX-CON-GL '!D54</f>
        <v>-49308286</v>
      </c>
      <c r="G54" s="38">
        <f>'TX-CON-GL '!E54</f>
        <v>-2766923.87</v>
      </c>
      <c r="H54" s="60">
        <f>F54-D54</f>
        <v>-49308286</v>
      </c>
      <c r="I54" s="38">
        <f>G54-E54</f>
        <v>-859757.87000000011</v>
      </c>
    </row>
    <row r="55" spans="1:9" x14ac:dyDescent="0.2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23344</v>
      </c>
      <c r="G55" s="38">
        <f>'TX-CON-GL '!E55</f>
        <v>-169228.82</v>
      </c>
      <c r="H55" s="60">
        <f>F55-D55</f>
        <v>23344</v>
      </c>
      <c r="I55" s="38">
        <f>G55-E55</f>
        <v>-169228.82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-1907166</v>
      </c>
      <c r="F56" s="61">
        <f t="shared" si="10"/>
        <v>-49284942</v>
      </c>
      <c r="G56" s="39">
        <f t="shared" si="10"/>
        <v>-2936152.69</v>
      </c>
      <c r="H56" s="61">
        <f t="shared" si="10"/>
        <v>-49284942</v>
      </c>
      <c r="I56" s="39">
        <f t="shared" si="10"/>
        <v>-1028986.6900000002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519130.8</v>
      </c>
      <c r="F70" s="60">
        <f>'TX-CON-GL '!D70</f>
        <v>0</v>
      </c>
      <c r="G70" s="38">
        <f>'TX-CON-GL '!E70</f>
        <v>519130.8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-6879227</v>
      </c>
      <c r="F71" s="60">
        <f>'TX-CON-GL '!D71</f>
        <v>0</v>
      </c>
      <c r="G71" s="38">
        <f>'TX-CON-GL '!E71</f>
        <v>-6550905</v>
      </c>
      <c r="H71" s="60">
        <f>F71-D71</f>
        <v>0</v>
      </c>
      <c r="I71" s="38">
        <f>G71-E71</f>
        <v>328322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-6360096.2000000002</v>
      </c>
      <c r="F72" s="69">
        <f t="shared" si="13"/>
        <v>0</v>
      </c>
      <c r="G72" s="70">
        <f t="shared" si="13"/>
        <v>-6031774.2000000002</v>
      </c>
      <c r="H72" s="69">
        <f t="shared" si="13"/>
        <v>0</v>
      </c>
      <c r="I72" s="70">
        <f t="shared" si="13"/>
        <v>328322</v>
      </c>
    </row>
    <row r="73" spans="1:9" x14ac:dyDescent="0.2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5792644</v>
      </c>
      <c r="F74" s="60">
        <f>'TX-CON-GL '!D74</f>
        <v>0</v>
      </c>
      <c r="G74" s="38">
        <f>'TX-CON-GL '!E74</f>
        <v>-1101928.8200000012</v>
      </c>
      <c r="H74" s="60">
        <f t="shared" ref="H74:I79" si="14">F74-D74</f>
        <v>0</v>
      </c>
      <c r="I74" s="38">
        <f t="shared" si="14"/>
        <v>-6894572.8200000012</v>
      </c>
    </row>
    <row r="75" spans="1:9" x14ac:dyDescent="0.2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308</v>
      </c>
      <c r="F75" s="60">
        <f>'TX-CON-GL '!D75</f>
        <v>0</v>
      </c>
      <c r="G75" s="38">
        <f>'TX-CON-GL '!E75</f>
        <v>308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-1000</v>
      </c>
      <c r="F76" s="60">
        <f>'TX-CON-GL '!D76</f>
        <v>0</v>
      </c>
      <c r="G76" s="38">
        <f>'TX-CON-GL '!E76</f>
        <v>-39</v>
      </c>
      <c r="H76" s="60">
        <f t="shared" si="14"/>
        <v>0</v>
      </c>
      <c r="I76" s="38">
        <f t="shared" si="14"/>
        <v>961</v>
      </c>
    </row>
    <row r="77" spans="1:9" x14ac:dyDescent="0.2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-98300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-740250</v>
      </c>
      <c r="H80" s="60">
        <f>F80-D80</f>
        <v>0</v>
      </c>
      <c r="I80" s="38">
        <f>G80-E80</f>
        <v>-740250</v>
      </c>
    </row>
    <row r="81" spans="1:63" x14ac:dyDescent="0.2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2228</v>
      </c>
      <c r="F81" s="60">
        <f>'TX-CON-GL '!D81</f>
        <v>0</v>
      </c>
      <c r="G81" s="38">
        <f>'TX-CON-GL '!E81</f>
        <v>-0.40000000000145519</v>
      </c>
      <c r="H81" s="60">
        <f>F81-D81</f>
        <v>0</v>
      </c>
      <c r="I81" s="38">
        <f>G81-E81</f>
        <v>-2228.4000000000015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14</v>
      </c>
      <c r="E82" s="110">
        <f>SUM(E72:E81)+E16+E24+E29+E36+E43+E45+E47+E49+E51+E56+E61+E66</f>
        <v>442051.58550341055</v>
      </c>
      <c r="F82" s="109">
        <f>F16+F24+F29+F36+F43+F45+F47+F49</f>
        <v>273600</v>
      </c>
      <c r="G82" s="110">
        <f>SUM(G72:G81)+G16+G24+G29+G36+G43+G45+G47+G49+G51+G56+G61+G66</f>
        <v>-385522.0689999992</v>
      </c>
      <c r="H82" s="109">
        <f>H16+H24+H29+H36+H43+H45+H47+H49</f>
        <v>273586</v>
      </c>
      <c r="I82" s="110">
        <f>SUM(I72:I81)+I16+I24+I29+I36+I43+I45+I47+I49+I51+I56+I61+I66</f>
        <v>-827573.65450345457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'TX-CON-FLSH'!L86</f>
        <v>0</v>
      </c>
      <c r="E86" s="145">
        <f>'TX-CON-FLSH'!M86</f>
        <v>57677</v>
      </c>
      <c r="F86" s="145">
        <f>'TX-CON-GL '!D86</f>
        <v>0</v>
      </c>
      <c r="G86" s="145">
        <f>'TX-CON-GL '!E86</f>
        <v>18169</v>
      </c>
      <c r="H86" s="145">
        <f t="shared" ref="H86:I88" si="15">F86-D86</f>
        <v>0</v>
      </c>
      <c r="I86" s="145">
        <f t="shared" si="15"/>
        <v>-39508</v>
      </c>
    </row>
    <row r="87" spans="1:63" x14ac:dyDescent="0.2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'TX-CON-FLSH'!L88</f>
        <v>0</v>
      </c>
      <c r="E88" s="147">
        <f>'TX-CON-FLSH'!M88</f>
        <v>-686167</v>
      </c>
      <c r="F88" s="147">
        <f>'TX-CON-GL '!D88</f>
        <v>0</v>
      </c>
      <c r="G88" s="147">
        <f>'TX-CON-GL '!E88</f>
        <v>-646169</v>
      </c>
      <c r="H88" s="147">
        <f t="shared" si="15"/>
        <v>0</v>
      </c>
      <c r="I88" s="147">
        <f t="shared" si="15"/>
        <v>39998</v>
      </c>
    </row>
    <row r="89" spans="1:63" ht="15" x14ac:dyDescent="0.2">
      <c r="A89" s="151"/>
      <c r="B89" s="152"/>
      <c r="C89" s="157" t="s">
        <v>165</v>
      </c>
      <c r="D89" s="155">
        <f t="shared" ref="D89:I89" si="16">SUM(D86:D88)</f>
        <v>0</v>
      </c>
      <c r="E89" s="155">
        <f t="shared" si="16"/>
        <v>-628490</v>
      </c>
      <c r="F89" s="155">
        <f t="shared" si="16"/>
        <v>0</v>
      </c>
      <c r="G89" s="155">
        <f t="shared" si="16"/>
        <v>-628000</v>
      </c>
      <c r="H89" s="155">
        <f t="shared" si="16"/>
        <v>0</v>
      </c>
      <c r="I89" s="155">
        <f t="shared" si="16"/>
        <v>490</v>
      </c>
    </row>
    <row r="90" spans="1:63" x14ac:dyDescent="0.2">
      <c r="A90" s="4"/>
      <c r="B90" s="3"/>
      <c r="F90" s="31"/>
      <c r="G90" s="31"/>
      <c r="H90" s="31"/>
      <c r="I90" s="31"/>
    </row>
    <row r="91" spans="1:63" ht="15" x14ac:dyDescent="0.2">
      <c r="A91" s="151"/>
      <c r="B91" s="152"/>
      <c r="C91" s="157" t="s">
        <v>168</v>
      </c>
      <c r="D91" s="155">
        <f t="shared" ref="D91:I91" si="17">+D82+D89</f>
        <v>14</v>
      </c>
      <c r="E91" s="155">
        <f t="shared" si="17"/>
        <v>-186438.41449658945</v>
      </c>
      <c r="F91" s="155">
        <f t="shared" si="17"/>
        <v>273600</v>
      </c>
      <c r="G91" s="155">
        <f t="shared" si="17"/>
        <v>-1013522.0689999992</v>
      </c>
      <c r="H91" s="155">
        <f t="shared" si="17"/>
        <v>273586</v>
      </c>
      <c r="I91" s="155">
        <f t="shared" si="17"/>
        <v>-827083.65450345457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66" activePane="bottomRight" state="frozen"/>
      <selection pane="topRight"/>
      <selection pane="bottomLeft"/>
      <selection pane="bottomRight" activeCell="F84" sqref="F84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'WE-FLSH'!L11</f>
        <v>58210378</v>
      </c>
      <c r="E11" s="66">
        <f>'WE-FLSH'!M11</f>
        <v>245061994</v>
      </c>
      <c r="F11" s="60">
        <f>'WE-GL '!D11</f>
        <v>55884601</v>
      </c>
      <c r="G11" s="38">
        <f>'WE-GL '!E11</f>
        <v>227301319.52000001</v>
      </c>
      <c r="H11" s="60">
        <f>F11-D11</f>
        <v>-2325777</v>
      </c>
      <c r="I11" s="38">
        <f>G11-E11</f>
        <v>-17760674.479999989</v>
      </c>
    </row>
    <row r="12" spans="1:22" x14ac:dyDescent="0.2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6447434.370000001</v>
      </c>
      <c r="H12" s="60">
        <f>F12-D12</f>
        <v>0</v>
      </c>
      <c r="I12" s="38">
        <f>G12-E12</f>
        <v>6447434.370000001</v>
      </c>
    </row>
    <row r="13" spans="1:22" x14ac:dyDescent="0.2">
      <c r="A13" s="9">
        <v>3</v>
      </c>
      <c r="B13" s="7"/>
      <c r="C13" s="18" t="s">
        <v>27</v>
      </c>
      <c r="D13" s="65">
        <f>'WE-FLSH'!L13</f>
        <v>12953024</v>
      </c>
      <c r="E13" s="66">
        <f>'WE-FLSH'!M13</f>
        <v>54506391</v>
      </c>
      <c r="F13" s="60">
        <f>'WE-GL '!D13</f>
        <v>12953024</v>
      </c>
      <c r="G13" s="38">
        <f>'WE-GL '!E13</f>
        <v>54506391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1794448.5</v>
      </c>
      <c r="H15" s="60">
        <f t="shared" si="0"/>
        <v>0</v>
      </c>
      <c r="I15" s="38">
        <f t="shared" si="0"/>
        <v>1794448.5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71163402</v>
      </c>
      <c r="E16" s="39">
        <f t="shared" si="1"/>
        <v>299568385</v>
      </c>
      <c r="F16" s="61">
        <f t="shared" si="1"/>
        <v>68837625</v>
      </c>
      <c r="G16" s="39">
        <f t="shared" si="1"/>
        <v>290049593.38999999</v>
      </c>
      <c r="H16" s="61">
        <f t="shared" si="1"/>
        <v>-2325777</v>
      </c>
      <c r="I16" s="39">
        <f t="shared" si="1"/>
        <v>-9518791.6099999882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'WE-FLSH'!L19</f>
        <v>-59069841</v>
      </c>
      <c r="E19" s="66">
        <f>'WE-FLSH'!M19</f>
        <v>-245268436</v>
      </c>
      <c r="F19" s="60">
        <f>'WE-GL '!D19</f>
        <v>-56865070</v>
      </c>
      <c r="G19" s="38">
        <f>'WE-GL '!E19</f>
        <v>-224435835.52000001</v>
      </c>
      <c r="H19" s="60">
        <f>F19-D19</f>
        <v>2204771</v>
      </c>
      <c r="I19" s="38">
        <f>G19-E19</f>
        <v>20832600.479999989</v>
      </c>
    </row>
    <row r="20" spans="1:9" x14ac:dyDescent="0.2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-9827146.6600000001</v>
      </c>
      <c r="H20" s="60">
        <f>F20-D20</f>
        <v>0</v>
      </c>
      <c r="I20" s="38">
        <f>G20-E20</f>
        <v>-9827146.6600000001</v>
      </c>
    </row>
    <row r="21" spans="1:9" x14ac:dyDescent="0.2">
      <c r="A21" s="9">
        <v>8</v>
      </c>
      <c r="B21" s="7"/>
      <c r="C21" s="18" t="s">
        <v>27</v>
      </c>
      <c r="D21" s="65">
        <f>'WE-FLSH'!L21</f>
        <v>-13576708</v>
      </c>
      <c r="E21" s="66">
        <f>'WE-FLSH'!M21</f>
        <v>-56797029</v>
      </c>
      <c r="F21" s="60">
        <f>'WE-GL '!D21</f>
        <v>-13572313</v>
      </c>
      <c r="G21" s="38">
        <f>'WE-GL '!E21</f>
        <v>-56780943</v>
      </c>
      <c r="H21" s="60">
        <f t="shared" ref="H21:I23" si="2">F21-D21</f>
        <v>4395</v>
      </c>
      <c r="I21" s="38">
        <f t="shared" si="2"/>
        <v>16086</v>
      </c>
    </row>
    <row r="22" spans="1:9" x14ac:dyDescent="0.2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'WE-FLSH'!L23</f>
        <v>231555</v>
      </c>
      <c r="E23" s="66">
        <f>'WE-FLSH'!M23</f>
        <v>933645</v>
      </c>
      <c r="F23" s="60">
        <f>'WE-GL '!D23</f>
        <v>296459</v>
      </c>
      <c r="G23" s="38">
        <f>'WE-GL '!E23</f>
        <v>1185243.0819999999</v>
      </c>
      <c r="H23" s="60">
        <f t="shared" si="2"/>
        <v>64904</v>
      </c>
      <c r="I23" s="38">
        <f t="shared" si="2"/>
        <v>251598.08199999994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-72414994</v>
      </c>
      <c r="E24" s="39">
        <f t="shared" si="3"/>
        <v>-301131820</v>
      </c>
      <c r="F24" s="61">
        <f t="shared" si="3"/>
        <v>-70140924</v>
      </c>
      <c r="G24" s="39">
        <f t="shared" si="3"/>
        <v>-289858682.09799999</v>
      </c>
      <c r="H24" s="61">
        <f t="shared" si="3"/>
        <v>2274070</v>
      </c>
      <c r="I24" s="39">
        <f t="shared" si="3"/>
        <v>11273137.90199999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'WE-FLSH'!L27</f>
        <v>1146923</v>
      </c>
      <c r="E27" s="66">
        <f>'WE-FLSH'!M27</f>
        <v>4793070</v>
      </c>
      <c r="F27" s="60">
        <f>'WE-GL '!D27</f>
        <v>1146590</v>
      </c>
      <c r="G27" s="38">
        <f>'WE-GL '!E27</f>
        <v>4791616.129999999</v>
      </c>
      <c r="H27" s="60">
        <f>F27-D27</f>
        <v>-333</v>
      </c>
      <c r="I27" s="38">
        <f>G27-E27</f>
        <v>-1453.8700000010431</v>
      </c>
    </row>
    <row r="28" spans="1:9" x14ac:dyDescent="0.2">
      <c r="A28" s="9">
        <v>12</v>
      </c>
      <c r="B28" s="7"/>
      <c r="C28" s="18" t="s">
        <v>36</v>
      </c>
      <c r="D28" s="65">
        <f>'WE-FLSH'!L28</f>
        <v>0</v>
      </c>
      <c r="E28" s="66">
        <f>'WE-FLSH'!M28</f>
        <v>0</v>
      </c>
      <c r="F28" s="60">
        <f>'WE-GL '!D28</f>
        <v>0</v>
      </c>
      <c r="G28" s="38">
        <f>'WE-GL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1146923</v>
      </c>
      <c r="E29" s="70">
        <f t="shared" si="4"/>
        <v>4793070</v>
      </c>
      <c r="F29" s="69">
        <f t="shared" si="4"/>
        <v>1146590</v>
      </c>
      <c r="G29" s="70">
        <f t="shared" si="4"/>
        <v>4791616.129999999</v>
      </c>
      <c r="H29" s="69">
        <f t="shared" si="4"/>
        <v>-333</v>
      </c>
      <c r="I29" s="70">
        <f t="shared" si="4"/>
        <v>-1453.8700000010431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'WE-FLSH'!L32</f>
        <v>40211</v>
      </c>
      <c r="E32" s="66">
        <f>'WE-FLSH'!M32</f>
        <v>156268</v>
      </c>
      <c r="F32" s="60">
        <f>'WE-GL '!D32</f>
        <v>102973</v>
      </c>
      <c r="G32" s="38">
        <f>'WE-GL '!E32</f>
        <v>411686.05799999996</v>
      </c>
      <c r="H32" s="60">
        <f>F32-D32</f>
        <v>62762</v>
      </c>
      <c r="I32" s="38">
        <f>G32-E32</f>
        <v>255418.05799999996</v>
      </c>
    </row>
    <row r="33" spans="1:9" x14ac:dyDescent="0.2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-200706</v>
      </c>
      <c r="G33" s="38">
        <f>'WE-GL '!E33</f>
        <v>-785761.29</v>
      </c>
      <c r="H33" s="60">
        <f t="shared" ref="H33:I35" si="5">F33-D33</f>
        <v>-200706</v>
      </c>
      <c r="I33" s="38">
        <f t="shared" si="5"/>
        <v>-785761.29</v>
      </c>
    </row>
    <row r="34" spans="1:9" x14ac:dyDescent="0.2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110619</v>
      </c>
      <c r="G34" s="38">
        <f>'WE-GL '!E34</f>
        <v>367099.37000000005</v>
      </c>
      <c r="H34" s="60">
        <f t="shared" si="5"/>
        <v>110619</v>
      </c>
      <c r="I34" s="38">
        <f t="shared" si="5"/>
        <v>367099.37000000005</v>
      </c>
    </row>
    <row r="35" spans="1:9" x14ac:dyDescent="0.2">
      <c r="A35" s="9">
        <v>16</v>
      </c>
      <c r="B35" s="7"/>
      <c r="C35" s="18" t="s">
        <v>42</v>
      </c>
      <c r="D35" s="65">
        <f>'WE-FLSH'!L35</f>
        <v>29687</v>
      </c>
      <c r="E35" s="66">
        <f>'WE-FLSH'!M35</f>
        <v>365184</v>
      </c>
      <c r="F35" s="60">
        <f>'WE-GL '!D35</f>
        <v>-19819</v>
      </c>
      <c r="G35" s="38">
        <f>'WE-GL '!E35</f>
        <v>-1295018.6200000001</v>
      </c>
      <c r="H35" s="60">
        <f t="shared" si="5"/>
        <v>-49506</v>
      </c>
      <c r="I35" s="38">
        <f t="shared" si="5"/>
        <v>-1660202.62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69898</v>
      </c>
      <c r="E36" s="39">
        <f t="shared" si="6"/>
        <v>521452</v>
      </c>
      <c r="F36" s="61">
        <f t="shared" si="6"/>
        <v>-6933</v>
      </c>
      <c r="G36" s="39">
        <f t="shared" si="6"/>
        <v>-1301994.4820000001</v>
      </c>
      <c r="H36" s="61">
        <f t="shared" si="6"/>
        <v>-76831</v>
      </c>
      <c r="I36" s="39">
        <f t="shared" si="6"/>
        <v>-1823446.4820000001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'WE-FLSH'!L39</f>
        <v>235600</v>
      </c>
      <c r="E39" s="66">
        <f>'WE-FLSH'!M39</f>
        <v>861532</v>
      </c>
      <c r="F39" s="60">
        <f>'WE-GL '!D39</f>
        <v>61829</v>
      </c>
      <c r="G39" s="38">
        <f>'WE-GL '!E39</f>
        <v>254460.25</v>
      </c>
      <c r="H39" s="60">
        <f t="shared" ref="H39:I41" si="7">F39-D39</f>
        <v>-173771</v>
      </c>
      <c r="I39" s="38">
        <f t="shared" si="7"/>
        <v>-607071.75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'WE-FLSH'!L40</f>
        <v>-201038</v>
      </c>
      <c r="E40" s="66">
        <f>'WE-FLSH'!M40</f>
        <v>-739643</v>
      </c>
      <c r="F40" s="60">
        <f>'WE-GL '!D40</f>
        <v>-142107</v>
      </c>
      <c r="G40" s="38">
        <f>'WE-GL '!E40</f>
        <v>-321446.01</v>
      </c>
      <c r="H40" s="60">
        <f t="shared" si="7"/>
        <v>58931</v>
      </c>
      <c r="I40" s="38">
        <f t="shared" si="7"/>
        <v>418196.99</v>
      </c>
    </row>
    <row r="41" spans="1:9" x14ac:dyDescent="0.2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-201038</v>
      </c>
      <c r="E42" s="39">
        <f t="shared" si="8"/>
        <v>-739643</v>
      </c>
      <c r="F42" s="61">
        <f t="shared" si="8"/>
        <v>-142107</v>
      </c>
      <c r="G42" s="39">
        <f t="shared" si="8"/>
        <v>-321446.01</v>
      </c>
      <c r="H42" s="61">
        <f t="shared" si="8"/>
        <v>58931</v>
      </c>
      <c r="I42" s="39">
        <f t="shared" si="8"/>
        <v>418196.99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34562</v>
      </c>
      <c r="E43" s="39">
        <f t="shared" si="9"/>
        <v>121889</v>
      </c>
      <c r="F43" s="61">
        <f t="shared" si="9"/>
        <v>-80278</v>
      </c>
      <c r="G43" s="39">
        <f t="shared" si="9"/>
        <v>-66985.760000000009</v>
      </c>
      <c r="H43" s="61">
        <f t="shared" si="9"/>
        <v>-114840</v>
      </c>
      <c r="I43" s="39">
        <f t="shared" si="9"/>
        <v>-188874.76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'WE-FLSH'!L49</f>
        <v>209</v>
      </c>
      <c r="E49" s="66">
        <f>'WE-FLSH'!M49</f>
        <v>835.53003451631116</v>
      </c>
      <c r="F49" s="60">
        <f>'WE-GL '!D49</f>
        <v>243920</v>
      </c>
      <c r="G49" s="38">
        <f>'WE-GL '!E49</f>
        <v>975192.16000000015</v>
      </c>
      <c r="H49" s="60">
        <f>F49-D49</f>
        <v>243711</v>
      </c>
      <c r="I49" s="38">
        <f>G49-E49</f>
        <v>974356.62996548379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'WE-FLSH'!L51</f>
        <v>-231555</v>
      </c>
      <c r="E51" s="66">
        <f>'WE-FLSH'!M51</f>
        <v>-933645</v>
      </c>
      <c r="F51" s="60">
        <f>'WE-GL '!D51</f>
        <v>-296459</v>
      </c>
      <c r="G51" s="38">
        <f>'WE-GL '!E51</f>
        <v>-1185243.0819999999</v>
      </c>
      <c r="H51" s="60">
        <f>F51-D51</f>
        <v>-64904</v>
      </c>
      <c r="I51" s="38">
        <f>G51-E51</f>
        <v>-251598.08199999994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-251684.38</v>
      </c>
      <c r="F54" s="60">
        <f>'WE-GL '!D54</f>
        <v>-22479702</v>
      </c>
      <c r="G54" s="38">
        <f>'WE-GL '!E54</f>
        <v>1629302.46</v>
      </c>
      <c r="H54" s="60">
        <f>F54-D54</f>
        <v>-22479702</v>
      </c>
      <c r="I54" s="38">
        <f>G54-E54</f>
        <v>1880986.8399999999</v>
      </c>
    </row>
    <row r="55" spans="1:9" x14ac:dyDescent="0.2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-1093891.19</v>
      </c>
      <c r="F55" s="60">
        <f>'WE-GL '!D55</f>
        <v>0</v>
      </c>
      <c r="G55" s="38">
        <f>'WE-GL '!E55</f>
        <v>-4653460.08</v>
      </c>
      <c r="H55" s="60">
        <f>F55-D55</f>
        <v>0</v>
      </c>
      <c r="I55" s="38">
        <f>G55-E55</f>
        <v>-3559568.89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-1345575.5699999998</v>
      </c>
      <c r="F56" s="61">
        <f t="shared" si="10"/>
        <v>-22479702</v>
      </c>
      <c r="G56" s="39">
        <f t="shared" si="10"/>
        <v>-3024157.62</v>
      </c>
      <c r="H56" s="61">
        <f t="shared" si="10"/>
        <v>-22479702</v>
      </c>
      <c r="I56" s="39">
        <f t="shared" si="10"/>
        <v>-1678582.0500000003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22698435.849599995</v>
      </c>
      <c r="F70" s="60">
        <f>'WE-GL '!D70</f>
        <v>0</v>
      </c>
      <c r="G70" s="38">
        <f>'WE-GL '!E70</f>
        <v>22698435.850000001</v>
      </c>
      <c r="H70" s="60">
        <f>F70-D70</f>
        <v>0</v>
      </c>
      <c r="I70" s="38">
        <f>G70-E70</f>
        <v>4.0000677108764648E-4</v>
      </c>
    </row>
    <row r="71" spans="1:9" x14ac:dyDescent="0.2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-35291625</v>
      </c>
      <c r="F71" s="60">
        <f>'WE-GL '!D71</f>
        <v>0</v>
      </c>
      <c r="G71" s="38">
        <f>'WE-GL '!E71</f>
        <v>-35422068</v>
      </c>
      <c r="H71" s="60">
        <f>F71-D71</f>
        <v>0</v>
      </c>
      <c r="I71" s="38">
        <f>G71-E71</f>
        <v>-130443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-12593189.150400005</v>
      </c>
      <c r="F72" s="61">
        <f t="shared" si="13"/>
        <v>0</v>
      </c>
      <c r="G72" s="39">
        <f t="shared" si="13"/>
        <v>-12723632.149999999</v>
      </c>
      <c r="H72" s="61">
        <f t="shared" si="13"/>
        <v>0</v>
      </c>
      <c r="I72" s="39">
        <f t="shared" si="13"/>
        <v>-130442.99959999323</v>
      </c>
    </row>
    <row r="73" spans="1:9" x14ac:dyDescent="0.2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18553354</v>
      </c>
      <c r="F74" s="60">
        <f>'WE-GL '!D74</f>
        <v>0</v>
      </c>
      <c r="G74" s="38">
        <f>'WE-GL '!E74</f>
        <v>19510989.699999999</v>
      </c>
      <c r="H74" s="60">
        <f t="shared" ref="H74:I79" si="14">F74-D74</f>
        <v>0</v>
      </c>
      <c r="I74" s="38">
        <f t="shared" si="14"/>
        <v>957635.69999999925</v>
      </c>
    </row>
    <row r="75" spans="1:9" x14ac:dyDescent="0.2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0</v>
      </c>
      <c r="F75" s="60">
        <f>'WE-GL '!D75</f>
        <v>0</v>
      </c>
      <c r="G75" s="38">
        <f>'WE-GL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-30352</v>
      </c>
      <c r="F76" s="60">
        <f>'WE-GL '!D76</f>
        <v>0</v>
      </c>
      <c r="G76" s="38">
        <f>'WE-GL '!E76</f>
        <v>-31067.98</v>
      </c>
      <c r="H76" s="60">
        <f t="shared" si="14"/>
        <v>0</v>
      </c>
      <c r="I76" s="38">
        <f t="shared" si="14"/>
        <v>-715.97999999999956</v>
      </c>
    </row>
    <row r="77" spans="1:9" x14ac:dyDescent="0.2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-22208</v>
      </c>
      <c r="F81" s="60">
        <f>'WE-GL '!D81</f>
        <v>0</v>
      </c>
      <c r="G81" s="38">
        <f>'WE-GL '!E81</f>
        <v>609.85999999999967</v>
      </c>
      <c r="H81" s="60">
        <f>F81-D81</f>
        <v>0</v>
      </c>
      <c r="I81" s="38">
        <f>G81-E81</f>
        <v>22817.86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7502195.8096345328</v>
      </c>
      <c r="F82" s="109">
        <f>F16+F24+F29+F36+F43+F45+F47+F49</f>
        <v>0</v>
      </c>
      <c r="G82" s="110">
        <f>SUM(G72:G81)+G16+G24+G29+G36+G43+G45+G47+G49+G51+G56+G61+G66</f>
        <v>7136238.0680000009</v>
      </c>
      <c r="H82" s="109">
        <f>H16+H24+H29+H36+H43+H45+H47+H49</f>
        <v>0</v>
      </c>
      <c r="I82" s="110">
        <f>SUM(I72:I81)+I16+I24+I29+I36+I43+I45+I47+I49+I51+I56+I61+I66</f>
        <v>-365957.74163450953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196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'DEN-FLSH'!L11</f>
        <v>3454894</v>
      </c>
      <c r="E11" s="66">
        <f>'DEN-FLSH'!M11</f>
        <v>12336669</v>
      </c>
      <c r="F11" s="60">
        <f>'DEN-GL'!D11</f>
        <v>3476874</v>
      </c>
      <c r="G11" s="38">
        <f>'DEN-GL'!E11</f>
        <v>12013841.77</v>
      </c>
      <c r="H11" s="60">
        <f>F11-D11</f>
        <v>21980</v>
      </c>
      <c r="I11" s="38">
        <f>G11-E11</f>
        <v>-322827.23000000045</v>
      </c>
    </row>
    <row r="12" spans="1:22" x14ac:dyDescent="0.2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71276.829999999987</v>
      </c>
      <c r="H12" s="60">
        <f>F12-D12</f>
        <v>0</v>
      </c>
      <c r="I12" s="38">
        <f>G12-E12</f>
        <v>71276.829999999987</v>
      </c>
    </row>
    <row r="13" spans="1:22" x14ac:dyDescent="0.2">
      <c r="A13" s="9">
        <v>3</v>
      </c>
      <c r="B13" s="7"/>
      <c r="C13" s="18" t="s">
        <v>27</v>
      </c>
      <c r="D13" s="65">
        <f>'DEN-FLSH'!L13</f>
        <v>5098819</v>
      </c>
      <c r="E13" s="66">
        <f>'DEN-FLSH'!M13</f>
        <v>19858480</v>
      </c>
      <c r="F13" s="60">
        <f>'DEN-GL'!D13</f>
        <v>5098819</v>
      </c>
      <c r="G13" s="38">
        <f>'DEN-GL'!E13</f>
        <v>19858480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148976.09</v>
      </c>
      <c r="F15" s="60">
        <f>'DEN-GL'!D15</f>
        <v>0</v>
      </c>
      <c r="G15" s="38">
        <f>'DEN-GL'!E15</f>
        <v>0</v>
      </c>
      <c r="H15" s="60">
        <f t="shared" si="0"/>
        <v>0</v>
      </c>
      <c r="I15" s="38">
        <f t="shared" si="0"/>
        <v>-148976.09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8553713</v>
      </c>
      <c r="E16" s="39">
        <f t="shared" si="1"/>
        <v>32344125.09</v>
      </c>
      <c r="F16" s="61">
        <f t="shared" si="1"/>
        <v>8575693</v>
      </c>
      <c r="G16" s="39">
        <f t="shared" si="1"/>
        <v>31943598.600000001</v>
      </c>
      <c r="H16" s="61">
        <f t="shared" si="1"/>
        <v>21980</v>
      </c>
      <c r="I16" s="39">
        <f t="shared" si="1"/>
        <v>-400526.49000000046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'DEN-FLSH'!L19</f>
        <v>-5280552</v>
      </c>
      <c r="E19" s="66">
        <f>'DEN-FLSH'!M19</f>
        <v>-18326942</v>
      </c>
      <c r="F19" s="60">
        <f>'DEN-GL'!D19</f>
        <v>-5206159</v>
      </c>
      <c r="G19" s="38">
        <f>'DEN-GL'!E19</f>
        <v>-17444020.100000001</v>
      </c>
      <c r="H19" s="60">
        <f>F19-D19</f>
        <v>74393</v>
      </c>
      <c r="I19" s="38">
        <f>G19-E19</f>
        <v>882921.89999999851</v>
      </c>
    </row>
    <row r="20" spans="1:9" x14ac:dyDescent="0.2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282068.21999999997</v>
      </c>
      <c r="H20" s="60">
        <f>F20-D20</f>
        <v>0</v>
      </c>
      <c r="I20" s="38">
        <f>G20-E20</f>
        <v>282068.21999999997</v>
      </c>
    </row>
    <row r="21" spans="1:9" x14ac:dyDescent="0.2">
      <c r="A21" s="9">
        <v>8</v>
      </c>
      <c r="B21" s="7"/>
      <c r="C21" s="18" t="s">
        <v>27</v>
      </c>
      <c r="D21" s="65">
        <f>'DEN-FLSH'!L21</f>
        <v>-3517539</v>
      </c>
      <c r="E21" s="66">
        <f>'DEN-FLSH'!M21</f>
        <v>-13563594</v>
      </c>
      <c r="F21" s="60">
        <f>'DEN-GL'!D21</f>
        <v>-3517539</v>
      </c>
      <c r="G21" s="38">
        <f>'DEN-GL'!E21</f>
        <v>-13563594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'DEN-FLSH'!L23</f>
        <v>11741</v>
      </c>
      <c r="E23" s="66">
        <f>'DEN-FLSH'!M23</f>
        <v>44321</v>
      </c>
      <c r="F23" s="60">
        <f>'DEN-GL'!D23</f>
        <v>0</v>
      </c>
      <c r="G23" s="38">
        <f>'DEN-GL'!E23</f>
        <v>0</v>
      </c>
      <c r="H23" s="60">
        <f t="shared" si="2"/>
        <v>-11741</v>
      </c>
      <c r="I23" s="38">
        <f t="shared" si="2"/>
        <v>-44321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-8786350</v>
      </c>
      <c r="E24" s="39">
        <f t="shared" si="3"/>
        <v>-31846215</v>
      </c>
      <c r="F24" s="61">
        <f t="shared" si="3"/>
        <v>-8723698</v>
      </c>
      <c r="G24" s="39">
        <f t="shared" si="3"/>
        <v>-30725545.880000003</v>
      </c>
      <c r="H24" s="61">
        <f t="shared" si="3"/>
        <v>62652</v>
      </c>
      <c r="I24" s="39">
        <f t="shared" si="3"/>
        <v>1120669.1199999985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'DEN-FLSH'!L32</f>
        <v>5326</v>
      </c>
      <c r="E32" s="66">
        <f>'DEN-FLSH'!M32</f>
        <v>45234</v>
      </c>
      <c r="F32" s="60">
        <f>'DEN-GL'!D32</f>
        <v>0</v>
      </c>
      <c r="G32" s="38">
        <f>'DEN-GL'!E32</f>
        <v>0</v>
      </c>
      <c r="H32" s="60">
        <f>F32-D32</f>
        <v>-5326</v>
      </c>
      <c r="I32" s="38">
        <f>G32-E32</f>
        <v>-45234</v>
      </c>
    </row>
    <row r="33" spans="1:9" x14ac:dyDescent="0.2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5326</v>
      </c>
      <c r="E36" s="39">
        <f t="shared" si="6"/>
        <v>45234</v>
      </c>
      <c r="F36" s="61">
        <f t="shared" si="6"/>
        <v>0</v>
      </c>
      <c r="G36" s="39">
        <f t="shared" si="6"/>
        <v>0</v>
      </c>
      <c r="H36" s="61">
        <f t="shared" si="6"/>
        <v>-5326</v>
      </c>
      <c r="I36" s="39">
        <f t="shared" si="6"/>
        <v>-45234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'DEN-FLSH'!L39</f>
        <v>0</v>
      </c>
      <c r="E39" s="66">
        <f>'DEN-FLSH'!M39</f>
        <v>0</v>
      </c>
      <c r="F39" s="60">
        <f>'DEN-GL'!D39</f>
        <v>0</v>
      </c>
      <c r="G39" s="38">
        <f>'DEN-GL'!E39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'DEN-FLSH'!L49</f>
        <v>227311</v>
      </c>
      <c r="E49" s="66">
        <f>'DEN-FLSH'!M49</f>
        <v>774269.41283129342</v>
      </c>
      <c r="F49" s="60">
        <f>'DEN-GL'!D49</f>
        <v>148005</v>
      </c>
      <c r="G49" s="38">
        <f>'DEN-GL'!E49</f>
        <v>504105.01800000109</v>
      </c>
      <c r="H49" s="60">
        <f>F49-D49</f>
        <v>-79306</v>
      </c>
      <c r="I49" s="38">
        <f>G49-E49</f>
        <v>-270164.39483129233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'DEN-FLSH'!L51</f>
        <v>-11741</v>
      </c>
      <c r="E51" s="66">
        <f>'DEN-FLSH'!M51</f>
        <v>-44321</v>
      </c>
      <c r="F51" s="60">
        <f>'DEN-GL'!D51</f>
        <v>0</v>
      </c>
      <c r="G51" s="38">
        <f>'DEN-GL'!E51</f>
        <v>0</v>
      </c>
      <c r="H51" s="60">
        <f>F51-D51</f>
        <v>11741</v>
      </c>
      <c r="I51" s="38">
        <f>G51-E51</f>
        <v>44321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-342852.31</v>
      </c>
      <c r="F54" s="60">
        <f>'DEN-GL'!D54</f>
        <v>-10600305</v>
      </c>
      <c r="G54" s="38">
        <f>'DEN-GL'!E54</f>
        <v>125667.37999999999</v>
      </c>
      <c r="H54" s="60">
        <f>F54-D54</f>
        <v>-10600305</v>
      </c>
      <c r="I54" s="38">
        <f>G54-E54</f>
        <v>468519.69</v>
      </c>
    </row>
    <row r="55" spans="1:9" x14ac:dyDescent="0.2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-585889.81999999995</v>
      </c>
      <c r="F55" s="60">
        <f>'DEN-GL'!D55</f>
        <v>0</v>
      </c>
      <c r="G55" s="38">
        <f>'DEN-GL'!E55</f>
        <v>-1380930.3399999999</v>
      </c>
      <c r="H55" s="60">
        <f>F55-D55</f>
        <v>0</v>
      </c>
      <c r="I55" s="38">
        <f>G55-E55</f>
        <v>-795040.5199999999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-928742.12999999989</v>
      </c>
      <c r="F56" s="61">
        <f t="shared" si="10"/>
        <v>-10600305</v>
      </c>
      <c r="G56" s="39">
        <f t="shared" si="10"/>
        <v>-1255262.96</v>
      </c>
      <c r="H56" s="61">
        <f t="shared" si="10"/>
        <v>-10600305</v>
      </c>
      <c r="I56" s="39">
        <f t="shared" si="10"/>
        <v>-326520.8299999999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1000000</v>
      </c>
      <c r="F70" s="60">
        <f>'DEN-GL'!D70</f>
        <v>0</v>
      </c>
      <c r="G70" s="38">
        <f>'DEN-GL'!E70</f>
        <v>999999.96</v>
      </c>
      <c r="H70" s="60">
        <f>F70-D70</f>
        <v>0</v>
      </c>
      <c r="I70" s="38">
        <f>G70-E70</f>
        <v>-4.0000000037252903E-2</v>
      </c>
    </row>
    <row r="71" spans="1:9" x14ac:dyDescent="0.2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-1096737</v>
      </c>
      <c r="F71" s="60">
        <f>'DEN-GL'!D71</f>
        <v>0</v>
      </c>
      <c r="G71" s="38">
        <f>'DEN-GL'!E71</f>
        <v>-1096737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-96737</v>
      </c>
      <c r="F72" s="61">
        <f t="shared" si="13"/>
        <v>0</v>
      </c>
      <c r="G72" s="39">
        <f t="shared" si="13"/>
        <v>-96737.040000000037</v>
      </c>
      <c r="H72" s="61">
        <f t="shared" si="13"/>
        <v>0</v>
      </c>
      <c r="I72" s="39">
        <f t="shared" si="13"/>
        <v>-4.0000000037252903E-2</v>
      </c>
    </row>
    <row r="73" spans="1:9" x14ac:dyDescent="0.2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1775</v>
      </c>
      <c r="F74" s="60">
        <f>'DEN-GL'!D74</f>
        <v>0</v>
      </c>
      <c r="G74" s="38">
        <f>'DEN-GL'!E74</f>
        <v>-232872.15</v>
      </c>
      <c r="H74" s="60">
        <f t="shared" ref="H74:I79" si="14">F74-D74</f>
        <v>0</v>
      </c>
      <c r="I74" s="38">
        <f t="shared" si="14"/>
        <v>-234647.15</v>
      </c>
    </row>
    <row r="75" spans="1:9" x14ac:dyDescent="0.2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-732</v>
      </c>
      <c r="F76" s="60">
        <f>'DEN-GL'!D76</f>
        <v>0</v>
      </c>
      <c r="G76" s="38">
        <f>'DEN-GL'!E76</f>
        <v>-534</v>
      </c>
      <c r="H76" s="60">
        <f t="shared" si="14"/>
        <v>0</v>
      </c>
      <c r="I76" s="38">
        <f t="shared" si="14"/>
        <v>198</v>
      </c>
    </row>
    <row r="77" spans="1:9" x14ac:dyDescent="0.2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-28234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28234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220422.37283129338</v>
      </c>
      <c r="F82" s="109">
        <f>F16+F24+F29+F36+F43+F45+F47+F49</f>
        <v>0</v>
      </c>
      <c r="G82" s="110">
        <f>SUM(G72:G81)+G16+G24+G29+G36+G43+G45+G47+G49+G51+G56+G61+G66</f>
        <v>136751.58799999859</v>
      </c>
      <c r="H82" s="109">
        <f>H16+H24+H29+H36+H43+H45+H47+H49</f>
        <v>0</v>
      </c>
      <c r="I82" s="110">
        <f>SUM(I72:I81)+I16+I24+I29+I36+I43+I45+I47+I49+I51+I56+I61+I66</f>
        <v>-83670.784831294266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67">
        <f>+'DEN-FLSH'!L86</f>
        <v>0</v>
      </c>
      <c r="E86" s="222">
        <f>+'DEN-FLSH'!M86</f>
        <v>54892</v>
      </c>
      <c r="F86" s="67">
        <f>'DEN-GL'!D86</f>
        <v>0</v>
      </c>
      <c r="G86" s="219">
        <f>'DEN-GL'!E86</f>
        <v>55000</v>
      </c>
      <c r="H86" s="219">
        <f t="shared" ref="H86:I88" si="15">F86-D86</f>
        <v>0</v>
      </c>
      <c r="I86" s="145">
        <f t="shared" si="15"/>
        <v>108</v>
      </c>
    </row>
    <row r="87" spans="1:63" x14ac:dyDescent="0.2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0</v>
      </c>
      <c r="H87" s="6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220">
        <f>+'DEN-FLSH'!L88</f>
        <v>0</v>
      </c>
      <c r="E88" s="136">
        <f>+'DEN-FLSH'!M88</f>
        <v>0</v>
      </c>
      <c r="F88" s="220">
        <f>'DEN-GL'!D88</f>
        <v>0</v>
      </c>
      <c r="G88" s="221">
        <f>'DEN-GL'!E88</f>
        <v>0</v>
      </c>
      <c r="H88" s="221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165</v>
      </c>
      <c r="D89" s="224">
        <f t="shared" ref="D89:I89" si="16">SUM(D86:D88)</f>
        <v>0</v>
      </c>
      <c r="E89" s="224">
        <f t="shared" si="16"/>
        <v>54892</v>
      </c>
      <c r="F89" s="224">
        <f t="shared" si="16"/>
        <v>0</v>
      </c>
      <c r="G89" s="224">
        <f t="shared" si="16"/>
        <v>55000</v>
      </c>
      <c r="H89" s="160">
        <f t="shared" si="16"/>
        <v>0</v>
      </c>
      <c r="I89" s="160">
        <f t="shared" si="16"/>
        <v>108</v>
      </c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rintOptions horizontalCentered="1"/>
  <pageMargins left="0.75" right="0.75" top="0.5" bottom="0.5" header="0.5" footer="0.5"/>
  <pageSetup paperSize="5" scale="71"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G71" sqref="G7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-1405797</v>
      </c>
      <c r="F12" s="60">
        <f>STG_GL!D12</f>
        <v>0</v>
      </c>
      <c r="G12" s="38">
        <f>STG_GL!E12</f>
        <v>-74633.570000000007</v>
      </c>
      <c r="H12" s="60">
        <f>F12-D12</f>
        <v>0</v>
      </c>
      <c r="I12" s="38">
        <f>G12-E12</f>
        <v>1331163.43</v>
      </c>
    </row>
    <row r="13" spans="1:22" x14ac:dyDescent="0.2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-1366458</v>
      </c>
      <c r="H13" s="60">
        <f t="shared" ref="H13:I15" si="0">F13-D13</f>
        <v>0</v>
      </c>
      <c r="I13" s="38">
        <f t="shared" si="0"/>
        <v>-1366458</v>
      </c>
    </row>
    <row r="14" spans="1:22" x14ac:dyDescent="0.2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-1405797</v>
      </c>
      <c r="F16" s="61">
        <f t="shared" si="1"/>
        <v>0</v>
      </c>
      <c r="G16" s="39">
        <f t="shared" si="1"/>
        <v>-1441091.57</v>
      </c>
      <c r="H16" s="61">
        <f t="shared" si="1"/>
        <v>0</v>
      </c>
      <c r="I16" s="39">
        <f t="shared" si="1"/>
        <v>-35294.570000000065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-102602.52</v>
      </c>
      <c r="H51" s="60">
        <f>F51-D51</f>
        <v>0</v>
      </c>
      <c r="I51" s="38">
        <f>G51-E51</f>
        <v>-102602.52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2162</v>
      </c>
      <c r="F60" s="60">
        <f>STG_GL!D60</f>
        <v>0</v>
      </c>
      <c r="G60" s="38">
        <f>STG_GL!E60</f>
        <v>0</v>
      </c>
      <c r="H60" s="60">
        <f>F60-D60</f>
        <v>0</v>
      </c>
      <c r="I60" s="38">
        <f>G60-E60</f>
        <v>-2162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2162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-2162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143257916</v>
      </c>
      <c r="F70" s="60">
        <f>STG_GL!D70</f>
        <v>0</v>
      </c>
      <c r="G70" s="38">
        <f>STG_GL!E70</f>
        <v>146095483</v>
      </c>
      <c r="H70" s="60">
        <f>F70-D70</f>
        <v>0</v>
      </c>
      <c r="I70" s="38">
        <f>G70-E70</f>
        <v>2837567</v>
      </c>
    </row>
    <row r="71" spans="1:9" x14ac:dyDescent="0.2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-143891613</v>
      </c>
      <c r="F71" s="60">
        <f>STG_GL!D71</f>
        <v>0</v>
      </c>
      <c r="G71" s="38">
        <f>STG_GL!E71</f>
        <v>-146729180</v>
      </c>
      <c r="H71" s="60">
        <f>F71-D71</f>
        <v>0</v>
      </c>
      <c r="I71" s="38">
        <f>G71-E71</f>
        <v>-2837567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-633697</v>
      </c>
      <c r="F72" s="69">
        <f t="shared" si="13"/>
        <v>0</v>
      </c>
      <c r="G72" s="70">
        <f t="shared" si="13"/>
        <v>-633697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129</v>
      </c>
      <c r="D73" s="65">
        <f>STG_FLSH!L73</f>
        <v>0</v>
      </c>
      <c r="E73" s="66">
        <f>STG_FLSH!M73</f>
        <v>-39048</v>
      </c>
      <c r="F73" s="60">
        <f>STG_GL!D73</f>
        <v>0</v>
      </c>
      <c r="G73" s="38">
        <f>STG_GL!E73</f>
        <v>0</v>
      </c>
      <c r="H73" s="60">
        <f>F73-D73</f>
        <v>0</v>
      </c>
      <c r="I73" s="38">
        <f>G73-E73</f>
        <v>39048</v>
      </c>
    </row>
    <row r="74" spans="1:9" x14ac:dyDescent="0.2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3467694</v>
      </c>
      <c r="F74" s="60">
        <f>STG_GL!D74</f>
        <v>0</v>
      </c>
      <c r="G74" s="38">
        <f>STG_GL!E74</f>
        <v>1726015.4400000004</v>
      </c>
      <c r="H74" s="60">
        <f t="shared" ref="H74:I79" si="14">F74-D74</f>
        <v>0</v>
      </c>
      <c r="I74" s="38">
        <f t="shared" si="14"/>
        <v>-1741678.5599999996</v>
      </c>
    </row>
    <row r="75" spans="1:9" x14ac:dyDescent="0.2">
      <c r="A75" s="9">
        <v>34</v>
      </c>
      <c r="B75" s="3"/>
      <c r="C75" s="10" t="s">
        <v>232</v>
      </c>
      <c r="D75" s="65">
        <f>STG_FLSH!L75</f>
        <v>0</v>
      </c>
      <c r="E75" s="66">
        <f>STG_FLSH!M75</f>
        <v>-1778864</v>
      </c>
      <c r="F75" s="60">
        <f>STG_GL!D75</f>
        <v>0</v>
      </c>
      <c r="G75" s="38">
        <f>STG_GL!E75</f>
        <v>-1778864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-5196</v>
      </c>
      <c r="F76" s="60">
        <f>STG_GL!D76</f>
        <v>0</v>
      </c>
      <c r="G76" s="38">
        <f>STG_GL!E76</f>
        <v>-5196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-382427</v>
      </c>
      <c r="F77" s="60">
        <f>STG_GL!D77</f>
        <v>0</v>
      </c>
      <c r="G77" s="38">
        <f>STG_GL!E77</f>
        <v>-466578</v>
      </c>
      <c r="H77" s="60">
        <f t="shared" si="14"/>
        <v>0</v>
      </c>
      <c r="I77" s="38">
        <f t="shared" si="14"/>
        <v>-84151</v>
      </c>
    </row>
    <row r="78" spans="1:9" x14ac:dyDescent="0.2">
      <c r="A78" s="9">
        <v>37</v>
      </c>
      <c r="B78" s="3"/>
      <c r="C78" s="10" t="s">
        <v>204</v>
      </c>
      <c r="D78" s="65">
        <f>STG_FLSH!L78</f>
        <v>0</v>
      </c>
      <c r="E78" s="66">
        <f>STG_FLSH!M78</f>
        <v>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205</v>
      </c>
      <c r="D79" s="65">
        <f>STG_FLSH!L79</f>
        <v>0</v>
      </c>
      <c r="E79" s="66">
        <f>STG_FLSH!M79</f>
        <v>-103709</v>
      </c>
      <c r="F79" s="60">
        <f>STG_GL!D79</f>
        <v>0</v>
      </c>
      <c r="G79" s="38">
        <f>STG_GL!E79</f>
        <v>0</v>
      </c>
      <c r="H79" s="60">
        <f t="shared" si="14"/>
        <v>0</v>
      </c>
      <c r="I79" s="38">
        <f t="shared" si="14"/>
        <v>103709</v>
      </c>
    </row>
    <row r="80" spans="1:9" x14ac:dyDescent="0.2">
      <c r="A80" s="9">
        <v>39</v>
      </c>
      <c r="B80" s="3"/>
      <c r="C80" s="10" t="s">
        <v>211</v>
      </c>
      <c r="D80" s="65">
        <f>STG_FLSH!L80</f>
        <v>0</v>
      </c>
      <c r="E80" s="66">
        <f>STG_FLSH!M80</f>
        <v>0</v>
      </c>
      <c r="F80" s="60">
        <f>STG_GL!D80</f>
        <v>0</v>
      </c>
      <c r="G80" s="38">
        <f>STG_GL!E80</f>
        <v>-128.33000000000001</v>
      </c>
      <c r="H80" s="60">
        <f>F80-D80</f>
        <v>0</v>
      </c>
      <c r="I80" s="38">
        <f>G80-E80</f>
        <v>-128.33000000000001</v>
      </c>
    </row>
    <row r="81" spans="1:63" x14ac:dyDescent="0.2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1119846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-1119846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240964</v>
      </c>
      <c r="F82" s="109">
        <f>F16+F24+F29+F36+F43+F45+F47+F49</f>
        <v>0</v>
      </c>
      <c r="G82" s="110">
        <f>SUM(G72:G81)+G16+G24+G29+G36+G43+G45+G47+G49+G51+G56+G61+G66</f>
        <v>-2702141.98</v>
      </c>
      <c r="H82" s="109">
        <f>H16+H24+H29+H36+H43+H45+H47+H49</f>
        <v>0</v>
      </c>
      <c r="I82" s="110">
        <f>SUM(I72:I81)+I16+I24+I29+I36+I43+I45+I47+I49+I51+I56+I61+I66</f>
        <v>-2943105.98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155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ONT_FLSH!L11</f>
        <v>32244210</v>
      </c>
      <c r="E11" s="66">
        <f>ONT_FLSH!M11</f>
        <v>144548936</v>
      </c>
      <c r="F11" s="60">
        <f>'ONT_GL '!D11</f>
        <v>29094640</v>
      </c>
      <c r="G11" s="38">
        <f>'ONT_GL '!E11</f>
        <v>126763236.66999999</v>
      </c>
      <c r="H11" s="60">
        <f>F11-D11</f>
        <v>-3149570</v>
      </c>
      <c r="I11" s="38">
        <f>G11-E11</f>
        <v>-17785699.330000013</v>
      </c>
    </row>
    <row r="12" spans="1:22" x14ac:dyDescent="0.2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28127838.59</v>
      </c>
      <c r="H12" s="60">
        <f>F12-D12</f>
        <v>0</v>
      </c>
      <c r="I12" s="38">
        <f>G12-E12</f>
        <v>28127838.59</v>
      </c>
    </row>
    <row r="13" spans="1:22" x14ac:dyDescent="0.2">
      <c r="A13" s="9">
        <v>3</v>
      </c>
      <c r="B13" s="7"/>
      <c r="C13" s="18" t="s">
        <v>27</v>
      </c>
      <c r="D13" s="65">
        <f>ONT_FLSH!L13</f>
        <v>4177126</v>
      </c>
      <c r="E13" s="66">
        <f>ONT_FLSH!M13</f>
        <v>18321298</v>
      </c>
      <c r="F13" s="60">
        <f>'ONT_GL '!D13</f>
        <v>4177126</v>
      </c>
      <c r="G13" s="38">
        <f>'ONT_GL '!E13</f>
        <v>18321298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341000</v>
      </c>
      <c r="H15" s="60">
        <f t="shared" si="0"/>
        <v>0</v>
      </c>
      <c r="I15" s="38">
        <f t="shared" si="0"/>
        <v>341000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36421336</v>
      </c>
      <c r="E16" s="39">
        <f t="shared" si="1"/>
        <v>162870234</v>
      </c>
      <c r="F16" s="61">
        <f t="shared" si="1"/>
        <v>33271766</v>
      </c>
      <c r="G16" s="39">
        <f t="shared" si="1"/>
        <v>173553373.25999999</v>
      </c>
      <c r="H16" s="61">
        <f t="shared" si="1"/>
        <v>-3149570</v>
      </c>
      <c r="I16" s="39">
        <f t="shared" si="1"/>
        <v>10683139.259999987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ONT_FLSH!L19</f>
        <v>-35358574</v>
      </c>
      <c r="E19" s="66">
        <f>ONT_FLSH!M19</f>
        <v>-158498450</v>
      </c>
      <c r="F19" s="60">
        <f>'ONT_GL '!D19</f>
        <v>-32201268</v>
      </c>
      <c r="G19" s="38">
        <f>'ONT_GL '!E19</f>
        <v>-143596469.96000001</v>
      </c>
      <c r="H19" s="60">
        <f>F19-D19</f>
        <v>3157306</v>
      </c>
      <c r="I19" s="38">
        <f>G19-E19</f>
        <v>14901980.039999992</v>
      </c>
    </row>
    <row r="20" spans="1:9" x14ac:dyDescent="0.2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-25724163.960000001</v>
      </c>
      <c r="H20" s="60">
        <f>F20-D20</f>
        <v>0</v>
      </c>
      <c r="I20" s="38">
        <f>G20-E20</f>
        <v>-25724163.960000001</v>
      </c>
    </row>
    <row r="21" spans="1:9" x14ac:dyDescent="0.2">
      <c r="A21" s="9">
        <v>8</v>
      </c>
      <c r="B21" s="7"/>
      <c r="C21" s="18" t="s">
        <v>27</v>
      </c>
      <c r="D21" s="65">
        <f>ONT_FLSH!L21</f>
        <v>-1064304</v>
      </c>
      <c r="E21" s="66">
        <f>ONT_FLSH!M21</f>
        <v>-4329544</v>
      </c>
      <c r="F21" s="60">
        <f>'ONT_GL '!D21</f>
        <v>-1064304</v>
      </c>
      <c r="G21" s="38">
        <f>'ONT_GL '!E21</f>
        <v>-4329544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ONT_FLSH!L23</f>
        <v>20730</v>
      </c>
      <c r="E23" s="66">
        <f>ONT_FLSH!M23</f>
        <v>74931</v>
      </c>
      <c r="F23" s="60">
        <f>'ONT_GL '!D23</f>
        <v>0</v>
      </c>
      <c r="G23" s="38">
        <f>'ONT_GL '!E23</f>
        <v>0</v>
      </c>
      <c r="H23" s="60">
        <f t="shared" si="2"/>
        <v>-20730</v>
      </c>
      <c r="I23" s="38">
        <f t="shared" si="2"/>
        <v>-74931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-36402148</v>
      </c>
      <c r="E24" s="39">
        <f t="shared" si="3"/>
        <v>-162753063</v>
      </c>
      <c r="F24" s="61">
        <f t="shared" si="3"/>
        <v>-33265572</v>
      </c>
      <c r="G24" s="39">
        <f t="shared" si="3"/>
        <v>-173650177.92000002</v>
      </c>
      <c r="H24" s="61">
        <f t="shared" si="3"/>
        <v>3136576</v>
      </c>
      <c r="I24" s="39">
        <f t="shared" si="3"/>
        <v>-10897114.920000009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462985</v>
      </c>
      <c r="G32" s="38">
        <f>'ONT_GL '!E32</f>
        <v>2027874.3</v>
      </c>
      <c r="H32" s="60">
        <f>F32-D32</f>
        <v>462985</v>
      </c>
      <c r="I32" s="38">
        <f>G32-E32</f>
        <v>2027874.3</v>
      </c>
    </row>
    <row r="33" spans="1:9" x14ac:dyDescent="0.2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462985</v>
      </c>
      <c r="G36" s="39">
        <f t="shared" si="6"/>
        <v>2027874.3</v>
      </c>
      <c r="H36" s="61">
        <f t="shared" si="6"/>
        <v>462985</v>
      </c>
      <c r="I36" s="39">
        <f t="shared" si="6"/>
        <v>2027874.3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ONT_FLSH!L49</f>
        <v>-19188</v>
      </c>
      <c r="E49" s="66">
        <f>ONT_FLSH!M49</f>
        <v>-84043.44</v>
      </c>
      <c r="F49" s="60">
        <f>'ONT_GL '!D49</f>
        <v>-469179</v>
      </c>
      <c r="G49" s="38">
        <f>'ONT_GL '!E49</f>
        <v>-2055004.0199999986</v>
      </c>
      <c r="H49" s="60">
        <f>F49-D49</f>
        <v>-449991</v>
      </c>
      <c r="I49" s="38">
        <f>G49-E49</f>
        <v>-1970960.5799999987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ONT_FLSH!L51</f>
        <v>-20730</v>
      </c>
      <c r="E51" s="66">
        <f>ONT_FLSH!M51</f>
        <v>-74931</v>
      </c>
      <c r="F51" s="60">
        <f>'ONT_GL '!D51</f>
        <v>0</v>
      </c>
      <c r="G51" s="38">
        <f>'ONT_GL '!E51</f>
        <v>0</v>
      </c>
      <c r="H51" s="60">
        <f>F51-D51</f>
        <v>20730</v>
      </c>
      <c r="I51" s="38">
        <f>G51-E51</f>
        <v>74931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-2</v>
      </c>
      <c r="F54" s="60">
        <f>'ONT_GL '!D54</f>
        <v>-4074105.04</v>
      </c>
      <c r="G54" s="38">
        <f>'ONT_GL '!E54</f>
        <v>1362617.19</v>
      </c>
      <c r="H54" s="60">
        <f>F54-D54</f>
        <v>-4074105.04</v>
      </c>
      <c r="I54" s="38">
        <f>G54-E54</f>
        <v>1362619.19</v>
      </c>
    </row>
    <row r="55" spans="1:9" x14ac:dyDescent="0.2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-1403140.92</v>
      </c>
      <c r="H55" s="60">
        <f>F55-D55</f>
        <v>0</v>
      </c>
      <c r="I55" s="38">
        <f>G55-E55</f>
        <v>-1403140.92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</v>
      </c>
      <c r="F56" s="61">
        <f t="shared" si="10"/>
        <v>-4074105.04</v>
      </c>
      <c r="G56" s="39">
        <f t="shared" si="10"/>
        <v>-40523.729999999981</v>
      </c>
      <c r="H56" s="61">
        <f t="shared" si="10"/>
        <v>-4074105.04</v>
      </c>
      <c r="I56" s="39">
        <f t="shared" si="10"/>
        <v>-40521.729999999981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8346121.5228982903</v>
      </c>
      <c r="F70" s="60">
        <f>'ONT_GL '!D70</f>
        <v>0</v>
      </c>
      <c r="G70" s="38">
        <f>'ONT_GL '!E70</f>
        <v>8346121.5199999996</v>
      </c>
      <c r="H70" s="60">
        <f>F70-D70</f>
        <v>0</v>
      </c>
      <c r="I70" s="38">
        <f>G70-E70</f>
        <v>-2.898290753364563E-3</v>
      </c>
    </row>
    <row r="71" spans="1:9" x14ac:dyDescent="0.2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-9378953</v>
      </c>
      <c r="F71" s="60">
        <f>'ONT_GL '!D71</f>
        <v>0</v>
      </c>
      <c r="G71" s="38">
        <f>'ONT_GL '!E71</f>
        <v>-9378953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-1032831.4771017097</v>
      </c>
      <c r="F72" s="69">
        <f t="shared" si="13"/>
        <v>0</v>
      </c>
      <c r="G72" s="70">
        <f t="shared" si="13"/>
        <v>-1032831.4800000004</v>
      </c>
      <c r="H72" s="69">
        <f t="shared" si="13"/>
        <v>0</v>
      </c>
      <c r="I72" s="70">
        <f t="shared" si="13"/>
        <v>-2.898290753364563E-3</v>
      </c>
    </row>
    <row r="73" spans="1:9" x14ac:dyDescent="0.2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-1627381</v>
      </c>
      <c r="F74" s="60">
        <f>'ONT_GL '!D74</f>
        <v>0</v>
      </c>
      <c r="G74" s="38">
        <f>'ONT_GL '!E74</f>
        <v>-1125482.3399999999</v>
      </c>
      <c r="H74" s="60">
        <f t="shared" ref="H74:I79" si="14">F74-D74</f>
        <v>0</v>
      </c>
      <c r="I74" s="38">
        <f t="shared" si="14"/>
        <v>501898.66000000015</v>
      </c>
    </row>
    <row r="75" spans="1:9" x14ac:dyDescent="0.2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-4547</v>
      </c>
      <c r="F76" s="60">
        <f>'ONT_GL '!D76</f>
        <v>0</v>
      </c>
      <c r="G76" s="38">
        <f>'ONT_GL '!E76</f>
        <v>-17554</v>
      </c>
      <c r="H76" s="60">
        <f t="shared" si="14"/>
        <v>0</v>
      </c>
      <c r="I76" s="38">
        <f t="shared" si="14"/>
        <v>-13007</v>
      </c>
    </row>
    <row r="77" spans="1:9" x14ac:dyDescent="0.2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-54935</v>
      </c>
      <c r="F81" s="60">
        <f>'ONT_GL '!D81</f>
        <v>0</v>
      </c>
      <c r="G81" s="38">
        <f>'ONT_GL '!E81</f>
        <v>-666007</v>
      </c>
      <c r="H81" s="60">
        <f>F81-D81</f>
        <v>0</v>
      </c>
      <c r="I81" s="38">
        <f>G81-E81</f>
        <v>-611072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-2761499.9171017134</v>
      </c>
      <c r="F82" s="109">
        <f>F16+F24+F29+F36+F43+F45+F47+F49</f>
        <v>0</v>
      </c>
      <c r="G82" s="110">
        <f>SUM(G72:G81)+G16+G24+G29+G36+G43+G45+G47+G49+G51+G56+G61+G66</f>
        <v>-3006332.9300000179</v>
      </c>
      <c r="H82" s="109">
        <f>H16+H24+H29+H36+H43+H45+H47+H49</f>
        <v>0</v>
      </c>
      <c r="I82" s="110">
        <f>SUM(I72:I81)+I16+I24+I29+I36+I43+I45+I47+I49+I51+I56+I61+I66</f>
        <v>-244833.01289831172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ONT_FLSH!L86</f>
        <v>0</v>
      </c>
      <c r="E86" s="145">
        <f>ONT_FLSH!M86</f>
        <v>-53137</v>
      </c>
      <c r="F86" s="145">
        <f>'ONT_GL '!D86</f>
        <v>0</v>
      </c>
      <c r="G86" s="145">
        <f>'ONT_GL '!E86</f>
        <v>-1793993.58</v>
      </c>
      <c r="H86" s="145">
        <f t="shared" ref="H86:I88" si="15">F86-D86</f>
        <v>0</v>
      </c>
      <c r="I86" s="145">
        <f t="shared" si="15"/>
        <v>-1740856.58</v>
      </c>
    </row>
    <row r="87" spans="1:63" x14ac:dyDescent="0.2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1740994</v>
      </c>
      <c r="H88" s="147">
        <f t="shared" si="15"/>
        <v>0</v>
      </c>
      <c r="I88" s="147">
        <f t="shared" si="15"/>
        <v>1740994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-53137</v>
      </c>
      <c r="F89" s="160">
        <f t="shared" si="16"/>
        <v>0</v>
      </c>
      <c r="G89" s="160">
        <f t="shared" si="16"/>
        <v>-52999.580000000075</v>
      </c>
      <c r="H89" s="160">
        <f t="shared" si="16"/>
        <v>0</v>
      </c>
      <c r="I89" s="160">
        <f t="shared" si="16"/>
        <v>137.41999999992549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-2814636.9171017134</v>
      </c>
      <c r="F91" s="160">
        <f t="shared" si="17"/>
        <v>0</v>
      </c>
      <c r="G91" s="160">
        <f t="shared" si="17"/>
        <v>-3059332.5100000179</v>
      </c>
      <c r="H91" s="160">
        <f t="shared" si="17"/>
        <v>0</v>
      </c>
      <c r="I91" s="160">
        <f t="shared" si="17"/>
        <v>-244695.59289831179</v>
      </c>
    </row>
    <row r="92" spans="1:63" s="127" customFormat="1" x14ac:dyDescent="0.2">
      <c r="A92" s="162"/>
      <c r="B92" s="159"/>
      <c r="D92" s="163"/>
      <c r="E92" s="16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F70" sqref="F7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BUG_FLSH!D11</f>
        <v>0</v>
      </c>
      <c r="E11" s="66">
        <f>BUG_FLSH!E11</f>
        <v>0</v>
      </c>
      <c r="F11" s="60">
        <f>BUG_GL!D11</f>
        <v>0</v>
      </c>
      <c r="G11" s="38">
        <f>BUG_GL!E11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BUG_FLSH!D13</f>
        <v>0</v>
      </c>
      <c r="E13" s="66">
        <f>BUG_FLSH!E13</f>
        <v>0</v>
      </c>
      <c r="F13" s="60">
        <f>BUG_GL!D13</f>
        <v>0</v>
      </c>
      <c r="G13" s="38">
        <f>BUG_GL!E13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0</v>
      </c>
      <c r="F15" s="60">
        <f>BUG_GL!D15</f>
        <v>0</v>
      </c>
      <c r="G15" s="38">
        <f>BUG_GL!E15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BUG_FLSH!D19</f>
        <v>0</v>
      </c>
      <c r="E19" s="66">
        <f>BUG_FLSH!E19</f>
        <v>0</v>
      </c>
      <c r="F19" s="60">
        <f>BUG_GL!D19</f>
        <v>0</v>
      </c>
      <c r="G19" s="38">
        <f>BUG_GL!E19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BUG_FLSH!D21</f>
        <v>0</v>
      </c>
      <c r="E21" s="66">
        <f>BUG_FLSH!E21</f>
        <v>0</v>
      </c>
      <c r="F21" s="60">
        <f>BUG_GL!D21</f>
        <v>0</v>
      </c>
      <c r="G21" s="38">
        <f>BUG_GL!E21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BUG_FLSH!D23</f>
        <v>0</v>
      </c>
      <c r="E23" s="66">
        <f>BUG_FLSH!E23</f>
        <v>0</v>
      </c>
      <c r="F23" s="60">
        <f>BUG_GL!D23</f>
        <v>0</v>
      </c>
      <c r="G23" s="38">
        <f>BUG_GL!E23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BUG_FLSH!D32</f>
        <v>0</v>
      </c>
      <c r="E32" s="66">
        <f>BUG_FLSH!E32</f>
        <v>0</v>
      </c>
      <c r="F32" s="60">
        <f>BUG_GL!D32</f>
        <v>0</v>
      </c>
      <c r="G32" s="38">
        <f>BUG_GL!E32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BUG_FLSH!D35</f>
        <v>0</v>
      </c>
      <c r="E35" s="66">
        <f>BUG_FLSH!E35</f>
        <v>0</v>
      </c>
      <c r="F35" s="60">
        <f>BUG_GL!D35</f>
        <v>0</v>
      </c>
      <c r="G35" s="38">
        <f>BUG_GL!E35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BUG_FLSH!D39</f>
        <v>0</v>
      </c>
      <c r="E39" s="66">
        <f>BUG_FLSH!E39</f>
        <v>0</v>
      </c>
      <c r="F39" s="60">
        <f>BUG_GL!D39</f>
        <v>0</v>
      </c>
      <c r="G39" s="38">
        <f>BUG_GL!E39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BUG_FLSH!D40</f>
        <v>0</v>
      </c>
      <c r="E40" s="66">
        <f>BUG_FLSH!E40</f>
        <v>0</v>
      </c>
      <c r="F40" s="60">
        <f>BUG_GL!D40</f>
        <v>0</v>
      </c>
      <c r="G40" s="38">
        <f>BUG_GL!E40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BUG_FLSH!D49</f>
        <v>0</v>
      </c>
      <c r="E49" s="66">
        <f>BUG_FLSH!E49</f>
        <v>0</v>
      </c>
      <c r="F49" s="60">
        <f>BUG_GL!D49</f>
        <v>0</v>
      </c>
      <c r="G49" s="38">
        <f>BUG_GL!E49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BUG_FLSH!D51</f>
        <v>0</v>
      </c>
      <c r="E51" s="66">
        <f>BUG_FLSH!E51</f>
        <v>0</v>
      </c>
      <c r="F51" s="60">
        <f>BUG_GL!D51</f>
        <v>0</v>
      </c>
      <c r="G51" s="38">
        <f>BUG_GL!E51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0</v>
      </c>
      <c r="F54" s="60">
        <f>BUG_GL!D54</f>
        <v>0</v>
      </c>
      <c r="G54" s="38">
        <f>BUG_GL!E54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0</v>
      </c>
      <c r="F55" s="60">
        <f>BUG_GL!D55</f>
        <v>0</v>
      </c>
      <c r="G55" s="38">
        <f>BUG_GL!E55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441261.49690000003</v>
      </c>
      <c r="F70" s="60">
        <f>BUG_GL!D70</f>
        <v>0</v>
      </c>
      <c r="G70" s="38">
        <f>BUG_GL!E70</f>
        <v>0</v>
      </c>
      <c r="H70" s="60">
        <f>F70-D70</f>
        <v>0</v>
      </c>
      <c r="I70" s="38">
        <f>G70-E70</f>
        <v>-441261.49690000003</v>
      </c>
    </row>
    <row r="71" spans="1:9" x14ac:dyDescent="0.2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-499916.66939999978</v>
      </c>
      <c r="F71" s="60">
        <f>BUG_GL!D71</f>
        <v>0</v>
      </c>
      <c r="G71" s="38">
        <f>BUG_GL!E71</f>
        <v>0</v>
      </c>
      <c r="H71" s="60">
        <f>F71-D71</f>
        <v>0</v>
      </c>
      <c r="I71" s="38">
        <f>G71-E71</f>
        <v>499916.66939999978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-58655.172499999753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58655.172499999753</v>
      </c>
    </row>
    <row r="73" spans="1:9" x14ac:dyDescent="0.2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61237.107600000003</v>
      </c>
      <c r="F74" s="60">
        <f>BUG_GL!D74</f>
        <v>0</v>
      </c>
      <c r="G74" s="38">
        <f>BUG_GL!E74</f>
        <v>61236.76</v>
      </c>
      <c r="H74" s="60">
        <f t="shared" ref="H74:I79" si="14">F74-D74</f>
        <v>0</v>
      </c>
      <c r="I74" s="38">
        <f t="shared" si="14"/>
        <v>-0.34760000000096625</v>
      </c>
    </row>
    <row r="75" spans="1:9" x14ac:dyDescent="0.2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-595141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595141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-592559.06489999976</v>
      </c>
      <c r="F82" s="109">
        <f>F16+F24+F29+F36+F43+F45+F47+F49</f>
        <v>0</v>
      </c>
      <c r="G82" s="110">
        <f>SUM(G72:G81)+G16+G24+G29+G36+G43+G45+G47+G49+G51+G56+G61+G66</f>
        <v>61236.76</v>
      </c>
      <c r="H82" s="109">
        <f>H16+H24+H29+H36+H43+H45+H47+H49</f>
        <v>0</v>
      </c>
      <c r="I82" s="110">
        <f>SUM(I72:I81)+I16+I24+I29+I36+I43+I45+I47+I49+I51+I56+I61+I66</f>
        <v>653795.82489999977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4"/>
  <sheetViews>
    <sheetView topLeftCell="K330" workbookViewId="0">
      <selection activeCell="U351" sqref="U351"/>
    </sheetView>
  </sheetViews>
  <sheetFormatPr defaultRowHeight="12.75" x14ac:dyDescent="0.2"/>
  <cols>
    <col min="1" max="1" width="9.140625" style="33"/>
    <col min="2" max="2" width="13.140625" style="33" bestFit="1" customWidth="1"/>
    <col min="3" max="3" width="7.85546875" style="33" customWidth="1"/>
    <col min="4" max="4" width="25.28515625" style="33" customWidth="1"/>
    <col min="5" max="6" width="13.5703125" style="204" customWidth="1"/>
    <col min="7" max="7" width="12" style="201" customWidth="1"/>
    <col min="8" max="8" width="12.28515625" style="33" customWidth="1"/>
    <col min="9" max="9" width="12.42578125" style="201" customWidth="1"/>
    <col min="10" max="10" width="11.28515625" style="33" customWidth="1"/>
    <col min="11" max="11" width="20" style="33" customWidth="1"/>
    <col min="12" max="13" width="11.7109375" style="33" customWidth="1"/>
    <col min="14" max="14" width="12.42578125" style="33" customWidth="1"/>
    <col min="15" max="15" width="18.7109375" style="33" bestFit="1" customWidth="1"/>
    <col min="16" max="16" width="12.28515625" style="33" customWidth="1"/>
    <col min="17" max="28" width="9.140625" style="33"/>
    <col min="29" max="29" width="14.7109375" style="33" customWidth="1"/>
    <col min="30" max="30" width="9.140625" style="33"/>
    <col min="31" max="31" width="12.5703125" style="33" customWidth="1"/>
    <col min="32" max="16384" width="9.140625" style="33"/>
  </cols>
  <sheetData>
    <row r="1" spans="1:118" ht="28.5" customHeight="1" x14ac:dyDescent="0.2">
      <c r="E1" s="195">
        <v>36557</v>
      </c>
      <c r="F1" s="195"/>
      <c r="G1" s="196">
        <f>+E1+31</f>
        <v>36588</v>
      </c>
      <c r="H1" s="196"/>
      <c r="I1" s="196">
        <f>+G1+30</f>
        <v>36618</v>
      </c>
      <c r="J1" s="196"/>
      <c r="K1" s="190">
        <f>+I1+31</f>
        <v>36649</v>
      </c>
      <c r="L1" s="190"/>
      <c r="M1" s="190">
        <f>+K1+31</f>
        <v>36680</v>
      </c>
      <c r="N1" s="190"/>
      <c r="O1" s="190">
        <f>+M1+30</f>
        <v>36710</v>
      </c>
      <c r="P1" s="190"/>
      <c r="Q1" s="190">
        <f>+O1+31</f>
        <v>36741</v>
      </c>
      <c r="R1" s="190"/>
      <c r="S1" s="190">
        <f>+Q1+31</f>
        <v>36772</v>
      </c>
      <c r="T1" s="190"/>
      <c r="U1" s="190">
        <f>+S1+31</f>
        <v>36803</v>
      </c>
      <c r="V1" s="190"/>
      <c r="W1" s="190">
        <f>+U1+31</f>
        <v>36834</v>
      </c>
      <c r="X1" s="190"/>
      <c r="Y1" s="190">
        <f>+W1+31</f>
        <v>36865</v>
      </c>
      <c r="Z1" s="190"/>
      <c r="AA1" s="190">
        <f>+Y1+31</f>
        <v>36896</v>
      </c>
      <c r="AB1" s="190"/>
      <c r="AC1" s="190">
        <f>+AA1+31</f>
        <v>36927</v>
      </c>
      <c r="AD1" s="190"/>
      <c r="AE1" s="190">
        <f>+AC1+31</f>
        <v>36958</v>
      </c>
      <c r="AF1" s="190"/>
      <c r="AG1" s="190"/>
      <c r="AH1" s="190"/>
    </row>
    <row r="2" spans="1:118" x14ac:dyDescent="0.2">
      <c r="A2" s="111" t="s">
        <v>112</v>
      </c>
      <c r="B2" s="111" t="s">
        <v>113</v>
      </c>
      <c r="C2" s="111" t="s">
        <v>114</v>
      </c>
      <c r="D2" s="111" t="s">
        <v>115</v>
      </c>
      <c r="E2" s="112" t="s">
        <v>116</v>
      </c>
      <c r="F2" s="112" t="s">
        <v>117</v>
      </c>
      <c r="G2" s="201" t="s">
        <v>118</v>
      </c>
    </row>
    <row r="3" spans="1:118" s="197" customFormat="1" x14ac:dyDescent="0.2">
      <c r="A3" s="113" t="s">
        <v>119</v>
      </c>
      <c r="B3" s="113" t="s">
        <v>113</v>
      </c>
      <c r="C3" s="113" t="s">
        <v>114</v>
      </c>
      <c r="D3" s="113" t="s">
        <v>115</v>
      </c>
      <c r="E3" s="198" t="s">
        <v>229</v>
      </c>
      <c r="F3" s="197" t="s">
        <v>230</v>
      </c>
      <c r="G3" s="203" t="s">
        <v>220</v>
      </c>
      <c r="H3" s="197" t="s">
        <v>221</v>
      </c>
      <c r="I3" s="203" t="s">
        <v>120</v>
      </c>
      <c r="K3" s="198" t="s">
        <v>120</v>
      </c>
      <c r="M3" s="198" t="s">
        <v>209</v>
      </c>
      <c r="N3" s="197" t="s">
        <v>210</v>
      </c>
      <c r="O3" s="198" t="s">
        <v>120</v>
      </c>
      <c r="Q3" s="198" t="s">
        <v>120</v>
      </c>
      <c r="S3" s="198" t="s">
        <v>120</v>
      </c>
      <c r="U3" s="198" t="s">
        <v>120</v>
      </c>
      <c r="W3" s="198" t="s">
        <v>120</v>
      </c>
      <c r="Y3" s="198" t="s">
        <v>120</v>
      </c>
      <c r="AA3" s="198" t="s">
        <v>120</v>
      </c>
      <c r="AC3" s="198" t="s">
        <v>120</v>
      </c>
      <c r="AE3" s="198" t="s">
        <v>120</v>
      </c>
    </row>
    <row r="4" spans="1:118" x14ac:dyDescent="0.2">
      <c r="A4" s="114" t="s">
        <v>121</v>
      </c>
      <c r="B4" s="114" t="s">
        <v>122</v>
      </c>
      <c r="C4" s="115">
        <v>1</v>
      </c>
      <c r="D4" s="114" t="s">
        <v>25</v>
      </c>
      <c r="E4" s="200">
        <v>111855</v>
      </c>
      <c r="F4" s="199">
        <v>492273.86</v>
      </c>
      <c r="G4" s="200"/>
      <c r="H4" s="199"/>
      <c r="I4" s="200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</row>
    <row r="5" spans="1:118" x14ac:dyDescent="0.2">
      <c r="A5" s="114" t="s">
        <v>121</v>
      </c>
      <c r="B5" s="114" t="s">
        <v>122</v>
      </c>
      <c r="C5" s="115">
        <v>2</v>
      </c>
      <c r="D5" s="114" t="s">
        <v>26</v>
      </c>
      <c r="E5" s="200">
        <v>0</v>
      </c>
      <c r="F5" s="199">
        <v>0</v>
      </c>
      <c r="G5" s="200"/>
      <c r="H5" s="199"/>
      <c r="I5" s="200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</row>
    <row r="6" spans="1:118" x14ac:dyDescent="0.2">
      <c r="A6" s="114" t="s">
        <v>121</v>
      </c>
      <c r="B6" s="114" t="s">
        <v>122</v>
      </c>
      <c r="C6" s="115">
        <v>3</v>
      </c>
      <c r="D6" s="114" t="s">
        <v>27</v>
      </c>
      <c r="E6" s="200">
        <v>0</v>
      </c>
      <c r="F6" s="199">
        <v>0</v>
      </c>
      <c r="G6" s="200"/>
      <c r="H6" s="199"/>
      <c r="I6" s="200"/>
      <c r="J6" s="199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</row>
    <row r="7" spans="1:118" x14ac:dyDescent="0.2">
      <c r="A7" s="114" t="s">
        <v>121</v>
      </c>
      <c r="B7" s="114" t="s">
        <v>122</v>
      </c>
      <c r="C7" s="115">
        <v>4</v>
      </c>
      <c r="D7" s="114" t="s">
        <v>28</v>
      </c>
      <c r="E7" s="200">
        <v>0</v>
      </c>
      <c r="F7" s="199">
        <v>0</v>
      </c>
      <c r="G7" s="200"/>
      <c r="H7" s="199"/>
      <c r="I7" s="200"/>
      <c r="J7" s="199"/>
      <c r="K7" s="19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199"/>
      <c r="BT7" s="199"/>
      <c r="BU7" s="199"/>
      <c r="BV7" s="199"/>
      <c r="BW7" s="199"/>
      <c r="BX7" s="199"/>
      <c r="BY7" s="199"/>
      <c r="BZ7" s="199"/>
      <c r="CA7" s="199"/>
      <c r="CB7" s="199"/>
      <c r="CC7" s="199"/>
      <c r="CD7" s="199"/>
      <c r="CE7" s="199"/>
      <c r="CF7" s="199"/>
      <c r="CG7" s="199"/>
      <c r="CH7" s="199"/>
      <c r="CI7" s="199"/>
      <c r="CJ7" s="199"/>
      <c r="CK7" s="199"/>
      <c r="CL7" s="199"/>
      <c r="CM7" s="199"/>
      <c r="CN7" s="199"/>
      <c r="CO7" s="199"/>
      <c r="CP7" s="199"/>
      <c r="CQ7" s="199"/>
      <c r="CR7" s="199"/>
      <c r="CS7" s="199"/>
      <c r="CT7" s="199"/>
      <c r="CU7" s="199"/>
      <c r="CV7" s="199"/>
      <c r="CW7" s="199"/>
      <c r="CX7" s="199"/>
      <c r="CY7" s="199"/>
      <c r="CZ7" s="199"/>
      <c r="DA7" s="199"/>
      <c r="DB7" s="199"/>
      <c r="DC7" s="199"/>
      <c r="DD7" s="199"/>
      <c r="DE7" s="199"/>
      <c r="DF7" s="199"/>
      <c r="DG7" s="199"/>
      <c r="DH7" s="199"/>
      <c r="DI7" s="199"/>
      <c r="DJ7" s="199"/>
      <c r="DK7" s="199"/>
      <c r="DL7" s="199"/>
      <c r="DM7" s="199"/>
      <c r="DN7" s="199"/>
    </row>
    <row r="8" spans="1:118" x14ac:dyDescent="0.2">
      <c r="A8" s="114" t="s">
        <v>121</v>
      </c>
      <c r="B8" s="114" t="s">
        <v>122</v>
      </c>
      <c r="C8" s="115">
        <v>5</v>
      </c>
      <c r="D8" s="114" t="s">
        <v>123</v>
      </c>
      <c r="E8" s="200">
        <v>0</v>
      </c>
      <c r="F8" s="199">
        <v>0</v>
      </c>
      <c r="G8" s="200"/>
      <c r="H8" s="199"/>
      <c r="I8" s="200"/>
      <c r="J8" s="199"/>
      <c r="K8" s="19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99"/>
      <c r="BN8" s="199"/>
      <c r="BO8" s="199"/>
      <c r="BP8" s="199"/>
      <c r="BQ8" s="199"/>
      <c r="BR8" s="199"/>
      <c r="BS8" s="199"/>
      <c r="BT8" s="199"/>
      <c r="BU8" s="199"/>
      <c r="BV8" s="199"/>
      <c r="BW8" s="199"/>
      <c r="BX8" s="199"/>
      <c r="BY8" s="199"/>
      <c r="BZ8" s="199"/>
      <c r="CA8" s="199"/>
      <c r="CB8" s="199"/>
      <c r="CC8" s="199"/>
      <c r="CD8" s="199"/>
      <c r="CE8" s="199"/>
      <c r="CF8" s="199"/>
      <c r="CG8" s="199"/>
      <c r="CH8" s="199"/>
      <c r="CI8" s="199"/>
      <c r="CJ8" s="199"/>
      <c r="CK8" s="199"/>
      <c r="CL8" s="199"/>
      <c r="CM8" s="199"/>
      <c r="CN8" s="199"/>
      <c r="CO8" s="199"/>
      <c r="CP8" s="199"/>
      <c r="CQ8" s="199"/>
      <c r="CR8" s="199"/>
      <c r="CS8" s="199"/>
      <c r="CT8" s="199"/>
      <c r="CU8" s="199"/>
      <c r="CV8" s="199"/>
      <c r="CW8" s="199"/>
      <c r="CX8" s="199"/>
      <c r="CY8" s="199"/>
      <c r="CZ8" s="199"/>
      <c r="DA8" s="199"/>
      <c r="DB8" s="199"/>
      <c r="DC8" s="199"/>
      <c r="DD8" s="199"/>
      <c r="DE8" s="199"/>
      <c r="DF8" s="199"/>
      <c r="DG8" s="199"/>
      <c r="DH8" s="199"/>
      <c r="DI8" s="199"/>
      <c r="DJ8" s="199"/>
      <c r="DK8" s="199"/>
      <c r="DL8" s="199"/>
      <c r="DM8" s="199"/>
      <c r="DN8" s="199"/>
    </row>
    <row r="9" spans="1:118" x14ac:dyDescent="0.2">
      <c r="A9" s="114" t="s">
        <v>121</v>
      </c>
      <c r="B9" s="114" t="s">
        <v>122</v>
      </c>
      <c r="C9" s="115">
        <v>6</v>
      </c>
      <c r="D9" s="114" t="s">
        <v>25</v>
      </c>
      <c r="E9" s="200">
        <v>0</v>
      </c>
      <c r="F9" s="199">
        <v>0</v>
      </c>
      <c r="G9" s="200"/>
      <c r="H9" s="199"/>
      <c r="I9" s="200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99"/>
      <c r="CA9" s="199"/>
      <c r="CB9" s="199"/>
      <c r="CC9" s="199"/>
      <c r="CD9" s="199"/>
      <c r="CE9" s="199"/>
      <c r="CF9" s="199"/>
      <c r="CG9" s="199"/>
      <c r="CH9" s="199"/>
      <c r="CI9" s="199"/>
      <c r="CJ9" s="199"/>
      <c r="CK9" s="199"/>
      <c r="CL9" s="199"/>
      <c r="CM9" s="199"/>
      <c r="CN9" s="199"/>
      <c r="CO9" s="199"/>
      <c r="CP9" s="199"/>
      <c r="CQ9" s="199"/>
      <c r="CR9" s="199"/>
      <c r="CS9" s="199"/>
      <c r="CT9" s="199"/>
      <c r="CU9" s="199"/>
      <c r="CV9" s="199"/>
      <c r="CW9" s="199"/>
      <c r="CX9" s="199"/>
      <c r="CY9" s="199"/>
      <c r="CZ9" s="199"/>
      <c r="DA9" s="199"/>
      <c r="DB9" s="199"/>
      <c r="DC9" s="199"/>
      <c r="DD9" s="199"/>
      <c r="DE9" s="199"/>
      <c r="DF9" s="199"/>
      <c r="DG9" s="199"/>
      <c r="DH9" s="199"/>
      <c r="DI9" s="199"/>
      <c r="DJ9" s="199"/>
      <c r="DK9" s="199"/>
      <c r="DL9" s="199"/>
      <c r="DM9" s="199"/>
      <c r="DN9" s="199"/>
    </row>
    <row r="10" spans="1:118" x14ac:dyDescent="0.2">
      <c r="A10" s="114" t="s">
        <v>121</v>
      </c>
      <c r="B10" s="114" t="s">
        <v>122</v>
      </c>
      <c r="C10" s="115">
        <v>7</v>
      </c>
      <c r="D10" s="114" t="s">
        <v>26</v>
      </c>
      <c r="E10" s="200">
        <v>0</v>
      </c>
      <c r="F10" s="199">
        <v>0</v>
      </c>
      <c r="G10" s="200"/>
      <c r="H10" s="199"/>
      <c r="I10" s="200"/>
      <c r="J10" s="199"/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99"/>
      <c r="BN10" s="199"/>
      <c r="BO10" s="199"/>
      <c r="BP10" s="199"/>
      <c r="BQ10" s="199"/>
      <c r="BR10" s="199"/>
      <c r="BS10" s="199"/>
      <c r="BT10" s="199"/>
      <c r="BU10" s="199"/>
      <c r="BV10" s="199"/>
      <c r="BW10" s="199"/>
      <c r="BX10" s="199"/>
      <c r="BY10" s="199"/>
      <c r="BZ10" s="199"/>
      <c r="CA10" s="199"/>
      <c r="CB10" s="199"/>
      <c r="CC10" s="199"/>
      <c r="CD10" s="199"/>
      <c r="CE10" s="199"/>
      <c r="CF10" s="199"/>
      <c r="CG10" s="199"/>
      <c r="CH10" s="199"/>
      <c r="CI10" s="199"/>
      <c r="CJ10" s="199"/>
      <c r="CK10" s="199"/>
      <c r="CL10" s="199"/>
      <c r="CM10" s="199"/>
      <c r="CN10" s="199"/>
      <c r="CO10" s="199"/>
      <c r="CP10" s="199"/>
      <c r="CQ10" s="199"/>
      <c r="CR10" s="199"/>
      <c r="CS10" s="199"/>
      <c r="CT10" s="199"/>
      <c r="CU10" s="199"/>
      <c r="CV10" s="199"/>
      <c r="CW10" s="199"/>
      <c r="CX10" s="199"/>
      <c r="CY10" s="199"/>
      <c r="CZ10" s="199"/>
      <c r="DA10" s="199"/>
      <c r="DB10" s="199"/>
      <c r="DC10" s="199"/>
      <c r="DD10" s="199"/>
      <c r="DE10" s="199"/>
      <c r="DF10" s="199"/>
      <c r="DG10" s="199"/>
      <c r="DH10" s="199"/>
      <c r="DI10" s="199"/>
      <c r="DJ10" s="199"/>
      <c r="DK10" s="199"/>
      <c r="DL10" s="199"/>
      <c r="DM10" s="199"/>
      <c r="DN10" s="199"/>
    </row>
    <row r="11" spans="1:118" x14ac:dyDescent="0.2">
      <c r="A11" s="114" t="s">
        <v>121</v>
      </c>
      <c r="B11" s="114" t="s">
        <v>122</v>
      </c>
      <c r="C11" s="115">
        <v>8</v>
      </c>
      <c r="D11" s="114" t="s">
        <v>27</v>
      </c>
      <c r="E11" s="200">
        <v>0</v>
      </c>
      <c r="F11" s="199">
        <v>0</v>
      </c>
      <c r="G11" s="200"/>
      <c r="H11" s="199"/>
      <c r="I11" s="200"/>
      <c r="J11" s="199"/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99"/>
      <c r="BN11" s="199"/>
      <c r="BO11" s="199"/>
      <c r="BP11" s="199"/>
      <c r="BQ11" s="199"/>
      <c r="BR11" s="199"/>
      <c r="BS11" s="199"/>
      <c r="BT11" s="199"/>
      <c r="BU11" s="199"/>
      <c r="BV11" s="199"/>
      <c r="BW11" s="199"/>
      <c r="BX11" s="199"/>
      <c r="BY11" s="199"/>
      <c r="BZ11" s="199"/>
      <c r="CA11" s="199"/>
      <c r="CB11" s="199"/>
      <c r="CC11" s="199"/>
      <c r="CD11" s="199"/>
      <c r="CE11" s="199"/>
      <c r="CF11" s="199"/>
      <c r="CG11" s="199"/>
      <c r="CH11" s="199"/>
      <c r="CI11" s="199"/>
      <c r="CJ11" s="199"/>
      <c r="CK11" s="199"/>
      <c r="CL11" s="199"/>
      <c r="CM11" s="199"/>
      <c r="CN11" s="199"/>
      <c r="CO11" s="199"/>
      <c r="CP11" s="199"/>
      <c r="CQ11" s="199"/>
      <c r="CR11" s="199"/>
      <c r="CS11" s="199"/>
      <c r="CT11" s="199"/>
      <c r="CU11" s="199"/>
      <c r="CV11" s="199"/>
      <c r="CW11" s="199"/>
      <c r="CX11" s="199"/>
      <c r="CY11" s="199"/>
      <c r="CZ11" s="199"/>
      <c r="DA11" s="199"/>
      <c r="DB11" s="199"/>
      <c r="DC11" s="199"/>
      <c r="DD11" s="199"/>
      <c r="DE11" s="199"/>
      <c r="DF11" s="199"/>
      <c r="DG11" s="199"/>
      <c r="DH11" s="199"/>
      <c r="DI11" s="199"/>
      <c r="DJ11" s="199"/>
      <c r="DK11" s="199"/>
      <c r="DL11" s="199"/>
      <c r="DM11" s="199"/>
      <c r="DN11" s="199"/>
    </row>
    <row r="12" spans="1:118" x14ac:dyDescent="0.2">
      <c r="A12" s="114" t="s">
        <v>121</v>
      </c>
      <c r="B12" s="114" t="s">
        <v>122</v>
      </c>
      <c r="C12" s="115">
        <v>9</v>
      </c>
      <c r="D12" s="114" t="s">
        <v>28</v>
      </c>
      <c r="E12" s="200">
        <v>0</v>
      </c>
      <c r="F12" s="199">
        <v>0</v>
      </c>
      <c r="G12" s="200"/>
      <c r="H12" s="199"/>
      <c r="I12" s="200"/>
      <c r="J12" s="199"/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  <c r="AQ12" s="199"/>
      <c r="AR12" s="199"/>
      <c r="AS12" s="199"/>
      <c r="AT12" s="199"/>
      <c r="AU12" s="199"/>
      <c r="AV12" s="199"/>
      <c r="AW12" s="199"/>
      <c r="AX12" s="199"/>
      <c r="AY12" s="199"/>
      <c r="AZ12" s="199"/>
      <c r="BA12" s="199"/>
      <c r="BB12" s="199"/>
      <c r="BC12" s="199"/>
      <c r="BD12" s="199"/>
      <c r="BE12" s="199"/>
      <c r="BF12" s="199"/>
      <c r="BG12" s="199"/>
      <c r="BH12" s="199"/>
      <c r="BI12" s="199"/>
      <c r="BJ12" s="199"/>
      <c r="BK12" s="199"/>
      <c r="BL12" s="199"/>
      <c r="BM12" s="199"/>
      <c r="BN12" s="199"/>
      <c r="BO12" s="199"/>
      <c r="BP12" s="199"/>
      <c r="BQ12" s="199"/>
      <c r="BR12" s="199"/>
      <c r="BS12" s="199"/>
      <c r="BT12" s="199"/>
      <c r="BU12" s="199"/>
      <c r="BV12" s="199"/>
      <c r="BW12" s="199"/>
      <c r="BX12" s="199"/>
      <c r="BY12" s="199"/>
      <c r="BZ12" s="199"/>
      <c r="CA12" s="199"/>
      <c r="CB12" s="199"/>
      <c r="CC12" s="199"/>
      <c r="CD12" s="199"/>
      <c r="CE12" s="199"/>
      <c r="CF12" s="199"/>
      <c r="CG12" s="199"/>
      <c r="CH12" s="199"/>
      <c r="CI12" s="199"/>
      <c r="CJ12" s="199"/>
      <c r="CK12" s="199"/>
      <c r="CL12" s="199"/>
      <c r="CM12" s="199"/>
      <c r="CN12" s="199"/>
      <c r="CO12" s="199"/>
      <c r="CP12" s="199"/>
      <c r="CQ12" s="199"/>
      <c r="CR12" s="199"/>
      <c r="CS12" s="199"/>
      <c r="CT12" s="199"/>
      <c r="CU12" s="199"/>
      <c r="CV12" s="199"/>
      <c r="CW12" s="199"/>
      <c r="CX12" s="199"/>
      <c r="CY12" s="199"/>
      <c r="CZ12" s="199"/>
      <c r="DA12" s="199"/>
      <c r="DB12" s="199"/>
      <c r="DC12" s="199"/>
      <c r="DD12" s="199"/>
      <c r="DE12" s="199"/>
      <c r="DF12" s="199"/>
      <c r="DG12" s="199"/>
      <c r="DH12" s="199"/>
      <c r="DI12" s="199"/>
      <c r="DJ12" s="199"/>
      <c r="DK12" s="199"/>
      <c r="DL12" s="199"/>
      <c r="DM12" s="199"/>
      <c r="DN12" s="199"/>
    </row>
    <row r="13" spans="1:118" x14ac:dyDescent="0.2">
      <c r="A13" s="114" t="s">
        <v>121</v>
      </c>
      <c r="B13" s="114" t="s">
        <v>122</v>
      </c>
      <c r="C13" s="115">
        <v>10</v>
      </c>
      <c r="D13" s="114" t="s">
        <v>32</v>
      </c>
      <c r="E13" s="200">
        <v>0</v>
      </c>
      <c r="F13" s="199">
        <v>0</v>
      </c>
      <c r="G13" s="200"/>
      <c r="H13" s="199"/>
      <c r="I13" s="200"/>
      <c r="J13" s="199"/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  <c r="AP13" s="199"/>
      <c r="AQ13" s="199"/>
      <c r="AR13" s="199"/>
      <c r="AS13" s="199"/>
      <c r="AT13" s="199"/>
      <c r="AU13" s="199"/>
      <c r="AV13" s="199"/>
      <c r="AW13" s="199"/>
      <c r="AX13" s="199"/>
      <c r="AY13" s="199"/>
      <c r="AZ13" s="199"/>
      <c r="BA13" s="199"/>
      <c r="BB13" s="199"/>
      <c r="BC13" s="199"/>
      <c r="BD13" s="199"/>
      <c r="BE13" s="199"/>
      <c r="BF13" s="199"/>
      <c r="BG13" s="199"/>
      <c r="BH13" s="199"/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199"/>
      <c r="BT13" s="199"/>
      <c r="BU13" s="199"/>
      <c r="BV13" s="199"/>
      <c r="BW13" s="199"/>
      <c r="BX13" s="199"/>
      <c r="BY13" s="199"/>
      <c r="BZ13" s="199"/>
      <c r="CA13" s="199"/>
      <c r="CB13" s="199"/>
      <c r="CC13" s="199"/>
      <c r="CD13" s="199"/>
      <c r="CE13" s="199"/>
      <c r="CF13" s="199"/>
      <c r="CG13" s="199"/>
      <c r="CH13" s="199"/>
      <c r="CI13" s="199"/>
      <c r="CJ13" s="199"/>
      <c r="CK13" s="199"/>
      <c r="CL13" s="199"/>
      <c r="CM13" s="199"/>
      <c r="CN13" s="199"/>
      <c r="CO13" s="199"/>
      <c r="CP13" s="199"/>
      <c r="CQ13" s="199"/>
      <c r="CR13" s="199"/>
      <c r="CS13" s="199"/>
      <c r="CT13" s="199"/>
      <c r="CU13" s="199"/>
      <c r="CV13" s="199"/>
      <c r="CW13" s="199"/>
      <c r="CX13" s="199"/>
      <c r="CY13" s="199"/>
      <c r="CZ13" s="199"/>
      <c r="DA13" s="199"/>
      <c r="DB13" s="199"/>
      <c r="DC13" s="199"/>
      <c r="DD13" s="199"/>
      <c r="DE13" s="199"/>
      <c r="DF13" s="199"/>
      <c r="DG13" s="199"/>
      <c r="DH13" s="199"/>
      <c r="DI13" s="199"/>
      <c r="DJ13" s="199"/>
      <c r="DK13" s="199"/>
      <c r="DL13" s="199"/>
      <c r="DM13" s="199"/>
      <c r="DN13" s="199"/>
    </row>
    <row r="14" spans="1:118" x14ac:dyDescent="0.2">
      <c r="A14" s="114" t="s">
        <v>121</v>
      </c>
      <c r="B14" s="114" t="s">
        <v>122</v>
      </c>
      <c r="C14" s="115">
        <v>11</v>
      </c>
      <c r="D14" s="114" t="s">
        <v>35</v>
      </c>
      <c r="E14" s="200">
        <v>0</v>
      </c>
      <c r="F14" s="199">
        <v>0</v>
      </c>
      <c r="G14" s="200"/>
      <c r="H14" s="199"/>
      <c r="I14" s="200"/>
      <c r="J14" s="199"/>
      <c r="K14" s="199"/>
      <c r="L14" s="199"/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199"/>
      <c r="BE14" s="199"/>
      <c r="BF14" s="199"/>
      <c r="BG14" s="199"/>
      <c r="BH14" s="199"/>
      <c r="BI14" s="199"/>
      <c r="BJ14" s="199"/>
      <c r="BK14" s="199"/>
      <c r="BL14" s="199"/>
      <c r="BM14" s="199"/>
      <c r="BN14" s="199"/>
      <c r="BO14" s="199"/>
      <c r="BP14" s="199"/>
      <c r="BQ14" s="199"/>
      <c r="BR14" s="199"/>
      <c r="BS14" s="199"/>
      <c r="BT14" s="199"/>
      <c r="BU14" s="199"/>
      <c r="BV14" s="199"/>
      <c r="BW14" s="199"/>
      <c r="BX14" s="199"/>
      <c r="BY14" s="199"/>
      <c r="BZ14" s="199"/>
      <c r="CA14" s="199"/>
      <c r="CB14" s="199"/>
      <c r="CC14" s="199"/>
      <c r="CD14" s="199"/>
      <c r="CE14" s="199"/>
      <c r="CF14" s="199"/>
      <c r="CG14" s="199"/>
      <c r="CH14" s="199"/>
      <c r="CI14" s="199"/>
      <c r="CJ14" s="199"/>
      <c r="CK14" s="199"/>
      <c r="CL14" s="199"/>
      <c r="CM14" s="199"/>
      <c r="CN14" s="199"/>
      <c r="CO14" s="199"/>
      <c r="CP14" s="199"/>
      <c r="CQ14" s="199"/>
      <c r="CR14" s="199"/>
      <c r="CS14" s="199"/>
      <c r="CT14" s="199"/>
      <c r="CU14" s="199"/>
      <c r="CV14" s="199"/>
      <c r="CW14" s="199"/>
      <c r="CX14" s="199"/>
      <c r="CY14" s="199"/>
      <c r="CZ14" s="199"/>
      <c r="DA14" s="199"/>
      <c r="DB14" s="199"/>
      <c r="DC14" s="199"/>
      <c r="DD14" s="199"/>
      <c r="DE14" s="199"/>
      <c r="DF14" s="199"/>
      <c r="DG14" s="199"/>
      <c r="DH14" s="199"/>
      <c r="DI14" s="199"/>
      <c r="DJ14" s="199"/>
      <c r="DK14" s="199"/>
      <c r="DL14" s="199"/>
      <c r="DM14" s="199"/>
      <c r="DN14" s="199"/>
    </row>
    <row r="15" spans="1:118" x14ac:dyDescent="0.2">
      <c r="A15" s="114" t="s">
        <v>121</v>
      </c>
      <c r="B15" s="114" t="s">
        <v>122</v>
      </c>
      <c r="C15" s="115">
        <v>12</v>
      </c>
      <c r="D15" s="114" t="s">
        <v>36</v>
      </c>
      <c r="E15" s="200">
        <v>-111855</v>
      </c>
      <c r="F15" s="199">
        <v>-489924.9</v>
      </c>
      <c r="G15" s="200"/>
      <c r="H15" s="199"/>
      <c r="I15" s="200"/>
      <c r="J15" s="199"/>
      <c r="K15" s="199"/>
      <c r="L15" s="199"/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  <c r="AP15" s="199"/>
      <c r="AQ15" s="199"/>
      <c r="AR15" s="199"/>
      <c r="AS15" s="199"/>
      <c r="AT15" s="199"/>
      <c r="AU15" s="199"/>
      <c r="AV15" s="199"/>
      <c r="AW15" s="199"/>
      <c r="AX15" s="199"/>
      <c r="AY15" s="199"/>
      <c r="AZ15" s="199"/>
      <c r="BA15" s="199"/>
      <c r="BB15" s="199"/>
      <c r="BC15" s="199"/>
      <c r="BD15" s="199"/>
      <c r="BE15" s="199"/>
      <c r="BF15" s="199"/>
      <c r="BG15" s="199"/>
      <c r="BH15" s="199"/>
      <c r="BI15" s="199"/>
      <c r="BJ15" s="199"/>
      <c r="BK15" s="199"/>
      <c r="BL15" s="199"/>
      <c r="BM15" s="199"/>
      <c r="BN15" s="199"/>
      <c r="BO15" s="199"/>
      <c r="BP15" s="199"/>
      <c r="BQ15" s="199"/>
      <c r="BR15" s="199"/>
      <c r="BS15" s="199"/>
      <c r="BT15" s="199"/>
      <c r="BU15" s="199"/>
      <c r="BV15" s="199"/>
      <c r="BW15" s="199"/>
      <c r="BX15" s="199"/>
      <c r="BY15" s="199"/>
      <c r="BZ15" s="199"/>
      <c r="CA15" s="199"/>
      <c r="CB15" s="199"/>
      <c r="CC15" s="199"/>
      <c r="CD15" s="199"/>
      <c r="CE15" s="199"/>
      <c r="CF15" s="199"/>
      <c r="CG15" s="199"/>
      <c r="CH15" s="199"/>
      <c r="CI15" s="199"/>
      <c r="CJ15" s="199"/>
      <c r="CK15" s="199"/>
      <c r="CL15" s="199"/>
      <c r="CM15" s="199"/>
      <c r="CN15" s="199"/>
      <c r="CO15" s="199"/>
      <c r="CP15" s="199"/>
      <c r="CQ15" s="199"/>
      <c r="CR15" s="199"/>
      <c r="CS15" s="199"/>
      <c r="CT15" s="199"/>
      <c r="CU15" s="199"/>
      <c r="CV15" s="199"/>
      <c r="CW15" s="199"/>
      <c r="CX15" s="199"/>
      <c r="CY15" s="199"/>
      <c r="CZ15" s="199"/>
      <c r="DA15" s="199"/>
      <c r="DB15" s="199"/>
      <c r="DC15" s="199"/>
      <c r="DD15" s="199"/>
      <c r="DE15" s="199"/>
      <c r="DF15" s="199"/>
      <c r="DG15" s="199"/>
      <c r="DH15" s="199"/>
      <c r="DI15" s="199"/>
      <c r="DJ15" s="199"/>
      <c r="DK15" s="199"/>
      <c r="DL15" s="199"/>
      <c r="DM15" s="199"/>
      <c r="DN15" s="199"/>
    </row>
    <row r="16" spans="1:118" x14ac:dyDescent="0.2">
      <c r="A16" s="114" t="s">
        <v>121</v>
      </c>
      <c r="B16" s="114" t="s">
        <v>122</v>
      </c>
      <c r="C16" s="115">
        <v>13</v>
      </c>
      <c r="D16" s="114" t="s">
        <v>39</v>
      </c>
      <c r="E16" s="200">
        <v>0</v>
      </c>
      <c r="F16" s="199">
        <v>0</v>
      </c>
      <c r="G16" s="200"/>
      <c r="H16" s="199"/>
      <c r="I16" s="200"/>
      <c r="J16" s="199"/>
      <c r="K16" s="199"/>
      <c r="L16" s="199"/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  <c r="BM16" s="199"/>
      <c r="BN16" s="199"/>
      <c r="BO16" s="199"/>
      <c r="BP16" s="199"/>
      <c r="BQ16" s="199"/>
      <c r="BR16" s="199"/>
      <c r="BS16" s="199"/>
      <c r="BT16" s="199"/>
      <c r="BU16" s="199"/>
      <c r="BV16" s="199"/>
      <c r="BW16" s="199"/>
      <c r="BX16" s="199"/>
      <c r="BY16" s="199"/>
      <c r="BZ16" s="199"/>
      <c r="CA16" s="199"/>
      <c r="CB16" s="199"/>
      <c r="CC16" s="199"/>
      <c r="CD16" s="199"/>
      <c r="CE16" s="199"/>
      <c r="CF16" s="199"/>
      <c r="CG16" s="199"/>
      <c r="CH16" s="199"/>
      <c r="CI16" s="199"/>
      <c r="CJ16" s="199"/>
      <c r="CK16" s="199"/>
      <c r="CL16" s="199"/>
      <c r="CM16" s="199"/>
      <c r="CN16" s="199"/>
      <c r="CO16" s="199"/>
      <c r="CP16" s="199"/>
      <c r="CQ16" s="199"/>
      <c r="CR16" s="199"/>
      <c r="CS16" s="199"/>
      <c r="CT16" s="199"/>
      <c r="CU16" s="199"/>
      <c r="CV16" s="199"/>
      <c r="CW16" s="199"/>
      <c r="CX16" s="199"/>
      <c r="CY16" s="199"/>
      <c r="CZ16" s="199"/>
      <c r="DA16" s="199"/>
      <c r="DB16" s="199"/>
      <c r="DC16" s="199"/>
      <c r="DD16" s="199"/>
      <c r="DE16" s="199"/>
      <c r="DF16" s="199"/>
      <c r="DG16" s="199"/>
      <c r="DH16" s="199"/>
      <c r="DI16" s="199"/>
      <c r="DJ16" s="199"/>
      <c r="DK16" s="199"/>
      <c r="DL16" s="199"/>
      <c r="DM16" s="199"/>
      <c r="DN16" s="199"/>
    </row>
    <row r="17" spans="1:118" x14ac:dyDescent="0.2">
      <c r="A17" s="114" t="s">
        <v>121</v>
      </c>
      <c r="B17" s="114" t="s">
        <v>122</v>
      </c>
      <c r="C17" s="115">
        <v>14</v>
      </c>
      <c r="D17" s="114" t="s">
        <v>40</v>
      </c>
      <c r="E17" s="200">
        <v>0</v>
      </c>
      <c r="F17" s="199">
        <v>0</v>
      </c>
      <c r="G17" s="200"/>
      <c r="H17" s="199"/>
      <c r="I17" s="200"/>
      <c r="J17" s="199"/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99"/>
      <c r="BN17" s="199"/>
      <c r="BO17" s="199"/>
      <c r="BP17" s="199"/>
      <c r="BQ17" s="199"/>
      <c r="BR17" s="199"/>
      <c r="BS17" s="199"/>
      <c r="BT17" s="199"/>
      <c r="BU17" s="199"/>
      <c r="BV17" s="199"/>
      <c r="BW17" s="199"/>
      <c r="BX17" s="199"/>
      <c r="BY17" s="199"/>
      <c r="BZ17" s="199"/>
      <c r="CA17" s="199"/>
      <c r="CB17" s="199"/>
      <c r="CC17" s="199"/>
      <c r="CD17" s="199"/>
      <c r="CE17" s="199"/>
      <c r="CF17" s="199"/>
      <c r="CG17" s="199"/>
      <c r="CH17" s="199"/>
      <c r="CI17" s="199"/>
      <c r="CJ17" s="199"/>
      <c r="CK17" s="199"/>
      <c r="CL17" s="199"/>
      <c r="CM17" s="199"/>
      <c r="CN17" s="199"/>
      <c r="CO17" s="199"/>
      <c r="CP17" s="199"/>
      <c r="CQ17" s="199"/>
      <c r="CR17" s="199"/>
      <c r="CS17" s="199"/>
      <c r="CT17" s="199"/>
      <c r="CU17" s="199"/>
      <c r="CV17" s="199"/>
      <c r="CW17" s="199"/>
      <c r="CX17" s="199"/>
      <c r="CY17" s="199"/>
      <c r="CZ17" s="199"/>
      <c r="DA17" s="199"/>
      <c r="DB17" s="199"/>
      <c r="DC17" s="199"/>
      <c r="DD17" s="199"/>
      <c r="DE17" s="199"/>
      <c r="DF17" s="199"/>
      <c r="DG17" s="199"/>
      <c r="DH17" s="199"/>
      <c r="DI17" s="199"/>
      <c r="DJ17" s="199"/>
      <c r="DK17" s="199"/>
      <c r="DL17" s="199"/>
      <c r="DM17" s="199"/>
      <c r="DN17" s="199"/>
    </row>
    <row r="18" spans="1:118" x14ac:dyDescent="0.2">
      <c r="A18" s="114" t="s">
        <v>121</v>
      </c>
      <c r="B18" s="114" t="s">
        <v>122</v>
      </c>
      <c r="C18" s="115">
        <v>15</v>
      </c>
      <c r="D18" s="114" t="s">
        <v>41</v>
      </c>
      <c r="E18" s="200">
        <v>0</v>
      </c>
      <c r="F18" s="199">
        <v>0</v>
      </c>
      <c r="G18" s="200"/>
      <c r="H18" s="199"/>
      <c r="I18" s="200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99"/>
      <c r="BN18" s="199"/>
      <c r="BO18" s="199"/>
      <c r="BP18" s="199"/>
      <c r="BQ18" s="199"/>
      <c r="BR18" s="199"/>
      <c r="BS18" s="199"/>
      <c r="BT18" s="199"/>
      <c r="BU18" s="199"/>
      <c r="BV18" s="199"/>
      <c r="BW18" s="199"/>
      <c r="BX18" s="199"/>
      <c r="BY18" s="199"/>
      <c r="BZ18" s="199"/>
      <c r="CA18" s="199"/>
      <c r="CB18" s="199"/>
      <c r="CC18" s="199"/>
      <c r="CD18" s="199"/>
      <c r="CE18" s="199"/>
      <c r="CF18" s="199"/>
      <c r="CG18" s="199"/>
      <c r="CH18" s="199"/>
      <c r="CI18" s="199"/>
      <c r="CJ18" s="199"/>
      <c r="CK18" s="199"/>
      <c r="CL18" s="199"/>
      <c r="CM18" s="199"/>
      <c r="CN18" s="199"/>
      <c r="CO18" s="199"/>
      <c r="CP18" s="199"/>
      <c r="CQ18" s="199"/>
      <c r="CR18" s="199"/>
      <c r="CS18" s="199"/>
      <c r="CT18" s="199"/>
      <c r="CU18" s="199"/>
      <c r="CV18" s="199"/>
      <c r="CW18" s="199"/>
      <c r="CX18" s="199"/>
      <c r="CY18" s="199"/>
      <c r="CZ18" s="199"/>
      <c r="DA18" s="199"/>
      <c r="DB18" s="199"/>
      <c r="DC18" s="199"/>
      <c r="DD18" s="199"/>
      <c r="DE18" s="199"/>
      <c r="DF18" s="199"/>
      <c r="DG18" s="199"/>
      <c r="DH18" s="199"/>
      <c r="DI18" s="199"/>
      <c r="DJ18" s="199"/>
      <c r="DK18" s="199"/>
      <c r="DL18" s="199"/>
      <c r="DM18" s="199"/>
      <c r="DN18" s="199"/>
    </row>
    <row r="19" spans="1:118" x14ac:dyDescent="0.2">
      <c r="A19" s="114" t="s">
        <v>121</v>
      </c>
      <c r="B19" s="114" t="s">
        <v>122</v>
      </c>
      <c r="C19" s="115">
        <v>16</v>
      </c>
      <c r="D19" s="114" t="s">
        <v>42</v>
      </c>
      <c r="E19" s="200">
        <v>0</v>
      </c>
      <c r="F19" s="199">
        <v>0</v>
      </c>
      <c r="G19" s="200"/>
      <c r="H19" s="199"/>
      <c r="I19" s="200"/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  <c r="BM19" s="199"/>
      <c r="BN19" s="199"/>
      <c r="BO19" s="199"/>
      <c r="BP19" s="199"/>
      <c r="BQ19" s="199"/>
      <c r="BR19" s="199"/>
      <c r="BS19" s="199"/>
      <c r="BT19" s="199"/>
      <c r="BU19" s="199"/>
      <c r="BV19" s="199"/>
      <c r="BW19" s="199"/>
      <c r="BX19" s="199"/>
      <c r="BY19" s="199"/>
      <c r="BZ19" s="199"/>
      <c r="CA19" s="199"/>
      <c r="CB19" s="199"/>
      <c r="CC19" s="199"/>
      <c r="CD19" s="199"/>
      <c r="CE19" s="199"/>
      <c r="CF19" s="199"/>
      <c r="CG19" s="199"/>
      <c r="CH19" s="199"/>
      <c r="CI19" s="199"/>
      <c r="CJ19" s="199"/>
      <c r="CK19" s="199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</row>
    <row r="20" spans="1:118" x14ac:dyDescent="0.2">
      <c r="A20" s="114" t="s">
        <v>121</v>
      </c>
      <c r="B20" s="114" t="s">
        <v>122</v>
      </c>
      <c r="C20" s="115">
        <v>17</v>
      </c>
      <c r="D20" s="114" t="s">
        <v>124</v>
      </c>
      <c r="E20" s="200">
        <v>0</v>
      </c>
      <c r="F20" s="199">
        <v>0</v>
      </c>
      <c r="G20" s="200"/>
      <c r="H20" s="199"/>
      <c r="I20" s="200"/>
      <c r="J20" s="199"/>
      <c r="K20" s="199"/>
      <c r="L20" s="199"/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199"/>
      <c r="BB20" s="199"/>
      <c r="BC20" s="199"/>
      <c r="BD20" s="199"/>
      <c r="BE20" s="199"/>
      <c r="BF20" s="199"/>
      <c r="BG20" s="199"/>
      <c r="BH20" s="199"/>
      <c r="BI20" s="199"/>
      <c r="BJ20" s="199"/>
      <c r="BK20" s="199"/>
      <c r="BL20" s="199"/>
      <c r="BM20" s="199"/>
      <c r="BN20" s="199"/>
      <c r="BO20" s="199"/>
      <c r="BP20" s="199"/>
      <c r="BQ20" s="199"/>
      <c r="BR20" s="199"/>
      <c r="BS20" s="199"/>
      <c r="BT20" s="199"/>
      <c r="BU20" s="199"/>
      <c r="BV20" s="199"/>
      <c r="BW20" s="199"/>
      <c r="BX20" s="199"/>
      <c r="BY20" s="199"/>
      <c r="BZ20" s="199"/>
      <c r="CA20" s="199"/>
      <c r="CB20" s="199"/>
      <c r="CC20" s="199"/>
      <c r="CD20" s="199"/>
      <c r="CE20" s="199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</row>
    <row r="21" spans="1:118" x14ac:dyDescent="0.2">
      <c r="A21" s="114" t="s">
        <v>121</v>
      </c>
      <c r="B21" s="114" t="s">
        <v>122</v>
      </c>
      <c r="C21" s="115">
        <v>18</v>
      </c>
      <c r="D21" s="114" t="s">
        <v>125</v>
      </c>
      <c r="E21" s="200">
        <v>0</v>
      </c>
      <c r="F21" s="199">
        <v>0</v>
      </c>
      <c r="G21" s="200"/>
      <c r="H21" s="199"/>
      <c r="I21" s="200"/>
      <c r="J21" s="199"/>
      <c r="K21" s="199"/>
      <c r="L21" s="199"/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  <c r="AV21" s="199"/>
      <c r="AW21" s="199"/>
      <c r="AX21" s="199"/>
      <c r="AY21" s="199"/>
      <c r="AZ21" s="199"/>
      <c r="BA21" s="199"/>
      <c r="BB21" s="199"/>
      <c r="BC21" s="199"/>
      <c r="BD21" s="199"/>
      <c r="BE21" s="199"/>
      <c r="BF21" s="199"/>
      <c r="BG21" s="199"/>
      <c r="BH21" s="199"/>
      <c r="BI21" s="199"/>
      <c r="BJ21" s="199"/>
      <c r="BK21" s="199"/>
      <c r="BL21" s="199"/>
      <c r="BM21" s="199"/>
      <c r="BN21" s="199"/>
      <c r="BO21" s="199"/>
      <c r="BP21" s="199"/>
      <c r="BQ21" s="199"/>
      <c r="BR21" s="199"/>
      <c r="BS21" s="199"/>
      <c r="BT21" s="199"/>
      <c r="BU21" s="199"/>
      <c r="BV21" s="199"/>
      <c r="BW21" s="199"/>
      <c r="BX21" s="199"/>
      <c r="BY21" s="199"/>
      <c r="BZ21" s="199"/>
      <c r="CA21" s="199"/>
      <c r="CB21" s="199"/>
      <c r="CC21" s="199"/>
      <c r="CD21" s="199"/>
      <c r="CE21" s="199"/>
      <c r="CF21" s="199"/>
      <c r="CG21" s="199"/>
      <c r="CH21" s="199"/>
      <c r="CI21" s="199"/>
      <c r="CJ21" s="199"/>
      <c r="CK21" s="199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</row>
    <row r="22" spans="1:118" x14ac:dyDescent="0.2">
      <c r="A22" s="114" t="s">
        <v>121</v>
      </c>
      <c r="B22" s="114" t="s">
        <v>122</v>
      </c>
      <c r="C22" s="115">
        <v>19</v>
      </c>
      <c r="D22" s="114" t="s">
        <v>47</v>
      </c>
      <c r="E22" s="200">
        <v>0</v>
      </c>
      <c r="F22" s="199">
        <v>0</v>
      </c>
      <c r="G22" s="200"/>
      <c r="H22" s="199"/>
      <c r="I22" s="200"/>
      <c r="J22" s="199"/>
      <c r="K22" s="199"/>
      <c r="L22" s="199"/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199"/>
      <c r="BE22" s="199"/>
      <c r="BF22" s="199"/>
      <c r="BG22" s="199"/>
      <c r="BH22" s="199"/>
      <c r="BI22" s="199"/>
      <c r="BJ22" s="199"/>
      <c r="BK22" s="199"/>
      <c r="BL22" s="199"/>
      <c r="BM22" s="199"/>
      <c r="BN22" s="199"/>
      <c r="BO22" s="199"/>
      <c r="BP22" s="199"/>
      <c r="BQ22" s="199"/>
      <c r="BR22" s="199"/>
      <c r="BS22" s="199"/>
      <c r="BT22" s="199"/>
      <c r="BU22" s="199"/>
      <c r="BV22" s="199"/>
      <c r="BW22" s="199"/>
      <c r="BX22" s="199"/>
      <c r="BY22" s="199"/>
      <c r="BZ22" s="199"/>
      <c r="CA22" s="199"/>
      <c r="CB22" s="199"/>
      <c r="CC22" s="199"/>
      <c r="CD22" s="199"/>
      <c r="CE22" s="199"/>
      <c r="CF22" s="199"/>
      <c r="CG22" s="199"/>
      <c r="CH22" s="199"/>
      <c r="CI22" s="199"/>
      <c r="CJ22" s="199"/>
      <c r="CK22" s="199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</row>
    <row r="23" spans="1:118" x14ac:dyDescent="0.2">
      <c r="A23" s="114" t="s">
        <v>121</v>
      </c>
      <c r="B23" s="114" t="s">
        <v>122</v>
      </c>
      <c r="C23" s="115">
        <v>20</v>
      </c>
      <c r="D23" s="114" t="s">
        <v>126</v>
      </c>
      <c r="E23" s="200">
        <v>0</v>
      </c>
      <c r="F23" s="199">
        <v>0</v>
      </c>
      <c r="G23" s="200"/>
      <c r="H23" s="199"/>
      <c r="I23" s="200"/>
      <c r="J23" s="199"/>
      <c r="K23" s="199"/>
      <c r="L23" s="199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  <c r="AV23" s="199"/>
      <c r="AW23" s="199"/>
      <c r="AX23" s="199"/>
      <c r="AY23" s="199"/>
      <c r="AZ23" s="199"/>
      <c r="BA23" s="199"/>
      <c r="BB23" s="199"/>
      <c r="BC23" s="199"/>
      <c r="BD23" s="199"/>
      <c r="BE23" s="199"/>
      <c r="BF23" s="199"/>
      <c r="BG23" s="199"/>
      <c r="BH23" s="199"/>
      <c r="BI23" s="199"/>
      <c r="BJ23" s="199"/>
      <c r="BK23" s="199"/>
      <c r="BL23" s="199"/>
      <c r="BM23" s="199"/>
      <c r="BN23" s="199"/>
      <c r="BO23" s="199"/>
      <c r="BP23" s="199"/>
      <c r="BQ23" s="199"/>
      <c r="BR23" s="199"/>
      <c r="BS23" s="199"/>
      <c r="BT23" s="199"/>
      <c r="BU23" s="199"/>
      <c r="BV23" s="199"/>
      <c r="BW23" s="199"/>
      <c r="BX23" s="199"/>
      <c r="BY23" s="199"/>
      <c r="BZ23" s="199"/>
      <c r="CA23" s="199"/>
      <c r="CB23" s="199"/>
      <c r="CC23" s="199"/>
      <c r="CD23" s="199"/>
      <c r="CE23" s="199"/>
      <c r="CF23" s="199"/>
      <c r="CG23" s="199"/>
      <c r="CH23" s="199"/>
      <c r="CI23" s="199"/>
      <c r="CJ23" s="199"/>
      <c r="CK23" s="199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</row>
    <row r="24" spans="1:118" x14ac:dyDescent="0.2">
      <c r="A24" s="114" t="s">
        <v>121</v>
      </c>
      <c r="B24" s="114" t="s">
        <v>122</v>
      </c>
      <c r="C24" s="115">
        <v>21</v>
      </c>
      <c r="D24" s="114" t="s">
        <v>127</v>
      </c>
      <c r="E24" s="200">
        <v>0</v>
      </c>
      <c r="F24" s="199">
        <v>0</v>
      </c>
      <c r="G24" s="200"/>
      <c r="H24" s="199"/>
      <c r="I24" s="200"/>
      <c r="J24" s="199"/>
      <c r="K24" s="199"/>
      <c r="L24" s="199"/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199"/>
      <c r="BB24" s="199"/>
      <c r="BC24" s="199"/>
      <c r="BD24" s="199"/>
      <c r="BE24" s="199"/>
      <c r="BF24" s="199"/>
      <c r="BG24" s="199"/>
      <c r="BH24" s="199"/>
      <c r="BI24" s="199"/>
      <c r="BJ24" s="199"/>
      <c r="BK24" s="199"/>
      <c r="BL24" s="199"/>
      <c r="BM24" s="199"/>
      <c r="BN24" s="199"/>
      <c r="BO24" s="199"/>
      <c r="BP24" s="199"/>
      <c r="BQ24" s="199"/>
      <c r="BR24" s="199"/>
      <c r="BS24" s="199"/>
      <c r="BT24" s="199"/>
      <c r="BU24" s="199"/>
      <c r="BV24" s="199"/>
      <c r="BW24" s="199"/>
      <c r="BX24" s="199"/>
      <c r="BY24" s="199"/>
      <c r="BZ24" s="199"/>
      <c r="CA24" s="199"/>
      <c r="CB24" s="199"/>
      <c r="CC24" s="199"/>
      <c r="CD24" s="199"/>
      <c r="CE24" s="199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</row>
    <row r="25" spans="1:118" x14ac:dyDescent="0.2">
      <c r="A25" s="114" t="s">
        <v>121</v>
      </c>
      <c r="B25" s="114" t="s">
        <v>122</v>
      </c>
      <c r="C25" s="115">
        <v>22</v>
      </c>
      <c r="D25" s="114" t="s">
        <v>128</v>
      </c>
      <c r="E25" s="200">
        <v>0</v>
      </c>
      <c r="F25" s="199">
        <v>0</v>
      </c>
      <c r="G25" s="200"/>
      <c r="H25" s="199"/>
      <c r="I25" s="200"/>
      <c r="J25" s="199"/>
      <c r="K25" s="199"/>
      <c r="L25" s="199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  <c r="AV25" s="199"/>
      <c r="AW25" s="199"/>
      <c r="AX25" s="199"/>
      <c r="AY25" s="199"/>
      <c r="AZ25" s="199"/>
      <c r="BA25" s="199"/>
      <c r="BB25" s="199"/>
      <c r="BC25" s="199"/>
      <c r="BD25" s="199"/>
      <c r="BE25" s="199"/>
      <c r="BF25" s="199"/>
      <c r="BG25" s="199"/>
      <c r="BH25" s="199"/>
      <c r="BI25" s="199"/>
      <c r="BJ25" s="199"/>
      <c r="BK25" s="199"/>
      <c r="BL25" s="199"/>
      <c r="BM25" s="199"/>
      <c r="BN25" s="199"/>
      <c r="BO25" s="199"/>
      <c r="BP25" s="199"/>
      <c r="BQ25" s="199"/>
      <c r="BR25" s="199"/>
      <c r="BS25" s="199"/>
      <c r="BT25" s="199"/>
      <c r="BU25" s="199"/>
      <c r="BV25" s="199"/>
      <c r="BW25" s="199"/>
      <c r="BX25" s="199"/>
      <c r="BY25" s="199"/>
      <c r="BZ25" s="199"/>
      <c r="CA25" s="199"/>
      <c r="CB25" s="199"/>
      <c r="CC25" s="199"/>
      <c r="CD25" s="199"/>
      <c r="CE25" s="199"/>
      <c r="CF25" s="199"/>
      <c r="CG25" s="199"/>
      <c r="CH25" s="199"/>
      <c r="CI25" s="199"/>
      <c r="CJ25" s="199"/>
      <c r="CK25" s="199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</row>
    <row r="26" spans="1:118" x14ac:dyDescent="0.2">
      <c r="A26" s="114" t="s">
        <v>121</v>
      </c>
      <c r="B26" s="114" t="s">
        <v>122</v>
      </c>
      <c r="C26" s="115">
        <v>23</v>
      </c>
      <c r="D26" s="114" t="s">
        <v>129</v>
      </c>
      <c r="E26" s="200">
        <v>0</v>
      </c>
      <c r="F26" s="199">
        <v>0</v>
      </c>
      <c r="G26" s="200"/>
      <c r="H26" s="199"/>
      <c r="I26" s="200"/>
      <c r="J26" s="199"/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199"/>
      <c r="BN26" s="199"/>
      <c r="BO26" s="199"/>
      <c r="BP26" s="199"/>
      <c r="BQ26" s="199"/>
      <c r="BR26" s="199"/>
      <c r="BS26" s="199"/>
      <c r="BT26" s="199"/>
      <c r="BU26" s="199"/>
      <c r="BV26" s="199"/>
      <c r="BW26" s="199"/>
      <c r="BX26" s="199"/>
      <c r="BY26" s="199"/>
      <c r="BZ26" s="199"/>
      <c r="CA26" s="199"/>
      <c r="CB26" s="199"/>
      <c r="CC26" s="199"/>
      <c r="CD26" s="199"/>
      <c r="CE26" s="199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</row>
    <row r="27" spans="1:118" x14ac:dyDescent="0.2">
      <c r="A27" s="114" t="s">
        <v>121</v>
      </c>
      <c r="B27" s="114" t="s">
        <v>122</v>
      </c>
      <c r="C27" s="115">
        <v>24</v>
      </c>
      <c r="D27" s="114" t="s">
        <v>55</v>
      </c>
      <c r="E27" s="200">
        <v>0</v>
      </c>
      <c r="F27" s="199">
        <v>0</v>
      </c>
      <c r="G27" s="200"/>
      <c r="H27" s="199"/>
      <c r="I27" s="200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99"/>
      <c r="BN27" s="199"/>
      <c r="BO27" s="199"/>
      <c r="BP27" s="199"/>
      <c r="BQ27" s="199"/>
      <c r="BR27" s="199"/>
      <c r="BS27" s="199"/>
      <c r="BT27" s="199"/>
      <c r="BU27" s="199"/>
      <c r="BV27" s="199"/>
      <c r="BW27" s="199"/>
      <c r="BX27" s="199"/>
      <c r="BY27" s="199"/>
      <c r="BZ27" s="199"/>
      <c r="CA27" s="199"/>
      <c r="CB27" s="199"/>
      <c r="CC27" s="199"/>
      <c r="CD27" s="199"/>
      <c r="CE27" s="199"/>
      <c r="CF27" s="199"/>
      <c r="CG27" s="199"/>
      <c r="CH27" s="199"/>
      <c r="CI27" s="199"/>
      <c r="CJ27" s="199"/>
      <c r="CK27" s="199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</row>
    <row r="28" spans="1:118" x14ac:dyDescent="0.2">
      <c r="A28" s="114" t="s">
        <v>121</v>
      </c>
      <c r="B28" s="114" t="s">
        <v>122</v>
      </c>
      <c r="C28" s="115">
        <v>25</v>
      </c>
      <c r="D28" s="114" t="s">
        <v>56</v>
      </c>
      <c r="E28" s="200">
        <v>0</v>
      </c>
      <c r="F28" s="199">
        <v>0</v>
      </c>
      <c r="G28" s="200"/>
      <c r="H28" s="199"/>
      <c r="I28" s="200"/>
      <c r="J28" s="199"/>
      <c r="K28" s="199"/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99"/>
      <c r="BN28" s="199"/>
      <c r="BO28" s="199"/>
      <c r="BP28" s="199"/>
      <c r="BQ28" s="199"/>
      <c r="BR28" s="199"/>
      <c r="BS28" s="199"/>
      <c r="BT28" s="199"/>
      <c r="BU28" s="199"/>
      <c r="BV28" s="199"/>
      <c r="BW28" s="199"/>
      <c r="BX28" s="199"/>
      <c r="BY28" s="199"/>
      <c r="BZ28" s="199"/>
      <c r="CA28" s="199"/>
      <c r="CB28" s="199"/>
      <c r="CC28" s="199"/>
      <c r="CD28" s="199"/>
      <c r="CE28" s="199"/>
      <c r="CF28" s="199"/>
      <c r="CG28" s="199"/>
      <c r="CH28" s="199"/>
      <c r="CI28" s="199"/>
      <c r="CJ28" s="199"/>
      <c r="CK28" s="199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</row>
    <row r="29" spans="1:118" x14ac:dyDescent="0.2">
      <c r="A29" s="114" t="s">
        <v>121</v>
      </c>
      <c r="B29" s="114" t="s">
        <v>122</v>
      </c>
      <c r="C29" s="115">
        <v>26</v>
      </c>
      <c r="D29" s="114" t="s">
        <v>130</v>
      </c>
      <c r="E29" s="200">
        <v>0</v>
      </c>
      <c r="F29" s="199">
        <v>0</v>
      </c>
      <c r="G29" s="200"/>
      <c r="H29" s="199"/>
      <c r="I29" s="200"/>
      <c r="J29" s="199"/>
      <c r="K29" s="199"/>
      <c r="L29" s="199"/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  <c r="AU29" s="199"/>
      <c r="AV29" s="199"/>
      <c r="AW29" s="199"/>
      <c r="AX29" s="199"/>
      <c r="AY29" s="199"/>
      <c r="AZ29" s="199"/>
      <c r="BA29" s="199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199"/>
      <c r="BQ29" s="199"/>
      <c r="BR29" s="199"/>
      <c r="BS29" s="199"/>
      <c r="BT29" s="199"/>
      <c r="BU29" s="199"/>
      <c r="BV29" s="199"/>
      <c r="BW29" s="199"/>
      <c r="BX29" s="199"/>
      <c r="BY29" s="199"/>
      <c r="BZ29" s="199"/>
      <c r="CA29" s="199"/>
      <c r="CB29" s="199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</row>
    <row r="30" spans="1:118" x14ac:dyDescent="0.2">
      <c r="A30" s="114" t="s">
        <v>121</v>
      </c>
      <c r="B30" s="114" t="s">
        <v>122</v>
      </c>
      <c r="C30" s="115">
        <v>27</v>
      </c>
      <c r="D30" s="114" t="s">
        <v>131</v>
      </c>
      <c r="E30" s="200">
        <v>0</v>
      </c>
      <c r="F30" s="199">
        <v>0</v>
      </c>
      <c r="G30" s="200"/>
      <c r="H30" s="199"/>
      <c r="I30" s="200"/>
      <c r="J30" s="199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99"/>
      <c r="BN30" s="199"/>
      <c r="BO30" s="199"/>
      <c r="BP30" s="199"/>
      <c r="BQ30" s="199"/>
      <c r="BR30" s="199"/>
      <c r="BS30" s="199"/>
      <c r="BT30" s="199"/>
      <c r="BU30" s="199"/>
      <c r="BV30" s="199"/>
      <c r="BW30" s="199"/>
      <c r="BX30" s="199"/>
      <c r="BY30" s="199"/>
      <c r="BZ30" s="199"/>
      <c r="CA30" s="199"/>
      <c r="CB30" s="199"/>
      <c r="CC30" s="199"/>
      <c r="CD30" s="199"/>
      <c r="CE30" s="199"/>
      <c r="CF30" s="199"/>
      <c r="CG30" s="199"/>
      <c r="CH30" s="199"/>
      <c r="CI30" s="199"/>
      <c r="CJ30" s="199"/>
      <c r="CK30" s="199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</row>
    <row r="31" spans="1:118" x14ac:dyDescent="0.2">
      <c r="A31" s="114" t="s">
        <v>121</v>
      </c>
      <c r="B31" s="114" t="s">
        <v>122</v>
      </c>
      <c r="C31" s="115">
        <v>28</v>
      </c>
      <c r="D31" s="114" t="s">
        <v>132</v>
      </c>
      <c r="E31" s="200">
        <v>0</v>
      </c>
      <c r="F31" s="199">
        <v>0</v>
      </c>
      <c r="G31" s="200"/>
      <c r="H31" s="199"/>
      <c r="I31" s="200"/>
      <c r="J31" s="199"/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  <c r="BM31" s="199"/>
      <c r="BN31" s="199"/>
      <c r="BO31" s="199"/>
      <c r="BP31" s="199"/>
      <c r="BQ31" s="199"/>
      <c r="BR31" s="199"/>
      <c r="BS31" s="199"/>
      <c r="BT31" s="199"/>
      <c r="BU31" s="199"/>
      <c r="BV31" s="199"/>
      <c r="BW31" s="199"/>
      <c r="BX31" s="199"/>
      <c r="BY31" s="199"/>
      <c r="BZ31" s="199"/>
      <c r="CA31" s="199"/>
      <c r="CB31" s="199"/>
      <c r="CC31" s="199"/>
      <c r="CD31" s="199"/>
      <c r="CE31" s="199"/>
      <c r="CF31" s="199"/>
      <c r="CG31" s="199"/>
      <c r="CH31" s="199"/>
      <c r="CI31" s="199"/>
      <c r="CJ31" s="199"/>
      <c r="CK31" s="199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</row>
    <row r="32" spans="1:118" x14ac:dyDescent="0.2">
      <c r="A32" s="114" t="s">
        <v>121</v>
      </c>
      <c r="B32" s="114" t="s">
        <v>122</v>
      </c>
      <c r="C32" s="115">
        <v>29</v>
      </c>
      <c r="D32" s="114" t="s">
        <v>133</v>
      </c>
      <c r="E32" s="200">
        <v>0</v>
      </c>
      <c r="F32" s="199">
        <v>0</v>
      </c>
      <c r="G32" s="200"/>
      <c r="H32" s="199"/>
      <c r="I32" s="200"/>
      <c r="J32" s="199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</row>
    <row r="33" spans="1:118" x14ac:dyDescent="0.2">
      <c r="A33" s="114" t="s">
        <v>121</v>
      </c>
      <c r="B33" s="114" t="s">
        <v>122</v>
      </c>
      <c r="C33" s="115">
        <v>30</v>
      </c>
      <c r="D33" s="114" t="s">
        <v>134</v>
      </c>
      <c r="E33" s="200">
        <v>0</v>
      </c>
      <c r="F33" s="199">
        <v>0</v>
      </c>
      <c r="G33" s="200"/>
      <c r="H33" s="199"/>
      <c r="I33" s="200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</row>
    <row r="34" spans="1:118" x14ac:dyDescent="0.2">
      <c r="A34" s="114" t="s">
        <v>121</v>
      </c>
      <c r="B34" s="114" t="s">
        <v>122</v>
      </c>
      <c r="C34" s="115">
        <v>31</v>
      </c>
      <c r="D34" s="114" t="s">
        <v>135</v>
      </c>
      <c r="E34" s="200">
        <v>0</v>
      </c>
      <c r="F34" s="199">
        <v>0</v>
      </c>
      <c r="G34" s="200"/>
      <c r="H34" s="199"/>
      <c r="I34" s="200"/>
      <c r="J34" s="199"/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199"/>
      <c r="BQ34" s="199"/>
      <c r="BR34" s="199"/>
      <c r="BS34" s="199"/>
      <c r="BT34" s="199"/>
      <c r="BU34" s="199"/>
      <c r="BV34" s="199"/>
      <c r="BW34" s="199"/>
      <c r="BX34" s="199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</row>
    <row r="35" spans="1:118" x14ac:dyDescent="0.2">
      <c r="A35" s="114" t="s">
        <v>121</v>
      </c>
      <c r="B35" s="114" t="s">
        <v>122</v>
      </c>
      <c r="C35" s="115">
        <v>32</v>
      </c>
      <c r="D35" s="114" t="s">
        <v>70</v>
      </c>
      <c r="E35" s="200">
        <v>0</v>
      </c>
      <c r="F35" s="199">
        <v>0</v>
      </c>
      <c r="G35" s="200"/>
      <c r="H35" s="199"/>
      <c r="I35" s="200"/>
      <c r="J35" s="199"/>
      <c r="K35" s="199"/>
      <c r="L35" s="199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199"/>
      <c r="AN35" s="199"/>
      <c r="AO35" s="199"/>
      <c r="AP35" s="199"/>
      <c r="AQ35" s="199"/>
      <c r="AR35" s="199"/>
      <c r="AS35" s="199"/>
      <c r="AT35" s="199"/>
      <c r="AU35" s="199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</row>
    <row r="36" spans="1:118" x14ac:dyDescent="0.2">
      <c r="A36" s="114" t="s">
        <v>121</v>
      </c>
      <c r="B36" s="114" t="s">
        <v>122</v>
      </c>
      <c r="C36" s="115">
        <v>33</v>
      </c>
      <c r="D36" s="114" t="s">
        <v>71</v>
      </c>
      <c r="E36" s="200">
        <v>0</v>
      </c>
      <c r="F36" s="199">
        <v>0</v>
      </c>
      <c r="G36" s="200"/>
      <c r="H36" s="199"/>
      <c r="I36" s="200"/>
      <c r="J36" s="199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9"/>
      <c r="AS36" s="199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99"/>
      <c r="BN36" s="199"/>
      <c r="BO36" s="199"/>
      <c r="BP36" s="199"/>
      <c r="BQ36" s="199"/>
      <c r="BR36" s="199"/>
      <c r="BS36" s="199"/>
      <c r="BT36" s="199"/>
      <c r="BU36" s="199"/>
      <c r="BV36" s="199"/>
      <c r="BW36" s="199"/>
      <c r="BX36" s="199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  <c r="CK36" s="199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</row>
    <row r="37" spans="1:118" x14ac:dyDescent="0.2">
      <c r="A37" s="114" t="s">
        <v>121</v>
      </c>
      <c r="B37" s="114" t="s">
        <v>122</v>
      </c>
      <c r="C37" s="115">
        <v>34</v>
      </c>
      <c r="D37" s="114" t="s">
        <v>72</v>
      </c>
      <c r="E37" s="200">
        <v>0</v>
      </c>
      <c r="F37" s="199">
        <v>0</v>
      </c>
      <c r="G37" s="200"/>
      <c r="H37" s="199"/>
      <c r="I37" s="200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</row>
    <row r="38" spans="1:118" x14ac:dyDescent="0.2">
      <c r="A38" s="114" t="s">
        <v>121</v>
      </c>
      <c r="B38" s="114" t="s">
        <v>122</v>
      </c>
      <c r="C38" s="115">
        <v>35</v>
      </c>
      <c r="D38" s="114" t="s">
        <v>73</v>
      </c>
      <c r="E38" s="200">
        <v>0</v>
      </c>
      <c r="F38" s="199">
        <v>0</v>
      </c>
      <c r="G38" s="200"/>
      <c r="H38" s="199"/>
      <c r="I38" s="200"/>
      <c r="J38" s="199"/>
      <c r="K38" s="199"/>
      <c r="L38" s="199"/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199"/>
      <c r="AN38" s="199"/>
      <c r="AO38" s="199"/>
      <c r="AP38" s="199"/>
      <c r="AQ38" s="199"/>
      <c r="AR38" s="199"/>
      <c r="AS38" s="199"/>
      <c r="AT38" s="199"/>
      <c r="AU38" s="199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  <c r="CK38" s="199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</row>
    <row r="39" spans="1:118" x14ac:dyDescent="0.2">
      <c r="A39" s="114" t="s">
        <v>121</v>
      </c>
      <c r="B39" s="114" t="s">
        <v>122</v>
      </c>
      <c r="C39" s="115">
        <v>36</v>
      </c>
      <c r="D39" s="114" t="s">
        <v>74</v>
      </c>
      <c r="E39" s="200">
        <v>0</v>
      </c>
      <c r="F39" s="199">
        <v>0</v>
      </c>
      <c r="G39" s="200"/>
      <c r="H39" s="199"/>
      <c r="I39" s="200"/>
      <c r="J39" s="199"/>
      <c r="K39" s="199"/>
      <c r="L39" s="199"/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199"/>
      <c r="AN39" s="199"/>
      <c r="AO39" s="199"/>
      <c r="AP39" s="199"/>
      <c r="AQ39" s="199"/>
      <c r="AR39" s="199"/>
      <c r="AS39" s="199"/>
      <c r="AT39" s="199"/>
      <c r="AU39" s="199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</row>
    <row r="40" spans="1:118" x14ac:dyDescent="0.2">
      <c r="A40" s="114" t="s">
        <v>121</v>
      </c>
      <c r="B40" s="114" t="s">
        <v>122</v>
      </c>
      <c r="C40" s="115">
        <v>37</v>
      </c>
      <c r="D40" s="114" t="s">
        <v>75</v>
      </c>
      <c r="E40" s="200">
        <v>0</v>
      </c>
      <c r="F40" s="199">
        <v>0</v>
      </c>
      <c r="G40" s="200"/>
      <c r="H40" s="199"/>
      <c r="I40" s="200"/>
      <c r="J40" s="199"/>
      <c r="K40" s="199"/>
      <c r="L40" s="199"/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199"/>
      <c r="AO40" s="199"/>
      <c r="AP40" s="199"/>
      <c r="AQ40" s="199"/>
      <c r="AR40" s="199"/>
      <c r="AS40" s="199"/>
      <c r="AT40" s="199"/>
      <c r="AU40" s="199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</row>
    <row r="41" spans="1:118" x14ac:dyDescent="0.2">
      <c r="A41" s="114" t="s">
        <v>121</v>
      </c>
      <c r="B41" s="114" t="s">
        <v>122</v>
      </c>
      <c r="C41" s="115">
        <v>38</v>
      </c>
      <c r="D41" s="114" t="s">
        <v>76</v>
      </c>
      <c r="E41" s="200">
        <v>0</v>
      </c>
      <c r="F41" s="199">
        <v>0</v>
      </c>
      <c r="G41" s="200"/>
      <c r="H41" s="199"/>
      <c r="I41" s="200"/>
      <c r="J41" s="199"/>
      <c r="K41" s="199"/>
      <c r="L41" s="199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99"/>
      <c r="BN41" s="199"/>
      <c r="BO41" s="199"/>
      <c r="BP41" s="199"/>
      <c r="BQ41" s="199"/>
      <c r="BR41" s="199"/>
      <c r="BS41" s="199"/>
      <c r="BT41" s="199"/>
      <c r="BU41" s="199"/>
      <c r="BV41" s="199"/>
      <c r="BW41" s="199"/>
      <c r="BX41" s="199"/>
      <c r="BY41" s="199"/>
      <c r="BZ41" s="199"/>
      <c r="CA41" s="199"/>
      <c r="CB41" s="199"/>
      <c r="CC41" s="199"/>
      <c r="CD41" s="199"/>
      <c r="CE41" s="199"/>
      <c r="CF41" s="199"/>
      <c r="CG41" s="199"/>
      <c r="CH41" s="199"/>
      <c r="CI41" s="199"/>
      <c r="CJ41" s="199"/>
      <c r="CK41" s="199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</row>
    <row r="42" spans="1:118" x14ac:dyDescent="0.2">
      <c r="A42" s="114" t="s">
        <v>121</v>
      </c>
      <c r="B42" s="114" t="s">
        <v>122</v>
      </c>
      <c r="C42" s="115">
        <v>39</v>
      </c>
      <c r="D42" s="114" t="s">
        <v>77</v>
      </c>
      <c r="E42" s="200">
        <v>0</v>
      </c>
      <c r="F42" s="199">
        <v>0</v>
      </c>
      <c r="G42" s="200"/>
      <c r="H42" s="199"/>
      <c r="I42" s="200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199"/>
      <c r="AF42" s="199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  <c r="BM42" s="199"/>
      <c r="BN42" s="199"/>
      <c r="BO42" s="199"/>
      <c r="BP42" s="199"/>
      <c r="BQ42" s="199"/>
      <c r="BR42" s="199"/>
      <c r="BS42" s="199"/>
      <c r="BT42" s="199"/>
      <c r="BU42" s="199"/>
      <c r="BV42" s="199"/>
      <c r="BW42" s="199"/>
      <c r="BX42" s="199"/>
      <c r="BY42" s="199"/>
      <c r="BZ42" s="199"/>
      <c r="CA42" s="199"/>
      <c r="CB42" s="199"/>
      <c r="CC42" s="199"/>
      <c r="CD42" s="199"/>
      <c r="CE42" s="199"/>
      <c r="CF42" s="199"/>
      <c r="CG42" s="199"/>
      <c r="CH42" s="199"/>
      <c r="CI42" s="199"/>
      <c r="CJ42" s="199"/>
      <c r="CK42" s="199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</row>
    <row r="43" spans="1:118" x14ac:dyDescent="0.2">
      <c r="A43" s="114" t="s">
        <v>121</v>
      </c>
      <c r="B43" s="114" t="s">
        <v>122</v>
      </c>
      <c r="C43" s="115">
        <v>40</v>
      </c>
      <c r="D43" s="114" t="s">
        <v>78</v>
      </c>
      <c r="E43" s="200">
        <v>0</v>
      </c>
      <c r="F43" s="199">
        <v>0</v>
      </c>
      <c r="G43" s="200"/>
      <c r="H43" s="199"/>
      <c r="I43" s="200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199"/>
      <c r="AF43" s="199"/>
      <c r="AG43" s="199"/>
      <c r="AH43" s="199"/>
      <c r="AI43" s="199"/>
      <c r="AJ43" s="199"/>
      <c r="AK43" s="199"/>
      <c r="AL43" s="199"/>
      <c r="AM43" s="199"/>
      <c r="AN43" s="199"/>
      <c r="AO43" s="199"/>
      <c r="AP43" s="199"/>
      <c r="AQ43" s="199"/>
      <c r="AR43" s="199"/>
      <c r="AS43" s="199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  <c r="BE43" s="199"/>
      <c r="BF43" s="199"/>
      <c r="BG43" s="199"/>
      <c r="BH43" s="199"/>
      <c r="BI43" s="199"/>
      <c r="BJ43" s="199"/>
      <c r="BK43" s="199"/>
      <c r="BL43" s="199"/>
      <c r="BM43" s="199"/>
      <c r="BN43" s="199"/>
      <c r="BO43" s="199"/>
      <c r="BP43" s="199"/>
      <c r="BQ43" s="199"/>
      <c r="BR43" s="199"/>
      <c r="BS43" s="199"/>
      <c r="BT43" s="199"/>
      <c r="BU43" s="199"/>
      <c r="BV43" s="199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</row>
    <row r="44" spans="1:118" x14ac:dyDescent="0.2">
      <c r="A44" s="33" t="s">
        <v>136</v>
      </c>
      <c r="B44" s="33" t="s">
        <v>148</v>
      </c>
      <c r="C44" s="33">
        <v>1</v>
      </c>
      <c r="D44" s="33" t="s">
        <v>25</v>
      </c>
      <c r="E44" s="200">
        <v>0</v>
      </c>
      <c r="F44" s="199">
        <v>0</v>
      </c>
      <c r="G44" s="200"/>
      <c r="H44" s="199"/>
      <c r="I44" s="200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99"/>
      <c r="BN44" s="199"/>
      <c r="BO44" s="199"/>
      <c r="BP44" s="199"/>
      <c r="BQ44" s="199"/>
      <c r="BR44" s="199"/>
      <c r="BS44" s="199"/>
      <c r="BT44" s="199"/>
      <c r="BU44" s="199"/>
      <c r="BV44" s="199"/>
      <c r="BW44" s="199"/>
      <c r="BX44" s="199"/>
      <c r="BY44" s="199"/>
      <c r="BZ44" s="199"/>
      <c r="CA44" s="199"/>
      <c r="CB44" s="199"/>
      <c r="CC44" s="199"/>
      <c r="CD44" s="199"/>
      <c r="CE44" s="199"/>
      <c r="CF44" s="199"/>
      <c r="CG44" s="199"/>
      <c r="CH44" s="199"/>
      <c r="CI44" s="199"/>
      <c r="CJ44" s="199"/>
      <c r="CK44" s="199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</row>
    <row r="45" spans="1:118" x14ac:dyDescent="0.2">
      <c r="A45" s="33" t="s">
        <v>136</v>
      </c>
      <c r="B45" s="33" t="s">
        <v>148</v>
      </c>
      <c r="C45" s="33">
        <v>2</v>
      </c>
      <c r="D45" s="33" t="s">
        <v>26</v>
      </c>
      <c r="E45" s="200">
        <v>0</v>
      </c>
      <c r="F45" s="199">
        <v>0</v>
      </c>
      <c r="G45" s="200"/>
      <c r="H45" s="199"/>
      <c r="I45" s="200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99"/>
      <c r="BN45" s="199"/>
      <c r="BO45" s="199"/>
      <c r="BP45" s="199"/>
      <c r="BQ45" s="199"/>
      <c r="BR45" s="199"/>
      <c r="BS45" s="199"/>
      <c r="BT45" s="199"/>
      <c r="BU45" s="199"/>
      <c r="BV45" s="199"/>
      <c r="BW45" s="199"/>
      <c r="BX45" s="199"/>
      <c r="BY45" s="199"/>
      <c r="BZ45" s="199"/>
      <c r="CA45" s="199"/>
      <c r="CB45" s="199"/>
      <c r="CC45" s="199"/>
      <c r="CD45" s="199"/>
      <c r="CE45" s="199"/>
      <c r="CF45" s="199"/>
      <c r="CG45" s="199"/>
      <c r="CH45" s="199"/>
      <c r="CI45" s="199"/>
      <c r="CJ45" s="199"/>
      <c r="CK45" s="199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</row>
    <row r="46" spans="1:118" x14ac:dyDescent="0.2">
      <c r="A46" s="33" t="s">
        <v>136</v>
      </c>
      <c r="B46" s="33" t="s">
        <v>148</v>
      </c>
      <c r="C46" s="33">
        <v>3</v>
      </c>
      <c r="D46" s="33" t="s">
        <v>27</v>
      </c>
      <c r="E46" s="200">
        <v>0</v>
      </c>
      <c r="F46" s="199">
        <v>0</v>
      </c>
      <c r="G46" s="200"/>
      <c r="H46" s="199"/>
      <c r="I46" s="200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99"/>
      <c r="BN46" s="199"/>
      <c r="BO46" s="199"/>
      <c r="BP46" s="199"/>
      <c r="BQ46" s="199"/>
      <c r="BR46" s="199"/>
      <c r="BS46" s="199"/>
      <c r="BT46" s="199"/>
      <c r="BU46" s="199"/>
      <c r="BV46" s="199"/>
      <c r="BW46" s="199"/>
      <c r="BX46" s="199"/>
      <c r="BY46" s="199"/>
      <c r="BZ46" s="199"/>
      <c r="CA46" s="199"/>
      <c r="CB46" s="199"/>
      <c r="CC46" s="199"/>
      <c r="CD46" s="199"/>
      <c r="CE46" s="199"/>
      <c r="CF46" s="199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</row>
    <row r="47" spans="1:118" x14ac:dyDescent="0.2">
      <c r="A47" s="33" t="s">
        <v>136</v>
      </c>
      <c r="B47" s="33" t="s">
        <v>148</v>
      </c>
      <c r="C47" s="33">
        <v>4</v>
      </c>
      <c r="D47" s="33" t="s">
        <v>28</v>
      </c>
      <c r="E47" s="200">
        <v>0</v>
      </c>
      <c r="F47" s="199">
        <v>0</v>
      </c>
      <c r="G47" s="200"/>
      <c r="H47" s="199"/>
      <c r="I47" s="200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  <c r="BP47" s="199"/>
      <c r="BQ47" s="199"/>
      <c r="BR47" s="199"/>
      <c r="BS47" s="199"/>
      <c r="BT47" s="199"/>
      <c r="BU47" s="199"/>
      <c r="BV47" s="199"/>
      <c r="BW47" s="199"/>
      <c r="BX47" s="199"/>
      <c r="BY47" s="199"/>
      <c r="BZ47" s="199"/>
      <c r="CA47" s="199"/>
      <c r="CB47" s="199"/>
      <c r="CC47" s="199"/>
      <c r="CD47" s="199"/>
      <c r="CE47" s="199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</row>
    <row r="48" spans="1:118" x14ac:dyDescent="0.2">
      <c r="A48" s="33" t="s">
        <v>136</v>
      </c>
      <c r="B48" s="33" t="s">
        <v>148</v>
      </c>
      <c r="C48" s="33">
        <v>5</v>
      </c>
      <c r="D48" s="33" t="s">
        <v>123</v>
      </c>
      <c r="E48" s="200">
        <v>0</v>
      </c>
      <c r="F48" s="199">
        <v>0</v>
      </c>
      <c r="G48" s="200"/>
      <c r="H48" s="199"/>
      <c r="I48" s="200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99"/>
      <c r="AE48" s="199"/>
      <c r="AF48" s="199"/>
      <c r="AG48" s="199"/>
      <c r="AH48" s="199"/>
      <c r="AI48" s="199"/>
      <c r="AJ48" s="199"/>
      <c r="AK48" s="199"/>
      <c r="AL48" s="199"/>
      <c r="AM48" s="199"/>
      <c r="AN48" s="199"/>
      <c r="AO48" s="199"/>
      <c r="AP48" s="199"/>
      <c r="AQ48" s="199"/>
      <c r="AR48" s="199"/>
      <c r="AS48" s="199"/>
      <c r="AT48" s="199"/>
      <c r="AU48" s="199"/>
      <c r="AV48" s="199"/>
      <c r="AW48" s="199"/>
      <c r="AX48" s="199"/>
      <c r="AY48" s="199"/>
      <c r="AZ48" s="199"/>
      <c r="BA48" s="199"/>
      <c r="BB48" s="199"/>
      <c r="BC48" s="199"/>
      <c r="BD48" s="199"/>
      <c r="BE48" s="199"/>
      <c r="BF48" s="19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199"/>
      <c r="BR48" s="199"/>
      <c r="BS48" s="199"/>
      <c r="BT48" s="199"/>
      <c r="BU48" s="199"/>
      <c r="BV48" s="199"/>
      <c r="BW48" s="199"/>
      <c r="BX48" s="199"/>
      <c r="BY48" s="199"/>
      <c r="BZ48" s="199"/>
      <c r="CA48" s="199"/>
      <c r="CB48" s="199"/>
      <c r="CC48" s="199"/>
      <c r="CD48" s="199"/>
      <c r="CE48" s="199"/>
      <c r="CF48" s="199"/>
      <c r="CG48" s="199"/>
      <c r="CH48" s="199"/>
      <c r="CI48" s="199"/>
      <c r="CJ48" s="199"/>
      <c r="CK48" s="199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</row>
    <row r="49" spans="1:118" x14ac:dyDescent="0.2">
      <c r="A49" s="33" t="s">
        <v>136</v>
      </c>
      <c r="B49" s="33" t="s">
        <v>148</v>
      </c>
      <c r="C49" s="33">
        <v>6</v>
      </c>
      <c r="D49" s="33" t="s">
        <v>25</v>
      </c>
      <c r="E49" s="200">
        <v>0</v>
      </c>
      <c r="F49" s="199">
        <v>0</v>
      </c>
      <c r="G49" s="200"/>
      <c r="H49" s="199"/>
      <c r="I49" s="200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199"/>
      <c r="AH49" s="199"/>
      <c r="AI49" s="199"/>
      <c r="AJ49" s="199"/>
      <c r="AK49" s="199"/>
      <c r="AL49" s="199"/>
      <c r="AM49" s="199"/>
      <c r="AN49" s="199"/>
      <c r="AO49" s="199"/>
      <c r="AP49" s="199"/>
      <c r="AQ49" s="199"/>
      <c r="AR49" s="199"/>
      <c r="AS49" s="199"/>
      <c r="AT49" s="199"/>
      <c r="AU49" s="199"/>
      <c r="AV49" s="199"/>
      <c r="AW49" s="199"/>
      <c r="AX49" s="199"/>
      <c r="AY49" s="199"/>
      <c r="AZ49" s="199"/>
      <c r="BA49" s="199"/>
      <c r="BB49" s="199"/>
      <c r="BC49" s="199"/>
      <c r="BD49" s="199"/>
      <c r="BE49" s="199"/>
      <c r="BF49" s="199"/>
      <c r="BG49" s="199"/>
      <c r="BH49" s="199"/>
      <c r="BI49" s="199"/>
      <c r="BJ49" s="199"/>
      <c r="BK49" s="199"/>
      <c r="BL49" s="199"/>
      <c r="BM49" s="199"/>
      <c r="BN49" s="199"/>
      <c r="BO49" s="199"/>
      <c r="BP49" s="199"/>
      <c r="BQ49" s="199"/>
      <c r="BR49" s="199"/>
      <c r="BS49" s="199"/>
      <c r="BT49" s="199"/>
      <c r="BU49" s="199"/>
      <c r="BV49" s="199"/>
      <c r="BW49" s="199"/>
      <c r="BX49" s="199"/>
      <c r="BY49" s="199"/>
      <c r="BZ49" s="199"/>
      <c r="CA49" s="199"/>
      <c r="CB49" s="199"/>
      <c r="CC49" s="199"/>
      <c r="CD49" s="199"/>
      <c r="CE49" s="199"/>
      <c r="CF49" s="199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</row>
    <row r="50" spans="1:118" x14ac:dyDescent="0.2">
      <c r="A50" s="33" t="s">
        <v>136</v>
      </c>
      <c r="B50" s="33" t="s">
        <v>148</v>
      </c>
      <c r="C50" s="33">
        <v>7</v>
      </c>
      <c r="D50" s="33" t="s">
        <v>26</v>
      </c>
      <c r="E50" s="200">
        <v>0</v>
      </c>
      <c r="F50" s="199">
        <v>0</v>
      </c>
      <c r="G50" s="200"/>
      <c r="H50" s="199"/>
      <c r="I50" s="200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199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199"/>
      <c r="BN50" s="199"/>
      <c r="BO50" s="199"/>
      <c r="BP50" s="199"/>
      <c r="BQ50" s="199"/>
      <c r="BR50" s="199"/>
      <c r="BS50" s="199"/>
      <c r="BT50" s="199"/>
      <c r="BU50" s="199"/>
      <c r="BV50" s="199"/>
      <c r="BW50" s="199"/>
      <c r="BX50" s="199"/>
      <c r="BY50" s="199"/>
      <c r="BZ50" s="199"/>
      <c r="CA50" s="199"/>
      <c r="CB50" s="199"/>
      <c r="CC50" s="199"/>
      <c r="CD50" s="199"/>
      <c r="CE50" s="199"/>
      <c r="CF50" s="199"/>
      <c r="CG50" s="199"/>
      <c r="CH50" s="199"/>
      <c r="CI50" s="199"/>
      <c r="CJ50" s="199"/>
      <c r="CK50" s="199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</row>
    <row r="51" spans="1:118" x14ac:dyDescent="0.2">
      <c r="A51" s="33" t="s">
        <v>136</v>
      </c>
      <c r="B51" s="33" t="s">
        <v>148</v>
      </c>
      <c r="C51" s="33">
        <v>8</v>
      </c>
      <c r="D51" s="33" t="s">
        <v>27</v>
      </c>
      <c r="E51" s="200">
        <v>0</v>
      </c>
      <c r="F51" s="199">
        <v>0</v>
      </c>
      <c r="G51" s="200"/>
      <c r="H51" s="199"/>
      <c r="I51" s="200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199"/>
      <c r="CE51" s="199"/>
      <c r="CF51" s="199"/>
      <c r="CG51" s="199"/>
      <c r="CH51" s="199"/>
      <c r="CI51" s="199"/>
      <c r="CJ51" s="199"/>
      <c r="CK51" s="199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</row>
    <row r="52" spans="1:118" x14ac:dyDescent="0.2">
      <c r="A52" s="33" t="s">
        <v>136</v>
      </c>
      <c r="B52" s="33" t="s">
        <v>148</v>
      </c>
      <c r="C52" s="33">
        <v>9</v>
      </c>
      <c r="D52" s="33" t="s">
        <v>28</v>
      </c>
      <c r="E52" s="200">
        <v>0</v>
      </c>
      <c r="F52" s="199">
        <v>0</v>
      </c>
      <c r="G52" s="200"/>
      <c r="H52" s="199"/>
      <c r="I52" s="200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99"/>
      <c r="BN52" s="199"/>
      <c r="BO52" s="199"/>
      <c r="BP52" s="199"/>
      <c r="BQ52" s="199"/>
      <c r="BR52" s="199"/>
      <c r="BS52" s="199"/>
      <c r="BT52" s="199"/>
      <c r="BU52" s="199"/>
      <c r="BV52" s="199"/>
      <c r="BW52" s="199"/>
      <c r="BX52" s="199"/>
      <c r="BY52" s="199"/>
      <c r="BZ52" s="199"/>
      <c r="CA52" s="199"/>
      <c r="CB52" s="199"/>
      <c r="CC52" s="199"/>
      <c r="CD52" s="199"/>
      <c r="CE52" s="199"/>
      <c r="CF52" s="199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</row>
    <row r="53" spans="1:118" x14ac:dyDescent="0.2">
      <c r="A53" s="33" t="s">
        <v>136</v>
      </c>
      <c r="B53" s="33" t="s">
        <v>148</v>
      </c>
      <c r="C53" s="33">
        <v>10</v>
      </c>
      <c r="D53" s="33" t="s">
        <v>32</v>
      </c>
      <c r="E53" s="200">
        <v>0</v>
      </c>
      <c r="F53" s="199">
        <v>0</v>
      </c>
      <c r="G53" s="200"/>
      <c r="H53" s="199"/>
      <c r="I53" s="200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99"/>
      <c r="BN53" s="199"/>
      <c r="BO53" s="199"/>
      <c r="BP53" s="199"/>
      <c r="BQ53" s="199"/>
      <c r="BR53" s="199"/>
      <c r="BS53" s="199"/>
      <c r="BT53" s="199"/>
      <c r="BU53" s="199"/>
      <c r="BV53" s="199"/>
      <c r="BW53" s="199"/>
      <c r="BX53" s="199"/>
      <c r="BY53" s="199"/>
      <c r="BZ53" s="199"/>
      <c r="CA53" s="199"/>
      <c r="CB53" s="199"/>
      <c r="CC53" s="199"/>
      <c r="CD53" s="199"/>
      <c r="CE53" s="199"/>
      <c r="CF53" s="199"/>
      <c r="CG53" s="199"/>
      <c r="CH53" s="199"/>
      <c r="CI53" s="199"/>
      <c r="CJ53" s="199"/>
      <c r="CK53" s="199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</row>
    <row r="54" spans="1:118" x14ac:dyDescent="0.2">
      <c r="A54" s="33" t="s">
        <v>136</v>
      </c>
      <c r="B54" s="33" t="s">
        <v>148</v>
      </c>
      <c r="C54" s="33">
        <v>11</v>
      </c>
      <c r="D54" s="33" t="s">
        <v>35</v>
      </c>
      <c r="E54" s="200">
        <v>0</v>
      </c>
      <c r="F54" s="199">
        <v>0</v>
      </c>
      <c r="G54" s="200"/>
      <c r="H54" s="199"/>
      <c r="I54" s="200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</row>
    <row r="55" spans="1:118" x14ac:dyDescent="0.2">
      <c r="A55" s="33" t="s">
        <v>136</v>
      </c>
      <c r="B55" s="33" t="s">
        <v>148</v>
      </c>
      <c r="C55" s="33">
        <v>12</v>
      </c>
      <c r="D55" s="33" t="s">
        <v>36</v>
      </c>
      <c r="E55" s="200">
        <v>0</v>
      </c>
      <c r="F55" s="199">
        <v>0</v>
      </c>
      <c r="G55" s="200"/>
      <c r="H55" s="199"/>
      <c r="I55" s="200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</row>
    <row r="56" spans="1:118" x14ac:dyDescent="0.2">
      <c r="A56" s="33" t="s">
        <v>136</v>
      </c>
      <c r="B56" s="33" t="s">
        <v>148</v>
      </c>
      <c r="C56" s="33">
        <v>13</v>
      </c>
      <c r="D56" s="33" t="s">
        <v>39</v>
      </c>
      <c r="E56" s="200">
        <v>0</v>
      </c>
      <c r="F56" s="199">
        <v>0</v>
      </c>
      <c r="G56" s="200"/>
      <c r="H56" s="199"/>
      <c r="I56" s="200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  <c r="CB56" s="199"/>
      <c r="CC56" s="199"/>
      <c r="CD56" s="199"/>
      <c r="CE56" s="199"/>
      <c r="CF56" s="199"/>
      <c r="CG56" s="199"/>
      <c r="CH56" s="199"/>
      <c r="CI56" s="199"/>
      <c r="CJ56" s="199"/>
      <c r="CK56" s="199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</row>
    <row r="57" spans="1:118" x14ac:dyDescent="0.2">
      <c r="A57" s="33" t="s">
        <v>136</v>
      </c>
      <c r="B57" s="33" t="s">
        <v>148</v>
      </c>
      <c r="C57" s="33">
        <v>14</v>
      </c>
      <c r="D57" s="33" t="s">
        <v>40</v>
      </c>
      <c r="E57" s="200">
        <v>0</v>
      </c>
      <c r="F57" s="199">
        <v>0</v>
      </c>
      <c r="G57" s="200"/>
      <c r="H57" s="199"/>
      <c r="I57" s="200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</row>
    <row r="58" spans="1:118" x14ac:dyDescent="0.2">
      <c r="A58" s="33" t="s">
        <v>136</v>
      </c>
      <c r="B58" s="33" t="s">
        <v>148</v>
      </c>
      <c r="C58" s="33">
        <v>15</v>
      </c>
      <c r="D58" s="33" t="s">
        <v>41</v>
      </c>
      <c r="E58" s="200">
        <v>0</v>
      </c>
      <c r="F58" s="199">
        <v>0</v>
      </c>
      <c r="G58" s="200"/>
      <c r="H58" s="199"/>
      <c r="I58" s="200"/>
      <c r="J58" s="199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</row>
    <row r="59" spans="1:118" x14ac:dyDescent="0.2">
      <c r="A59" s="33" t="s">
        <v>136</v>
      </c>
      <c r="B59" s="33" t="s">
        <v>148</v>
      </c>
      <c r="C59" s="33">
        <v>16</v>
      </c>
      <c r="D59" s="33" t="s">
        <v>42</v>
      </c>
      <c r="E59" s="200">
        <v>0</v>
      </c>
      <c r="F59" s="199">
        <v>0</v>
      </c>
      <c r="G59" s="200"/>
      <c r="H59" s="199"/>
      <c r="I59" s="200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  <c r="AP59" s="199"/>
      <c r="AQ59" s="199"/>
      <c r="AR59" s="199"/>
      <c r="AS59" s="199"/>
      <c r="AT59" s="199"/>
      <c r="AU59" s="199"/>
      <c r="AV59" s="199"/>
      <c r="AW59" s="199"/>
      <c r="AX59" s="199"/>
      <c r="AY59" s="199"/>
      <c r="AZ59" s="199"/>
      <c r="BA59" s="199"/>
      <c r="BB59" s="199"/>
      <c r="BC59" s="199"/>
      <c r="BD59" s="199"/>
      <c r="BE59" s="199"/>
      <c r="BF59" s="199"/>
      <c r="BG59" s="199"/>
      <c r="BH59" s="199"/>
      <c r="BI59" s="199"/>
      <c r="BJ59" s="199"/>
      <c r="BK59" s="199"/>
      <c r="BL59" s="199"/>
      <c r="BM59" s="199"/>
      <c r="BN59" s="199"/>
      <c r="BO59" s="199"/>
      <c r="BP59" s="199"/>
      <c r="BQ59" s="199"/>
      <c r="BR59" s="199"/>
      <c r="BS59" s="199"/>
      <c r="BT59" s="199"/>
      <c r="BU59" s="199"/>
      <c r="BV59" s="199"/>
      <c r="BW59" s="199"/>
      <c r="BX59" s="199"/>
      <c r="BY59" s="199"/>
      <c r="BZ59" s="199"/>
      <c r="CA59" s="199"/>
      <c r="CB59" s="199"/>
      <c r="CC59" s="199"/>
      <c r="CD59" s="199"/>
      <c r="CE59" s="199"/>
      <c r="CF59" s="199"/>
      <c r="CG59" s="199"/>
      <c r="CH59" s="199"/>
      <c r="CI59" s="199"/>
      <c r="CJ59" s="199"/>
      <c r="CK59" s="199"/>
      <c r="CL59" s="199"/>
      <c r="CM59" s="199"/>
      <c r="CN59" s="199"/>
      <c r="CO59" s="199"/>
      <c r="CP59" s="199"/>
      <c r="CQ59" s="199"/>
      <c r="CR59" s="199"/>
      <c r="CS59" s="199"/>
      <c r="CT59" s="199"/>
      <c r="CU59" s="199"/>
      <c r="CV59" s="199"/>
      <c r="CW59" s="199"/>
      <c r="CX59" s="199"/>
      <c r="CY59" s="199"/>
      <c r="CZ59" s="199"/>
      <c r="DA59" s="199"/>
      <c r="DB59" s="199"/>
      <c r="DC59" s="199"/>
      <c r="DD59" s="199"/>
      <c r="DE59" s="199"/>
      <c r="DF59" s="199"/>
      <c r="DG59" s="199"/>
      <c r="DH59" s="199"/>
      <c r="DI59" s="199"/>
      <c r="DJ59" s="199"/>
      <c r="DK59" s="199"/>
      <c r="DL59" s="199"/>
      <c r="DM59" s="199"/>
      <c r="DN59" s="199"/>
    </row>
    <row r="60" spans="1:118" x14ac:dyDescent="0.2">
      <c r="A60" s="33" t="s">
        <v>136</v>
      </c>
      <c r="B60" s="33" t="s">
        <v>148</v>
      </c>
      <c r="C60" s="33">
        <v>17</v>
      </c>
      <c r="D60" s="33" t="s">
        <v>124</v>
      </c>
      <c r="E60" s="200">
        <v>0</v>
      </c>
      <c r="F60" s="199">
        <v>0</v>
      </c>
      <c r="G60" s="200"/>
      <c r="H60" s="199"/>
      <c r="I60" s="200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  <c r="AP60" s="199"/>
      <c r="AQ60" s="199"/>
      <c r="AR60" s="199"/>
      <c r="AS60" s="199"/>
      <c r="AT60" s="199"/>
      <c r="AU60" s="199"/>
      <c r="AV60" s="199"/>
      <c r="AW60" s="199"/>
      <c r="AX60" s="199"/>
      <c r="AY60" s="199"/>
      <c r="AZ60" s="199"/>
      <c r="BA60" s="199"/>
      <c r="BB60" s="199"/>
      <c r="BC60" s="199"/>
      <c r="BD60" s="199"/>
      <c r="BE60" s="199"/>
      <c r="BF60" s="199"/>
      <c r="BG60" s="199"/>
      <c r="BH60" s="199"/>
      <c r="BI60" s="199"/>
      <c r="BJ60" s="199"/>
      <c r="BK60" s="199"/>
      <c r="BL60" s="199"/>
      <c r="BM60" s="199"/>
      <c r="BN60" s="199"/>
      <c r="BO60" s="199"/>
      <c r="BP60" s="199"/>
      <c r="BQ60" s="199"/>
      <c r="BR60" s="199"/>
      <c r="BS60" s="199"/>
      <c r="BT60" s="199"/>
      <c r="BU60" s="199"/>
      <c r="BV60" s="199"/>
      <c r="BW60" s="199"/>
      <c r="BX60" s="199"/>
      <c r="BY60" s="199"/>
      <c r="BZ60" s="199"/>
      <c r="CA60" s="199"/>
      <c r="CB60" s="199"/>
      <c r="CC60" s="199"/>
      <c r="CD60" s="199"/>
      <c r="CE60" s="199"/>
      <c r="CF60" s="199"/>
      <c r="CG60" s="199"/>
      <c r="CH60" s="199"/>
      <c r="CI60" s="199"/>
      <c r="CJ60" s="199"/>
      <c r="CK60" s="199"/>
      <c r="CL60" s="199"/>
      <c r="CM60" s="199"/>
      <c r="CN60" s="199"/>
      <c r="CO60" s="199"/>
      <c r="CP60" s="199"/>
      <c r="CQ60" s="199"/>
      <c r="CR60" s="199"/>
      <c r="CS60" s="199"/>
      <c r="CT60" s="199"/>
      <c r="CU60" s="199"/>
      <c r="CV60" s="199"/>
      <c r="CW60" s="199"/>
      <c r="CX60" s="199"/>
      <c r="CY60" s="199"/>
      <c r="CZ60" s="199"/>
      <c r="DA60" s="199"/>
      <c r="DB60" s="199"/>
      <c r="DC60" s="199"/>
      <c r="DD60" s="199"/>
      <c r="DE60" s="199"/>
      <c r="DF60" s="199"/>
      <c r="DG60" s="199"/>
      <c r="DH60" s="199"/>
      <c r="DI60" s="199"/>
      <c r="DJ60" s="199"/>
      <c r="DK60" s="199"/>
      <c r="DL60" s="199"/>
      <c r="DM60" s="199"/>
      <c r="DN60" s="199"/>
    </row>
    <row r="61" spans="1:118" x14ac:dyDescent="0.2">
      <c r="A61" s="33" t="s">
        <v>136</v>
      </c>
      <c r="B61" s="33" t="s">
        <v>148</v>
      </c>
      <c r="C61" s="33">
        <v>18</v>
      </c>
      <c r="D61" s="33" t="s">
        <v>125</v>
      </c>
      <c r="E61" s="200">
        <v>0</v>
      </c>
      <c r="F61" s="199">
        <v>0</v>
      </c>
      <c r="G61" s="200"/>
      <c r="H61" s="199"/>
      <c r="I61" s="200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  <c r="AP61" s="199"/>
      <c r="AQ61" s="199"/>
      <c r="AR61" s="199"/>
      <c r="AS61" s="199"/>
      <c r="AT61" s="199"/>
      <c r="AU61" s="199"/>
      <c r="AV61" s="199"/>
      <c r="AW61" s="199"/>
      <c r="AX61" s="199"/>
      <c r="AY61" s="199"/>
      <c r="AZ61" s="199"/>
      <c r="BA61" s="199"/>
      <c r="BB61" s="199"/>
      <c r="BC61" s="199"/>
      <c r="BD61" s="199"/>
      <c r="BE61" s="199"/>
      <c r="BF61" s="199"/>
      <c r="BG61" s="199"/>
      <c r="BH61" s="199"/>
      <c r="BI61" s="199"/>
      <c r="BJ61" s="199"/>
      <c r="BK61" s="199"/>
      <c r="BL61" s="199"/>
      <c r="BM61" s="199"/>
      <c r="BN61" s="199"/>
      <c r="BO61" s="199"/>
      <c r="BP61" s="199"/>
      <c r="BQ61" s="199"/>
      <c r="BR61" s="199"/>
      <c r="BS61" s="199"/>
      <c r="BT61" s="199"/>
      <c r="BU61" s="199"/>
      <c r="BV61" s="199"/>
      <c r="BW61" s="199"/>
      <c r="BX61" s="199"/>
      <c r="BY61" s="199"/>
      <c r="BZ61" s="199"/>
      <c r="CA61" s="199"/>
      <c r="CB61" s="199"/>
      <c r="CC61" s="199"/>
      <c r="CD61" s="199"/>
      <c r="CE61" s="199"/>
      <c r="CF61" s="199"/>
      <c r="CG61" s="199"/>
      <c r="CH61" s="199"/>
      <c r="CI61" s="199"/>
      <c r="CJ61" s="199"/>
      <c r="CK61" s="199"/>
      <c r="CL61" s="199"/>
      <c r="CM61" s="199"/>
      <c r="CN61" s="199"/>
      <c r="CO61" s="199"/>
      <c r="CP61" s="199"/>
      <c r="CQ61" s="199"/>
      <c r="CR61" s="199"/>
      <c r="CS61" s="199"/>
      <c r="CT61" s="199"/>
      <c r="CU61" s="199"/>
      <c r="CV61" s="199"/>
      <c r="CW61" s="199"/>
      <c r="CX61" s="199"/>
      <c r="CY61" s="199"/>
      <c r="CZ61" s="199"/>
      <c r="DA61" s="199"/>
      <c r="DB61" s="199"/>
      <c r="DC61" s="199"/>
      <c r="DD61" s="199"/>
      <c r="DE61" s="199"/>
      <c r="DF61" s="199"/>
      <c r="DG61" s="199"/>
      <c r="DH61" s="199"/>
      <c r="DI61" s="199"/>
      <c r="DJ61" s="199"/>
      <c r="DK61" s="199"/>
      <c r="DL61" s="199"/>
      <c r="DM61" s="199"/>
      <c r="DN61" s="199"/>
    </row>
    <row r="62" spans="1:118" x14ac:dyDescent="0.2">
      <c r="A62" s="33" t="s">
        <v>136</v>
      </c>
      <c r="B62" s="33" t="s">
        <v>148</v>
      </c>
      <c r="C62" s="33">
        <v>19</v>
      </c>
      <c r="D62" s="33" t="s">
        <v>47</v>
      </c>
      <c r="E62" s="200">
        <v>0</v>
      </c>
      <c r="F62" s="199">
        <v>0</v>
      </c>
      <c r="G62" s="200"/>
      <c r="H62" s="199"/>
      <c r="I62" s="200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  <c r="CB62" s="199"/>
      <c r="CC62" s="199"/>
      <c r="CD62" s="199"/>
      <c r="CE62" s="199"/>
      <c r="CF62" s="199"/>
      <c r="CG62" s="199"/>
      <c r="CH62" s="199"/>
      <c r="CI62" s="199"/>
      <c r="CJ62" s="199"/>
      <c r="CK62" s="199"/>
      <c r="CL62" s="199"/>
      <c r="CM62" s="199"/>
      <c r="CN62" s="199"/>
      <c r="CO62" s="199"/>
      <c r="CP62" s="199"/>
      <c r="CQ62" s="199"/>
      <c r="CR62" s="199"/>
      <c r="CS62" s="199"/>
      <c r="CT62" s="199"/>
      <c r="CU62" s="199"/>
      <c r="CV62" s="199"/>
      <c r="CW62" s="199"/>
      <c r="CX62" s="199"/>
      <c r="CY62" s="199"/>
      <c r="CZ62" s="199"/>
      <c r="DA62" s="199"/>
      <c r="DB62" s="199"/>
      <c r="DC62" s="199"/>
      <c r="DD62" s="199"/>
      <c r="DE62" s="199"/>
      <c r="DF62" s="199"/>
      <c r="DG62" s="199"/>
      <c r="DH62" s="199"/>
      <c r="DI62" s="199"/>
      <c r="DJ62" s="199"/>
      <c r="DK62" s="199"/>
      <c r="DL62" s="199"/>
      <c r="DM62" s="199"/>
      <c r="DN62" s="199"/>
    </row>
    <row r="63" spans="1:118" x14ac:dyDescent="0.2">
      <c r="A63" s="33" t="s">
        <v>136</v>
      </c>
      <c r="B63" s="33" t="s">
        <v>148</v>
      </c>
      <c r="C63" s="33">
        <v>20</v>
      </c>
      <c r="D63" s="33" t="s">
        <v>126</v>
      </c>
      <c r="E63" s="200">
        <v>0</v>
      </c>
      <c r="F63" s="199">
        <v>0</v>
      </c>
      <c r="G63" s="200"/>
      <c r="H63" s="199"/>
      <c r="I63" s="200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  <c r="BE63" s="199"/>
      <c r="BF63" s="199"/>
      <c r="BG63" s="199"/>
      <c r="BH63" s="199"/>
      <c r="BI63" s="199"/>
      <c r="BJ63" s="199"/>
      <c r="BK63" s="199"/>
      <c r="BL63" s="199"/>
      <c r="BM63" s="199"/>
      <c r="BN63" s="199"/>
      <c r="BO63" s="199"/>
      <c r="BP63" s="199"/>
      <c r="BQ63" s="199"/>
      <c r="BR63" s="199"/>
      <c r="BS63" s="199"/>
      <c r="BT63" s="199"/>
      <c r="BU63" s="199"/>
      <c r="BV63" s="199"/>
      <c r="BW63" s="199"/>
      <c r="BX63" s="199"/>
      <c r="BY63" s="199"/>
      <c r="BZ63" s="199"/>
      <c r="CA63" s="199"/>
      <c r="CB63" s="199"/>
      <c r="CC63" s="199"/>
      <c r="CD63" s="199"/>
      <c r="CE63" s="199"/>
      <c r="CF63" s="199"/>
      <c r="CG63" s="199"/>
      <c r="CH63" s="199"/>
      <c r="CI63" s="199"/>
      <c r="CJ63" s="199"/>
      <c r="CK63" s="199"/>
      <c r="CL63" s="199"/>
      <c r="CM63" s="199"/>
      <c r="CN63" s="199"/>
      <c r="CO63" s="199"/>
      <c r="CP63" s="199"/>
      <c r="CQ63" s="199"/>
      <c r="CR63" s="199"/>
      <c r="CS63" s="199"/>
      <c r="CT63" s="199"/>
      <c r="CU63" s="199"/>
      <c r="CV63" s="199"/>
      <c r="CW63" s="199"/>
      <c r="CX63" s="199"/>
      <c r="CY63" s="199"/>
      <c r="CZ63" s="199"/>
      <c r="DA63" s="199"/>
      <c r="DB63" s="199"/>
      <c r="DC63" s="199"/>
      <c r="DD63" s="199"/>
      <c r="DE63" s="199"/>
      <c r="DF63" s="199"/>
      <c r="DG63" s="199"/>
      <c r="DH63" s="199"/>
      <c r="DI63" s="199"/>
      <c r="DJ63" s="199"/>
      <c r="DK63" s="199"/>
      <c r="DL63" s="199"/>
      <c r="DM63" s="199"/>
      <c r="DN63" s="199"/>
    </row>
    <row r="64" spans="1:118" x14ac:dyDescent="0.2">
      <c r="A64" s="33" t="s">
        <v>136</v>
      </c>
      <c r="B64" s="33" t="s">
        <v>148</v>
      </c>
      <c r="C64" s="33">
        <v>21</v>
      </c>
      <c r="D64" s="33" t="s">
        <v>127</v>
      </c>
      <c r="E64" s="200">
        <v>0</v>
      </c>
      <c r="F64" s="199">
        <v>0</v>
      </c>
      <c r="G64" s="200"/>
      <c r="H64" s="199"/>
      <c r="I64" s="200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</row>
    <row r="65" spans="1:118" x14ac:dyDescent="0.2">
      <c r="A65" s="33" t="s">
        <v>136</v>
      </c>
      <c r="B65" s="33" t="s">
        <v>148</v>
      </c>
      <c r="C65" s="33">
        <v>22</v>
      </c>
      <c r="D65" s="33" t="s">
        <v>128</v>
      </c>
      <c r="E65" s="200">
        <v>0</v>
      </c>
      <c r="F65" s="199">
        <v>0</v>
      </c>
      <c r="G65" s="200"/>
      <c r="H65" s="199"/>
      <c r="I65" s="200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199"/>
      <c r="CI65" s="199"/>
      <c r="CJ65" s="199"/>
      <c r="CK65" s="199"/>
      <c r="CL65" s="199"/>
      <c r="CM65" s="199"/>
      <c r="CN65" s="199"/>
      <c r="CO65" s="199"/>
      <c r="CP65" s="199"/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199"/>
      <c r="DM65" s="199"/>
      <c r="DN65" s="199"/>
    </row>
    <row r="66" spans="1:118" x14ac:dyDescent="0.2">
      <c r="A66" s="33" t="s">
        <v>136</v>
      </c>
      <c r="B66" s="33" t="s">
        <v>148</v>
      </c>
      <c r="C66" s="33">
        <v>23</v>
      </c>
      <c r="D66" s="33" t="s">
        <v>129</v>
      </c>
      <c r="E66" s="200">
        <v>0</v>
      </c>
      <c r="F66" s="199">
        <v>0</v>
      </c>
      <c r="G66" s="200"/>
      <c r="H66" s="199"/>
      <c r="I66" s="200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  <c r="AP66" s="199"/>
      <c r="AQ66" s="199"/>
      <c r="AR66" s="199"/>
      <c r="AS66" s="199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  <c r="BD66" s="199"/>
      <c r="BE66" s="199"/>
      <c r="BF66" s="199"/>
      <c r="BG66" s="199"/>
      <c r="BH66" s="199"/>
      <c r="BI66" s="199"/>
      <c r="BJ66" s="199"/>
      <c r="BK66" s="199"/>
      <c r="BL66" s="199"/>
      <c r="BM66" s="199"/>
      <c r="BN66" s="199"/>
      <c r="BO66" s="199"/>
      <c r="BP66" s="199"/>
      <c r="BQ66" s="199"/>
      <c r="BR66" s="199"/>
      <c r="BS66" s="199"/>
      <c r="BT66" s="199"/>
      <c r="BU66" s="199"/>
      <c r="BV66" s="199"/>
      <c r="BW66" s="199"/>
      <c r="BX66" s="199"/>
      <c r="BY66" s="199"/>
      <c r="BZ66" s="199"/>
      <c r="CA66" s="199"/>
      <c r="CB66" s="199"/>
      <c r="CC66" s="199"/>
      <c r="CD66" s="199"/>
      <c r="CE66" s="199"/>
      <c r="CF66" s="199"/>
      <c r="CG66" s="199"/>
      <c r="CH66" s="199"/>
      <c r="CI66" s="199"/>
      <c r="CJ66" s="199"/>
      <c r="CK66" s="199"/>
      <c r="CL66" s="199"/>
      <c r="CM66" s="199"/>
      <c r="CN66" s="199"/>
      <c r="CO66" s="199"/>
      <c r="CP66" s="199"/>
      <c r="CQ66" s="199"/>
      <c r="CR66" s="199"/>
      <c r="CS66" s="199"/>
      <c r="CT66" s="199"/>
      <c r="CU66" s="199"/>
      <c r="CV66" s="199"/>
      <c r="CW66" s="199"/>
      <c r="CX66" s="199"/>
      <c r="CY66" s="199"/>
      <c r="CZ66" s="199"/>
      <c r="DA66" s="199"/>
      <c r="DB66" s="199"/>
      <c r="DC66" s="199"/>
      <c r="DD66" s="199"/>
      <c r="DE66" s="199"/>
      <c r="DF66" s="199"/>
      <c r="DG66" s="199"/>
      <c r="DH66" s="199"/>
      <c r="DI66" s="199"/>
      <c r="DJ66" s="199"/>
      <c r="DK66" s="199"/>
      <c r="DL66" s="199"/>
      <c r="DM66" s="199"/>
      <c r="DN66" s="199"/>
    </row>
    <row r="67" spans="1:118" x14ac:dyDescent="0.2">
      <c r="A67" s="33" t="s">
        <v>136</v>
      </c>
      <c r="B67" s="33" t="s">
        <v>148</v>
      </c>
      <c r="C67" s="33">
        <v>24</v>
      </c>
      <c r="D67" s="33" t="s">
        <v>55</v>
      </c>
      <c r="E67" s="200">
        <v>0</v>
      </c>
      <c r="F67" s="199">
        <v>0</v>
      </c>
      <c r="G67" s="200"/>
      <c r="H67" s="199"/>
      <c r="I67" s="200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9"/>
      <c r="AO67" s="199"/>
      <c r="AP67" s="199"/>
      <c r="AQ67" s="199"/>
      <c r="AR67" s="199"/>
      <c r="AS67" s="199"/>
      <c r="AT67" s="199"/>
      <c r="AU67" s="199"/>
      <c r="AV67" s="199"/>
      <c r="AW67" s="199"/>
      <c r="AX67" s="199"/>
      <c r="AY67" s="199"/>
      <c r="AZ67" s="199"/>
      <c r="BA67" s="199"/>
      <c r="BB67" s="199"/>
      <c r="BC67" s="199"/>
      <c r="BD67" s="199"/>
      <c r="BE67" s="199"/>
      <c r="BF67" s="199"/>
      <c r="BG67" s="199"/>
      <c r="BH67" s="199"/>
      <c r="BI67" s="199"/>
      <c r="BJ67" s="199"/>
      <c r="BK67" s="199"/>
      <c r="BL67" s="199"/>
      <c r="BM67" s="199"/>
      <c r="BN67" s="199"/>
      <c r="BO67" s="199"/>
      <c r="BP67" s="199"/>
      <c r="BQ67" s="199"/>
      <c r="BR67" s="199"/>
      <c r="BS67" s="199"/>
      <c r="BT67" s="199"/>
      <c r="BU67" s="199"/>
      <c r="BV67" s="199"/>
      <c r="BW67" s="199"/>
      <c r="BX67" s="199"/>
      <c r="BY67" s="199"/>
      <c r="BZ67" s="199"/>
      <c r="CA67" s="199"/>
      <c r="CB67" s="199"/>
      <c r="CC67" s="199"/>
      <c r="CD67" s="199"/>
      <c r="CE67" s="199"/>
      <c r="CF67" s="199"/>
      <c r="CG67" s="199"/>
      <c r="CH67" s="199"/>
      <c r="CI67" s="199"/>
      <c r="CJ67" s="199"/>
      <c r="CK67" s="199"/>
      <c r="CL67" s="199"/>
      <c r="CM67" s="199"/>
      <c r="CN67" s="199"/>
      <c r="CO67" s="199"/>
      <c r="CP67" s="199"/>
      <c r="CQ67" s="199"/>
      <c r="CR67" s="199"/>
      <c r="CS67" s="199"/>
      <c r="CT67" s="199"/>
      <c r="CU67" s="199"/>
      <c r="CV67" s="199"/>
      <c r="CW67" s="199"/>
      <c r="CX67" s="199"/>
      <c r="CY67" s="199"/>
      <c r="CZ67" s="199"/>
      <c r="DA67" s="199"/>
      <c r="DB67" s="199"/>
      <c r="DC67" s="199"/>
      <c r="DD67" s="199"/>
      <c r="DE67" s="199"/>
      <c r="DF67" s="199"/>
      <c r="DG67" s="199"/>
      <c r="DH67" s="199"/>
      <c r="DI67" s="199"/>
      <c r="DJ67" s="199"/>
      <c r="DK67" s="199"/>
      <c r="DL67" s="199"/>
      <c r="DM67" s="199"/>
      <c r="DN67" s="199"/>
    </row>
    <row r="68" spans="1:118" x14ac:dyDescent="0.2">
      <c r="A68" s="33" t="s">
        <v>136</v>
      </c>
      <c r="B68" s="33" t="s">
        <v>148</v>
      </c>
      <c r="C68" s="33">
        <v>25</v>
      </c>
      <c r="D68" s="33" t="s">
        <v>56</v>
      </c>
      <c r="E68" s="200">
        <v>0</v>
      </c>
      <c r="F68" s="199">
        <v>0</v>
      </c>
      <c r="G68" s="200"/>
      <c r="H68" s="199"/>
      <c r="I68" s="200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  <c r="AP68" s="199"/>
      <c r="AQ68" s="199"/>
      <c r="AR68" s="199"/>
      <c r="AS68" s="199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  <c r="BE68" s="199"/>
      <c r="BF68" s="199"/>
      <c r="BG68" s="199"/>
      <c r="BH68" s="199"/>
      <c r="BI68" s="199"/>
      <c r="BJ68" s="199"/>
      <c r="BK68" s="199"/>
      <c r="BL68" s="199"/>
      <c r="BM68" s="199"/>
      <c r="BN68" s="199"/>
      <c r="BO68" s="199"/>
      <c r="BP68" s="199"/>
      <c r="BQ68" s="199"/>
      <c r="BR68" s="199"/>
      <c r="BS68" s="199"/>
      <c r="BT68" s="199"/>
      <c r="BU68" s="199"/>
      <c r="BV68" s="199"/>
      <c r="BW68" s="199"/>
      <c r="BX68" s="199"/>
      <c r="BY68" s="199"/>
      <c r="BZ68" s="199"/>
      <c r="CA68" s="199"/>
      <c r="CB68" s="199"/>
      <c r="CC68" s="199"/>
      <c r="CD68" s="199"/>
      <c r="CE68" s="199"/>
      <c r="CF68" s="199"/>
      <c r="CG68" s="199"/>
      <c r="CH68" s="199"/>
      <c r="CI68" s="199"/>
      <c r="CJ68" s="199"/>
      <c r="CK68" s="199"/>
      <c r="CL68" s="199"/>
      <c r="CM68" s="199"/>
      <c r="CN68" s="199"/>
      <c r="CO68" s="199"/>
      <c r="CP68" s="199"/>
      <c r="CQ68" s="199"/>
      <c r="CR68" s="199"/>
      <c r="CS68" s="199"/>
      <c r="CT68" s="199"/>
      <c r="CU68" s="199"/>
      <c r="CV68" s="199"/>
      <c r="CW68" s="199"/>
      <c r="CX68" s="199"/>
      <c r="CY68" s="199"/>
      <c r="CZ68" s="199"/>
      <c r="DA68" s="199"/>
      <c r="DB68" s="199"/>
      <c r="DC68" s="199"/>
      <c r="DD68" s="199"/>
      <c r="DE68" s="199"/>
      <c r="DF68" s="199"/>
      <c r="DG68" s="199"/>
      <c r="DH68" s="199"/>
      <c r="DI68" s="199"/>
      <c r="DJ68" s="199"/>
      <c r="DK68" s="199"/>
      <c r="DL68" s="199"/>
      <c r="DM68" s="199"/>
      <c r="DN68" s="199"/>
    </row>
    <row r="69" spans="1:118" x14ac:dyDescent="0.2">
      <c r="A69" s="33" t="s">
        <v>136</v>
      </c>
      <c r="B69" s="33" t="s">
        <v>148</v>
      </c>
      <c r="C69" s="33">
        <v>26</v>
      </c>
      <c r="D69" s="33" t="s">
        <v>130</v>
      </c>
      <c r="E69" s="200">
        <v>0</v>
      </c>
      <c r="F69" s="199">
        <v>0</v>
      </c>
      <c r="G69" s="200"/>
      <c r="H69" s="199"/>
      <c r="I69" s="200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  <c r="AP69" s="199"/>
      <c r="AQ69" s="199"/>
      <c r="AR69" s="199"/>
      <c r="AS69" s="199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  <c r="BE69" s="199"/>
      <c r="BF69" s="199"/>
      <c r="BG69" s="199"/>
      <c r="BH69" s="199"/>
      <c r="BI69" s="199"/>
      <c r="BJ69" s="199"/>
      <c r="BK69" s="199"/>
      <c r="BL69" s="199"/>
      <c r="BM69" s="199"/>
      <c r="BN69" s="199"/>
      <c r="BO69" s="199"/>
      <c r="BP69" s="199"/>
      <c r="BQ69" s="199"/>
      <c r="BR69" s="199"/>
      <c r="BS69" s="199"/>
      <c r="BT69" s="199"/>
      <c r="BU69" s="199"/>
      <c r="BV69" s="199"/>
      <c r="BW69" s="199"/>
      <c r="BX69" s="199"/>
      <c r="BY69" s="199"/>
      <c r="BZ69" s="199"/>
      <c r="CA69" s="199"/>
      <c r="CB69" s="199"/>
      <c r="CC69" s="199"/>
      <c r="CD69" s="199"/>
      <c r="CE69" s="199"/>
      <c r="CF69" s="199"/>
      <c r="CG69" s="199"/>
      <c r="CH69" s="199"/>
      <c r="CI69" s="199"/>
      <c r="CJ69" s="199"/>
      <c r="CK69" s="199"/>
      <c r="CL69" s="199"/>
      <c r="CM69" s="199"/>
      <c r="CN69" s="199"/>
      <c r="CO69" s="199"/>
      <c r="CP69" s="199"/>
      <c r="CQ69" s="199"/>
      <c r="CR69" s="199"/>
      <c r="CS69" s="199"/>
      <c r="CT69" s="199"/>
      <c r="CU69" s="199"/>
      <c r="CV69" s="199"/>
      <c r="CW69" s="199"/>
      <c r="CX69" s="199"/>
      <c r="CY69" s="199"/>
      <c r="CZ69" s="199"/>
      <c r="DA69" s="199"/>
      <c r="DB69" s="199"/>
      <c r="DC69" s="199"/>
      <c r="DD69" s="199"/>
      <c r="DE69" s="199"/>
      <c r="DF69" s="199"/>
      <c r="DG69" s="199"/>
      <c r="DH69" s="199"/>
      <c r="DI69" s="199"/>
      <c r="DJ69" s="199"/>
      <c r="DK69" s="199"/>
      <c r="DL69" s="199"/>
      <c r="DM69" s="199"/>
      <c r="DN69" s="199"/>
    </row>
    <row r="70" spans="1:118" x14ac:dyDescent="0.2">
      <c r="A70" s="33" t="s">
        <v>136</v>
      </c>
      <c r="B70" s="33" t="s">
        <v>148</v>
      </c>
      <c r="C70" s="33">
        <v>27</v>
      </c>
      <c r="D70" s="33" t="s">
        <v>131</v>
      </c>
      <c r="E70" s="200">
        <v>0</v>
      </c>
      <c r="F70" s="199">
        <v>0</v>
      </c>
      <c r="G70" s="200"/>
      <c r="H70" s="199"/>
      <c r="I70" s="200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  <c r="AP70" s="199"/>
      <c r="AQ70" s="199"/>
      <c r="AR70" s="199"/>
      <c r="AS70" s="199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  <c r="BE70" s="199"/>
      <c r="BF70" s="199"/>
      <c r="BG70" s="199"/>
      <c r="BH70" s="199"/>
      <c r="BI70" s="199"/>
      <c r="BJ70" s="199"/>
      <c r="BK70" s="199"/>
      <c r="BL70" s="199"/>
      <c r="BM70" s="199"/>
      <c r="BN70" s="199"/>
      <c r="BO70" s="199"/>
      <c r="BP70" s="199"/>
      <c r="BQ70" s="199"/>
      <c r="BR70" s="199"/>
      <c r="BS70" s="199"/>
      <c r="BT70" s="199"/>
      <c r="BU70" s="199"/>
      <c r="BV70" s="199"/>
      <c r="BW70" s="199"/>
      <c r="BX70" s="199"/>
      <c r="BY70" s="199"/>
      <c r="BZ70" s="199"/>
      <c r="CA70" s="199"/>
      <c r="CB70" s="199"/>
      <c r="CC70" s="199"/>
      <c r="CD70" s="199"/>
      <c r="CE70" s="199"/>
      <c r="CF70" s="199"/>
      <c r="CG70" s="199"/>
      <c r="CH70" s="199"/>
      <c r="CI70" s="199"/>
      <c r="CJ70" s="199"/>
      <c r="CK70" s="199"/>
      <c r="CL70" s="199"/>
      <c r="CM70" s="199"/>
      <c r="CN70" s="199"/>
      <c r="CO70" s="199"/>
      <c r="CP70" s="199"/>
      <c r="CQ70" s="199"/>
      <c r="CR70" s="199"/>
      <c r="CS70" s="199"/>
      <c r="CT70" s="199"/>
      <c r="CU70" s="199"/>
      <c r="CV70" s="199"/>
      <c r="CW70" s="199"/>
      <c r="CX70" s="199"/>
      <c r="CY70" s="199"/>
      <c r="CZ70" s="199"/>
      <c r="DA70" s="199"/>
      <c r="DB70" s="199"/>
      <c r="DC70" s="199"/>
      <c r="DD70" s="199"/>
      <c r="DE70" s="199"/>
      <c r="DF70" s="199"/>
      <c r="DG70" s="199"/>
      <c r="DH70" s="199"/>
      <c r="DI70" s="199"/>
      <c r="DJ70" s="199"/>
      <c r="DK70" s="199"/>
      <c r="DL70" s="199"/>
      <c r="DM70" s="199"/>
      <c r="DN70" s="199"/>
    </row>
    <row r="71" spans="1:118" x14ac:dyDescent="0.2">
      <c r="A71" s="33" t="s">
        <v>136</v>
      </c>
      <c r="B71" s="33" t="s">
        <v>148</v>
      </c>
      <c r="C71" s="33">
        <v>28</v>
      </c>
      <c r="D71" s="33" t="s">
        <v>132</v>
      </c>
      <c r="E71" s="200">
        <v>0</v>
      </c>
      <c r="F71" s="199">
        <v>0</v>
      </c>
      <c r="G71" s="200"/>
      <c r="H71" s="199"/>
      <c r="I71" s="200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</row>
    <row r="72" spans="1:118" x14ac:dyDescent="0.2">
      <c r="A72" s="33" t="s">
        <v>136</v>
      </c>
      <c r="B72" s="33" t="s">
        <v>148</v>
      </c>
      <c r="C72" s="33">
        <v>29</v>
      </c>
      <c r="D72" s="33" t="s">
        <v>133</v>
      </c>
      <c r="E72" s="200">
        <v>0</v>
      </c>
      <c r="F72" s="199">
        <v>0</v>
      </c>
      <c r="G72" s="200"/>
      <c r="H72" s="199"/>
      <c r="I72" s="200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</row>
    <row r="73" spans="1:118" x14ac:dyDescent="0.2">
      <c r="A73" s="33" t="s">
        <v>136</v>
      </c>
      <c r="B73" s="33" t="s">
        <v>148</v>
      </c>
      <c r="C73" s="33">
        <v>30</v>
      </c>
      <c r="D73" s="33" t="s">
        <v>134</v>
      </c>
      <c r="E73" s="200">
        <v>0</v>
      </c>
      <c r="F73" s="199">
        <v>0</v>
      </c>
      <c r="G73" s="200"/>
      <c r="H73" s="199"/>
      <c r="I73" s="200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  <c r="AP73" s="199"/>
      <c r="AQ73" s="199"/>
      <c r="AR73" s="199"/>
      <c r="AS73" s="199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  <c r="BE73" s="199"/>
      <c r="BF73" s="199"/>
      <c r="BG73" s="199"/>
      <c r="BH73" s="199"/>
      <c r="BI73" s="199"/>
      <c r="BJ73" s="199"/>
      <c r="BK73" s="199"/>
      <c r="BL73" s="199"/>
      <c r="BM73" s="199"/>
      <c r="BN73" s="199"/>
      <c r="BO73" s="199"/>
      <c r="BP73" s="199"/>
      <c r="BQ73" s="199"/>
      <c r="BR73" s="199"/>
      <c r="BS73" s="199"/>
      <c r="BT73" s="199"/>
      <c r="BU73" s="199"/>
      <c r="BV73" s="199"/>
      <c r="BW73" s="199"/>
      <c r="BX73" s="199"/>
      <c r="BY73" s="199"/>
      <c r="BZ73" s="199"/>
      <c r="CA73" s="199"/>
      <c r="CB73" s="199"/>
      <c r="CC73" s="199"/>
      <c r="CD73" s="199"/>
      <c r="CE73" s="199"/>
      <c r="CF73" s="199"/>
      <c r="CG73" s="199"/>
      <c r="CH73" s="199"/>
      <c r="CI73" s="199"/>
      <c r="CJ73" s="199"/>
      <c r="CK73" s="199"/>
      <c r="CL73" s="199"/>
      <c r="CM73" s="199"/>
      <c r="CN73" s="199"/>
      <c r="CO73" s="199"/>
      <c r="CP73" s="199"/>
      <c r="CQ73" s="199"/>
      <c r="CR73" s="199"/>
      <c r="CS73" s="199"/>
      <c r="CT73" s="199"/>
      <c r="CU73" s="199"/>
      <c r="CV73" s="199"/>
      <c r="CW73" s="199"/>
      <c r="CX73" s="199"/>
      <c r="CY73" s="199"/>
      <c r="CZ73" s="199"/>
      <c r="DA73" s="199"/>
      <c r="DB73" s="199"/>
      <c r="DC73" s="199"/>
      <c r="DD73" s="199"/>
      <c r="DE73" s="199"/>
      <c r="DF73" s="199"/>
      <c r="DG73" s="199"/>
      <c r="DH73" s="199"/>
      <c r="DI73" s="199"/>
      <c r="DJ73" s="199"/>
      <c r="DK73" s="199"/>
      <c r="DL73" s="199"/>
      <c r="DM73" s="199"/>
      <c r="DN73" s="199"/>
    </row>
    <row r="74" spans="1:118" x14ac:dyDescent="0.2">
      <c r="A74" s="33" t="s">
        <v>136</v>
      </c>
      <c r="B74" s="33" t="s">
        <v>148</v>
      </c>
      <c r="C74" s="33">
        <v>31</v>
      </c>
      <c r="D74" s="33" t="s">
        <v>135</v>
      </c>
      <c r="E74" s="200">
        <v>0</v>
      </c>
      <c r="F74" s="199">
        <v>0</v>
      </c>
      <c r="G74" s="200"/>
      <c r="H74" s="199"/>
      <c r="I74" s="200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  <c r="AJ74" s="199"/>
      <c r="AK74" s="199"/>
      <c r="AL74" s="199"/>
      <c r="AM74" s="199"/>
      <c r="AN74" s="199"/>
      <c r="AO74" s="199"/>
      <c r="AP74" s="199"/>
      <c r="AQ74" s="199"/>
      <c r="AR74" s="199"/>
      <c r="AS74" s="199"/>
      <c r="AT74" s="199"/>
      <c r="AU74" s="199"/>
      <c r="AV74" s="199"/>
      <c r="AW74" s="199"/>
      <c r="AX74" s="199"/>
      <c r="AY74" s="199"/>
      <c r="AZ74" s="199"/>
      <c r="BA74" s="199"/>
      <c r="BB74" s="199"/>
      <c r="BC74" s="199"/>
      <c r="BD74" s="199"/>
      <c r="BE74" s="199"/>
      <c r="BF74" s="199"/>
      <c r="BG74" s="199"/>
      <c r="BH74" s="199"/>
      <c r="BI74" s="199"/>
      <c r="BJ74" s="199"/>
      <c r="BK74" s="199"/>
      <c r="BL74" s="199"/>
      <c r="BM74" s="199"/>
      <c r="BN74" s="199"/>
      <c r="BO74" s="199"/>
      <c r="BP74" s="199"/>
      <c r="BQ74" s="199"/>
      <c r="BR74" s="199"/>
      <c r="BS74" s="199"/>
      <c r="BT74" s="199"/>
      <c r="BU74" s="199"/>
      <c r="BV74" s="199"/>
      <c r="BW74" s="199"/>
      <c r="BX74" s="199"/>
      <c r="BY74" s="199"/>
      <c r="BZ74" s="199"/>
      <c r="CA74" s="199"/>
      <c r="CB74" s="199"/>
      <c r="CC74" s="199"/>
      <c r="CD74" s="199"/>
      <c r="CE74" s="199"/>
      <c r="CF74" s="199"/>
      <c r="CG74" s="199"/>
      <c r="CH74" s="199"/>
      <c r="CI74" s="199"/>
      <c r="CJ74" s="199"/>
      <c r="CK74" s="199"/>
      <c r="CL74" s="199"/>
      <c r="CM74" s="199"/>
      <c r="CN74" s="199"/>
      <c r="CO74" s="199"/>
      <c r="CP74" s="199"/>
      <c r="CQ74" s="199"/>
      <c r="CR74" s="199"/>
      <c r="CS74" s="199"/>
      <c r="CT74" s="199"/>
      <c r="CU74" s="199"/>
      <c r="CV74" s="199"/>
      <c r="CW74" s="199"/>
      <c r="CX74" s="199"/>
      <c r="CY74" s="199"/>
      <c r="CZ74" s="199"/>
      <c r="DA74" s="199"/>
      <c r="DB74" s="199"/>
      <c r="DC74" s="199"/>
      <c r="DD74" s="199"/>
      <c r="DE74" s="199"/>
      <c r="DF74" s="199"/>
      <c r="DG74" s="199"/>
      <c r="DH74" s="199"/>
      <c r="DI74" s="199"/>
      <c r="DJ74" s="199"/>
      <c r="DK74" s="199"/>
      <c r="DL74" s="199"/>
      <c r="DM74" s="199"/>
      <c r="DN74" s="199"/>
    </row>
    <row r="75" spans="1:118" x14ac:dyDescent="0.2">
      <c r="A75" s="33" t="s">
        <v>136</v>
      </c>
      <c r="B75" s="33" t="s">
        <v>148</v>
      </c>
      <c r="C75" s="33">
        <v>32</v>
      </c>
      <c r="D75" s="33" t="s">
        <v>70</v>
      </c>
      <c r="E75" s="200">
        <v>0</v>
      </c>
      <c r="F75" s="199">
        <v>0</v>
      </c>
      <c r="G75" s="200"/>
      <c r="H75" s="199"/>
      <c r="I75" s="200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  <c r="AP75" s="199"/>
      <c r="AQ75" s="199"/>
      <c r="AR75" s="199"/>
      <c r="AS75" s="199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  <c r="BM75" s="199"/>
      <c r="BN75" s="199"/>
      <c r="BO75" s="199"/>
      <c r="BP75" s="199"/>
      <c r="BQ75" s="199"/>
      <c r="BR75" s="199"/>
      <c r="BS75" s="199"/>
      <c r="BT75" s="199"/>
      <c r="BU75" s="199"/>
      <c r="BV75" s="199"/>
      <c r="BW75" s="199"/>
      <c r="BX75" s="199"/>
      <c r="BY75" s="199"/>
      <c r="BZ75" s="199"/>
      <c r="CA75" s="199"/>
      <c r="CB75" s="199"/>
      <c r="CC75" s="199"/>
      <c r="CD75" s="199"/>
      <c r="CE75" s="199"/>
      <c r="CF75" s="199"/>
      <c r="CG75" s="199"/>
      <c r="CH75" s="199"/>
      <c r="CI75" s="199"/>
      <c r="CJ75" s="199"/>
      <c r="CK75" s="199"/>
      <c r="CL75" s="199"/>
      <c r="CM75" s="199"/>
      <c r="CN75" s="199"/>
      <c r="CO75" s="199"/>
      <c r="CP75" s="199"/>
      <c r="CQ75" s="199"/>
      <c r="CR75" s="199"/>
      <c r="CS75" s="199"/>
      <c r="CT75" s="199"/>
      <c r="CU75" s="199"/>
      <c r="CV75" s="199"/>
      <c r="CW75" s="199"/>
      <c r="CX75" s="199"/>
      <c r="CY75" s="199"/>
      <c r="CZ75" s="199"/>
      <c r="DA75" s="199"/>
      <c r="DB75" s="199"/>
      <c r="DC75" s="199"/>
      <c r="DD75" s="199"/>
      <c r="DE75" s="199"/>
      <c r="DF75" s="199"/>
      <c r="DG75" s="199"/>
      <c r="DH75" s="199"/>
      <c r="DI75" s="199"/>
      <c r="DJ75" s="199"/>
      <c r="DK75" s="199"/>
      <c r="DL75" s="199"/>
      <c r="DM75" s="199"/>
      <c r="DN75" s="199"/>
    </row>
    <row r="76" spans="1:118" x14ac:dyDescent="0.2">
      <c r="A76" s="33" t="s">
        <v>136</v>
      </c>
      <c r="B76" s="33" t="s">
        <v>148</v>
      </c>
      <c r="C76" s="33">
        <v>33</v>
      </c>
      <c r="D76" s="33" t="s">
        <v>71</v>
      </c>
      <c r="E76" s="200">
        <v>0</v>
      </c>
      <c r="F76" s="199">
        <v>0</v>
      </c>
      <c r="G76" s="200"/>
      <c r="H76" s="199"/>
      <c r="I76" s="200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  <c r="BM76" s="199"/>
      <c r="BN76" s="199"/>
      <c r="BO76" s="199"/>
      <c r="BP76" s="199"/>
      <c r="BQ76" s="199"/>
      <c r="BR76" s="199"/>
      <c r="BS76" s="199"/>
      <c r="BT76" s="199"/>
      <c r="BU76" s="199"/>
      <c r="BV76" s="199"/>
      <c r="BW76" s="199"/>
      <c r="BX76" s="199"/>
      <c r="BY76" s="199"/>
      <c r="BZ76" s="199"/>
      <c r="CA76" s="199"/>
      <c r="CB76" s="199"/>
      <c r="CC76" s="199"/>
      <c r="CD76" s="199"/>
      <c r="CE76" s="199"/>
      <c r="CF76" s="199"/>
      <c r="CG76" s="199"/>
      <c r="CH76" s="199"/>
      <c r="CI76" s="199"/>
      <c r="CJ76" s="199"/>
      <c r="CK76" s="199"/>
      <c r="CL76" s="199"/>
      <c r="CM76" s="199"/>
      <c r="CN76" s="199"/>
      <c r="CO76" s="199"/>
      <c r="CP76" s="199"/>
      <c r="CQ76" s="199"/>
      <c r="CR76" s="199"/>
      <c r="CS76" s="199"/>
      <c r="CT76" s="199"/>
      <c r="CU76" s="199"/>
      <c r="CV76" s="199"/>
      <c r="CW76" s="199"/>
      <c r="CX76" s="199"/>
      <c r="CY76" s="199"/>
      <c r="CZ76" s="199"/>
      <c r="DA76" s="199"/>
      <c r="DB76" s="199"/>
      <c r="DC76" s="199"/>
      <c r="DD76" s="199"/>
      <c r="DE76" s="199"/>
      <c r="DF76" s="199"/>
      <c r="DG76" s="199"/>
      <c r="DH76" s="199"/>
      <c r="DI76" s="199"/>
      <c r="DJ76" s="199"/>
      <c r="DK76" s="199"/>
      <c r="DL76" s="199"/>
      <c r="DM76" s="199"/>
      <c r="DN76" s="199"/>
    </row>
    <row r="77" spans="1:118" x14ac:dyDescent="0.2">
      <c r="A77" s="33" t="s">
        <v>136</v>
      </c>
      <c r="B77" s="33" t="s">
        <v>148</v>
      </c>
      <c r="C77" s="33">
        <v>34</v>
      </c>
      <c r="D77" s="33" t="s">
        <v>72</v>
      </c>
      <c r="E77" s="200">
        <v>0</v>
      </c>
      <c r="F77" s="199">
        <v>0</v>
      </c>
      <c r="G77" s="200"/>
      <c r="H77" s="199"/>
      <c r="I77" s="200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  <c r="AF77" s="199"/>
      <c r="AG77" s="199"/>
      <c r="AH77" s="199"/>
      <c r="AI77" s="199"/>
      <c r="AJ77" s="199"/>
      <c r="AK77" s="199"/>
      <c r="AL77" s="199"/>
      <c r="AM77" s="199"/>
      <c r="AN77" s="199"/>
      <c r="AO77" s="199"/>
      <c r="AP77" s="199"/>
      <c r="AQ77" s="199"/>
      <c r="AR77" s="199"/>
      <c r="AS77" s="199"/>
      <c r="AT77" s="199"/>
      <c r="AU77" s="199"/>
      <c r="AV77" s="199"/>
      <c r="AW77" s="199"/>
      <c r="AX77" s="199"/>
      <c r="AY77" s="199"/>
      <c r="AZ77" s="199"/>
      <c r="BA77" s="199"/>
      <c r="BB77" s="199"/>
      <c r="BC77" s="199"/>
      <c r="BD77" s="199"/>
      <c r="BE77" s="199"/>
      <c r="BF77" s="199"/>
      <c r="BG77" s="199"/>
      <c r="BH77" s="199"/>
      <c r="BI77" s="199"/>
      <c r="BJ77" s="199"/>
      <c r="BK77" s="199"/>
      <c r="BL77" s="199"/>
      <c r="BM77" s="199"/>
      <c r="BN77" s="199"/>
      <c r="BO77" s="199"/>
      <c r="BP77" s="199"/>
      <c r="BQ77" s="199"/>
      <c r="BR77" s="199"/>
      <c r="BS77" s="199"/>
      <c r="BT77" s="199"/>
      <c r="BU77" s="199"/>
      <c r="BV77" s="199"/>
      <c r="BW77" s="199"/>
      <c r="BX77" s="199"/>
      <c r="BY77" s="199"/>
      <c r="BZ77" s="199"/>
      <c r="CA77" s="199"/>
      <c r="CB77" s="199"/>
      <c r="CC77" s="199"/>
      <c r="CD77" s="199"/>
      <c r="CE77" s="199"/>
      <c r="CF77" s="199"/>
      <c r="CG77" s="199"/>
      <c r="CH77" s="199"/>
      <c r="CI77" s="199"/>
      <c r="CJ77" s="199"/>
      <c r="CK77" s="199"/>
      <c r="CL77" s="199"/>
      <c r="CM77" s="199"/>
      <c r="CN77" s="199"/>
      <c r="CO77" s="199"/>
      <c r="CP77" s="199"/>
      <c r="CQ77" s="199"/>
      <c r="CR77" s="199"/>
      <c r="CS77" s="199"/>
      <c r="CT77" s="199"/>
      <c r="CU77" s="199"/>
      <c r="CV77" s="199"/>
      <c r="CW77" s="199"/>
      <c r="CX77" s="199"/>
      <c r="CY77" s="199"/>
      <c r="CZ77" s="199"/>
      <c r="DA77" s="199"/>
      <c r="DB77" s="199"/>
      <c r="DC77" s="199"/>
      <c r="DD77" s="199"/>
      <c r="DE77" s="199"/>
      <c r="DF77" s="199"/>
      <c r="DG77" s="199"/>
      <c r="DH77" s="199"/>
      <c r="DI77" s="199"/>
      <c r="DJ77" s="199"/>
      <c r="DK77" s="199"/>
      <c r="DL77" s="199"/>
      <c r="DM77" s="199"/>
      <c r="DN77" s="199"/>
    </row>
    <row r="78" spans="1:118" x14ac:dyDescent="0.2">
      <c r="A78" s="33" t="s">
        <v>136</v>
      </c>
      <c r="B78" s="33" t="s">
        <v>148</v>
      </c>
      <c r="C78" s="33">
        <v>35</v>
      </c>
      <c r="D78" s="33" t="s">
        <v>73</v>
      </c>
      <c r="E78" s="200">
        <v>0</v>
      </c>
      <c r="F78" s="199">
        <v>0</v>
      </c>
      <c r="G78" s="200"/>
      <c r="H78" s="199"/>
      <c r="I78" s="200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99"/>
      <c r="AP78" s="199"/>
      <c r="AQ78" s="199"/>
      <c r="AR78" s="199"/>
      <c r="AS78" s="199"/>
      <c r="AT78" s="199"/>
      <c r="AU78" s="199"/>
      <c r="AV78" s="199"/>
      <c r="AW78" s="199"/>
      <c r="AX78" s="199"/>
      <c r="AY78" s="199"/>
      <c r="AZ78" s="199"/>
      <c r="BA78" s="199"/>
      <c r="BB78" s="199"/>
      <c r="BC78" s="199"/>
      <c r="BD78" s="199"/>
      <c r="BE78" s="199"/>
      <c r="BF78" s="199"/>
      <c r="BG78" s="199"/>
      <c r="BH78" s="199"/>
      <c r="BI78" s="199"/>
      <c r="BJ78" s="199"/>
      <c r="BK78" s="199"/>
      <c r="BL78" s="199"/>
      <c r="BM78" s="199"/>
      <c r="BN78" s="199"/>
      <c r="BO78" s="199"/>
      <c r="BP78" s="199"/>
      <c r="BQ78" s="199"/>
      <c r="BR78" s="199"/>
      <c r="BS78" s="199"/>
      <c r="BT78" s="199"/>
      <c r="BU78" s="199"/>
      <c r="BV78" s="199"/>
      <c r="BW78" s="199"/>
      <c r="BX78" s="199"/>
      <c r="BY78" s="199"/>
      <c r="BZ78" s="199"/>
      <c r="CA78" s="199"/>
      <c r="CB78" s="199"/>
      <c r="CC78" s="199"/>
      <c r="CD78" s="199"/>
      <c r="CE78" s="199"/>
      <c r="CF78" s="199"/>
      <c r="CG78" s="199"/>
      <c r="CH78" s="199"/>
      <c r="CI78" s="199"/>
      <c r="CJ78" s="199"/>
      <c r="CK78" s="199"/>
      <c r="CL78" s="199"/>
      <c r="CM78" s="199"/>
      <c r="CN78" s="199"/>
      <c r="CO78" s="199"/>
      <c r="CP78" s="199"/>
      <c r="CQ78" s="199"/>
      <c r="CR78" s="199"/>
      <c r="CS78" s="199"/>
      <c r="CT78" s="199"/>
      <c r="CU78" s="199"/>
      <c r="CV78" s="199"/>
      <c r="CW78" s="199"/>
      <c r="CX78" s="199"/>
      <c r="CY78" s="199"/>
      <c r="CZ78" s="199"/>
      <c r="DA78" s="199"/>
      <c r="DB78" s="199"/>
      <c r="DC78" s="199"/>
      <c r="DD78" s="199"/>
      <c r="DE78" s="199"/>
      <c r="DF78" s="199"/>
      <c r="DG78" s="199"/>
      <c r="DH78" s="199"/>
      <c r="DI78" s="199"/>
      <c r="DJ78" s="199"/>
      <c r="DK78" s="199"/>
      <c r="DL78" s="199"/>
      <c r="DM78" s="199"/>
      <c r="DN78" s="199"/>
    </row>
    <row r="79" spans="1:118" x14ac:dyDescent="0.2">
      <c r="A79" s="33" t="s">
        <v>136</v>
      </c>
      <c r="B79" s="33" t="s">
        <v>148</v>
      </c>
      <c r="C79" s="33">
        <v>36</v>
      </c>
      <c r="D79" s="33" t="s">
        <v>74</v>
      </c>
      <c r="E79" s="200">
        <v>0</v>
      </c>
      <c r="F79" s="199">
        <v>0</v>
      </c>
      <c r="G79" s="200"/>
      <c r="H79" s="199"/>
      <c r="I79" s="200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</row>
    <row r="80" spans="1:118" x14ac:dyDescent="0.2">
      <c r="A80" s="33" t="s">
        <v>136</v>
      </c>
      <c r="B80" s="33" t="s">
        <v>148</v>
      </c>
      <c r="C80" s="33">
        <v>37</v>
      </c>
      <c r="D80" s="33" t="s">
        <v>75</v>
      </c>
      <c r="E80" s="200">
        <v>0</v>
      </c>
      <c r="F80" s="199">
        <v>0</v>
      </c>
      <c r="G80" s="200"/>
      <c r="H80" s="199"/>
      <c r="I80" s="200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  <c r="CB80" s="199"/>
      <c r="CC80" s="199"/>
      <c r="CD80" s="199"/>
      <c r="CE80" s="199"/>
      <c r="CF80" s="199"/>
      <c r="CG80" s="199"/>
      <c r="CH80" s="199"/>
      <c r="CI80" s="199"/>
      <c r="CJ80" s="199"/>
      <c r="CK80" s="199"/>
      <c r="CL80" s="199"/>
      <c r="CM80" s="199"/>
      <c r="CN80" s="199"/>
      <c r="CO80" s="199"/>
      <c r="CP80" s="199"/>
      <c r="CQ80" s="199"/>
      <c r="CR80" s="199"/>
      <c r="CS80" s="199"/>
      <c r="CT80" s="199"/>
      <c r="CU80" s="199"/>
      <c r="CV80" s="199"/>
      <c r="CW80" s="199"/>
      <c r="CX80" s="199"/>
      <c r="CY80" s="199"/>
      <c r="CZ80" s="199"/>
      <c r="DA80" s="199"/>
      <c r="DB80" s="199"/>
      <c r="DC80" s="199"/>
      <c r="DD80" s="199"/>
      <c r="DE80" s="199"/>
      <c r="DF80" s="199"/>
      <c r="DG80" s="199"/>
      <c r="DH80" s="199"/>
      <c r="DI80" s="199"/>
      <c r="DJ80" s="199"/>
      <c r="DK80" s="199"/>
      <c r="DL80" s="199"/>
      <c r="DM80" s="199"/>
      <c r="DN80" s="199"/>
    </row>
    <row r="81" spans="1:118" x14ac:dyDescent="0.2">
      <c r="A81" s="33" t="s">
        <v>136</v>
      </c>
      <c r="B81" s="33" t="s">
        <v>148</v>
      </c>
      <c r="C81" s="33">
        <v>38</v>
      </c>
      <c r="D81" s="33" t="s">
        <v>76</v>
      </c>
      <c r="E81" s="200">
        <v>0</v>
      </c>
      <c r="F81" s="199">
        <v>0</v>
      </c>
      <c r="G81" s="200"/>
      <c r="H81" s="199"/>
      <c r="I81" s="200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</row>
    <row r="82" spans="1:118" x14ac:dyDescent="0.2">
      <c r="A82" s="33" t="s">
        <v>136</v>
      </c>
      <c r="B82" s="33" t="s">
        <v>148</v>
      </c>
      <c r="C82" s="33">
        <v>39</v>
      </c>
      <c r="D82" s="33" t="s">
        <v>77</v>
      </c>
      <c r="E82" s="200">
        <v>0</v>
      </c>
      <c r="F82" s="199">
        <v>0</v>
      </c>
      <c r="G82" s="200"/>
      <c r="H82" s="199"/>
      <c r="I82" s="200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199"/>
      <c r="AI82" s="199"/>
      <c r="AJ82" s="199"/>
      <c r="AK82" s="199"/>
      <c r="AL82" s="199"/>
      <c r="AM82" s="199"/>
      <c r="AN82" s="199"/>
      <c r="AO82" s="199"/>
      <c r="AP82" s="199"/>
      <c r="AQ82" s="199"/>
      <c r="AR82" s="199"/>
      <c r="AS82" s="199"/>
      <c r="AT82" s="199"/>
      <c r="AU82" s="199"/>
      <c r="AV82" s="199"/>
      <c r="AW82" s="199"/>
      <c r="AX82" s="199"/>
      <c r="AY82" s="199"/>
      <c r="AZ82" s="199"/>
      <c r="BA82" s="199"/>
      <c r="BB82" s="199"/>
      <c r="BC82" s="199"/>
      <c r="BD82" s="199"/>
      <c r="BE82" s="199"/>
      <c r="BF82" s="199"/>
      <c r="BG82" s="199"/>
      <c r="BH82" s="199"/>
      <c r="BI82" s="199"/>
      <c r="BJ82" s="199"/>
      <c r="BK82" s="199"/>
      <c r="BL82" s="199"/>
      <c r="BM82" s="199"/>
      <c r="BN82" s="199"/>
      <c r="BO82" s="199"/>
      <c r="BP82" s="199"/>
      <c r="BQ82" s="199"/>
      <c r="BR82" s="199"/>
      <c r="BS82" s="199"/>
      <c r="BT82" s="199"/>
      <c r="BU82" s="199"/>
      <c r="BV82" s="199"/>
      <c r="BW82" s="199"/>
      <c r="BX82" s="199"/>
      <c r="BY82" s="199"/>
      <c r="BZ82" s="199"/>
      <c r="CA82" s="199"/>
      <c r="CB82" s="199"/>
      <c r="CC82" s="199"/>
      <c r="CD82" s="199"/>
      <c r="CE82" s="199"/>
      <c r="CF82" s="199"/>
      <c r="CG82" s="199"/>
      <c r="CH82" s="199"/>
      <c r="CI82" s="199"/>
      <c r="CJ82" s="199"/>
      <c r="CK82" s="199"/>
      <c r="CL82" s="199"/>
      <c r="CM82" s="199"/>
      <c r="CN82" s="199"/>
      <c r="CO82" s="199"/>
      <c r="CP82" s="199"/>
      <c r="CQ82" s="199"/>
      <c r="CR82" s="199"/>
      <c r="CS82" s="199"/>
      <c r="CT82" s="199"/>
      <c r="CU82" s="199"/>
      <c r="CV82" s="199"/>
      <c r="CW82" s="199"/>
      <c r="CX82" s="199"/>
      <c r="CY82" s="199"/>
      <c r="CZ82" s="199"/>
      <c r="DA82" s="199"/>
      <c r="DB82" s="199"/>
      <c r="DC82" s="199"/>
      <c r="DD82" s="199"/>
      <c r="DE82" s="199"/>
      <c r="DF82" s="199"/>
      <c r="DG82" s="199"/>
      <c r="DH82" s="199"/>
      <c r="DI82" s="199"/>
      <c r="DJ82" s="199"/>
      <c r="DK82" s="199"/>
      <c r="DL82" s="199"/>
      <c r="DM82" s="199"/>
      <c r="DN82" s="199"/>
    </row>
    <row r="83" spans="1:118" x14ac:dyDescent="0.2">
      <c r="A83" s="33" t="s">
        <v>136</v>
      </c>
      <c r="B83" s="33" t="s">
        <v>148</v>
      </c>
      <c r="C83" s="33">
        <v>40</v>
      </c>
      <c r="D83" s="33" t="s">
        <v>78</v>
      </c>
      <c r="E83" s="200">
        <v>0</v>
      </c>
      <c r="F83" s="199">
        <v>0</v>
      </c>
      <c r="G83" s="200"/>
      <c r="H83" s="199"/>
      <c r="I83" s="200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  <c r="AC83" s="199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</row>
    <row r="84" spans="1:118" x14ac:dyDescent="0.2">
      <c r="A84" s="33" t="s">
        <v>138</v>
      </c>
      <c r="B84" s="33" t="s">
        <v>199</v>
      </c>
      <c r="C84" s="33">
        <v>1</v>
      </c>
      <c r="D84" s="33" t="s">
        <v>25</v>
      </c>
      <c r="E84" s="200">
        <v>0</v>
      </c>
      <c r="F84" s="199">
        <v>0</v>
      </c>
      <c r="G84" s="200"/>
      <c r="H84" s="199"/>
      <c r="I84" s="200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  <c r="AC84" s="199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9"/>
      <c r="BR84" s="199"/>
      <c r="BS84" s="199"/>
      <c r="BT84" s="199"/>
      <c r="BU84" s="199"/>
      <c r="BV84" s="199"/>
      <c r="BW84" s="199"/>
      <c r="BX84" s="199"/>
      <c r="BY84" s="199"/>
      <c r="BZ84" s="199"/>
      <c r="CA84" s="199"/>
      <c r="CB84" s="199"/>
      <c r="CC84" s="199"/>
      <c r="CD84" s="199"/>
      <c r="CE84" s="199"/>
      <c r="CF84" s="199"/>
      <c r="CG84" s="199"/>
      <c r="CH84" s="199"/>
      <c r="CI84" s="199"/>
      <c r="CJ84" s="199"/>
      <c r="CK84" s="199"/>
      <c r="CL84" s="199"/>
      <c r="CM84" s="199"/>
      <c r="CN84" s="199"/>
      <c r="CO84" s="199"/>
      <c r="CP84" s="199"/>
      <c r="CQ84" s="199"/>
      <c r="CR84" s="199"/>
      <c r="CS84" s="199"/>
      <c r="CT84" s="199"/>
      <c r="CU84" s="199"/>
      <c r="CV84" s="199"/>
      <c r="CW84" s="199"/>
      <c r="CX84" s="199"/>
      <c r="CY84" s="199"/>
      <c r="CZ84" s="199"/>
      <c r="DA84" s="199"/>
      <c r="DB84" s="199"/>
      <c r="DC84" s="199"/>
      <c r="DD84" s="199"/>
      <c r="DE84" s="199"/>
      <c r="DF84" s="199"/>
      <c r="DG84" s="199"/>
      <c r="DH84" s="199"/>
      <c r="DI84" s="199"/>
      <c r="DJ84" s="199"/>
      <c r="DK84" s="199"/>
      <c r="DL84" s="199"/>
      <c r="DM84" s="199"/>
      <c r="DN84" s="199"/>
    </row>
    <row r="85" spans="1:118" x14ac:dyDescent="0.2">
      <c r="A85" s="33" t="s">
        <v>138</v>
      </c>
      <c r="B85" s="33" t="s">
        <v>199</v>
      </c>
      <c r="C85" s="33">
        <v>2</v>
      </c>
      <c r="D85" s="33" t="s">
        <v>26</v>
      </c>
      <c r="E85" s="200">
        <v>0</v>
      </c>
      <c r="F85" s="199">
        <v>0</v>
      </c>
      <c r="G85" s="200"/>
      <c r="H85" s="199"/>
      <c r="I85" s="200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  <c r="AC85" s="199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</row>
    <row r="86" spans="1:118" x14ac:dyDescent="0.2">
      <c r="A86" s="33" t="s">
        <v>138</v>
      </c>
      <c r="B86" s="33" t="s">
        <v>199</v>
      </c>
      <c r="C86" s="33">
        <v>3</v>
      </c>
      <c r="D86" s="33" t="s">
        <v>27</v>
      </c>
      <c r="E86" s="200">
        <v>0</v>
      </c>
      <c r="F86" s="199">
        <v>0</v>
      </c>
      <c r="G86" s="200"/>
      <c r="H86" s="199"/>
      <c r="I86" s="200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  <c r="AC86" s="199"/>
      <c r="AD86" s="199"/>
      <c r="AE86" s="199"/>
      <c r="AF86" s="199"/>
      <c r="AG86" s="199"/>
      <c r="AH86" s="199"/>
      <c r="AI86" s="199"/>
      <c r="AJ86" s="199"/>
      <c r="AK86" s="199"/>
      <c r="AL86" s="199"/>
      <c r="AM86" s="199"/>
      <c r="AN86" s="199"/>
      <c r="AO86" s="199"/>
      <c r="AP86" s="199"/>
      <c r="AQ86" s="199"/>
      <c r="AR86" s="199"/>
      <c r="AS86" s="199"/>
      <c r="AT86" s="199"/>
      <c r="AU86" s="199"/>
      <c r="AV86" s="199"/>
      <c r="AW86" s="199"/>
      <c r="AX86" s="199"/>
      <c r="AY86" s="199"/>
      <c r="AZ86" s="199"/>
      <c r="BA86" s="199"/>
      <c r="BB86" s="199"/>
      <c r="BC86" s="199"/>
      <c r="BD86" s="199"/>
      <c r="BE86" s="199"/>
      <c r="BF86" s="199"/>
      <c r="BG86" s="199"/>
      <c r="BH86" s="199"/>
      <c r="BI86" s="199"/>
      <c r="BJ86" s="199"/>
      <c r="BK86" s="199"/>
      <c r="BL86" s="199"/>
      <c r="BM86" s="199"/>
      <c r="BN86" s="199"/>
      <c r="BO86" s="199"/>
      <c r="BP86" s="199"/>
      <c r="BQ86" s="199"/>
      <c r="BR86" s="199"/>
      <c r="BS86" s="199"/>
      <c r="BT86" s="199"/>
      <c r="BU86" s="199"/>
      <c r="BV86" s="199"/>
      <c r="BW86" s="199"/>
      <c r="BX86" s="199"/>
      <c r="BY86" s="199"/>
      <c r="BZ86" s="199"/>
      <c r="CA86" s="199"/>
      <c r="CB86" s="199"/>
      <c r="CC86" s="199"/>
      <c r="CD86" s="199"/>
      <c r="CE86" s="199"/>
      <c r="CF86" s="199"/>
      <c r="CG86" s="199"/>
      <c r="CH86" s="199"/>
      <c r="CI86" s="199"/>
      <c r="CJ86" s="199"/>
      <c r="CK86" s="199"/>
      <c r="CL86" s="199"/>
      <c r="CM86" s="199"/>
      <c r="CN86" s="199"/>
      <c r="CO86" s="199"/>
      <c r="CP86" s="199"/>
      <c r="CQ86" s="199"/>
      <c r="CR86" s="199"/>
      <c r="CS86" s="199"/>
      <c r="CT86" s="199"/>
      <c r="CU86" s="199"/>
      <c r="CV86" s="199"/>
      <c r="CW86" s="199"/>
      <c r="CX86" s="199"/>
      <c r="CY86" s="199"/>
      <c r="CZ86" s="199"/>
      <c r="DA86" s="199"/>
      <c r="DB86" s="199"/>
      <c r="DC86" s="199"/>
      <c r="DD86" s="199"/>
      <c r="DE86" s="199"/>
      <c r="DF86" s="199"/>
      <c r="DG86" s="199"/>
      <c r="DH86" s="199"/>
      <c r="DI86" s="199"/>
      <c r="DJ86" s="199"/>
      <c r="DK86" s="199"/>
      <c r="DL86" s="199"/>
      <c r="DM86" s="199"/>
      <c r="DN86" s="199"/>
    </row>
    <row r="87" spans="1:118" x14ac:dyDescent="0.2">
      <c r="A87" s="33" t="s">
        <v>138</v>
      </c>
      <c r="B87" s="33" t="s">
        <v>199</v>
      </c>
      <c r="C87" s="33">
        <v>4</v>
      </c>
      <c r="D87" s="33" t="s">
        <v>28</v>
      </c>
      <c r="E87" s="200">
        <v>0</v>
      </c>
      <c r="F87" s="199">
        <v>0</v>
      </c>
      <c r="G87" s="200"/>
      <c r="H87" s="199"/>
      <c r="I87" s="200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  <c r="AC87" s="199"/>
      <c r="AD87" s="199"/>
      <c r="AE87" s="199"/>
      <c r="AF87" s="199"/>
      <c r="AG87" s="199"/>
      <c r="AH87" s="199"/>
      <c r="AI87" s="199"/>
      <c r="AJ87" s="199"/>
      <c r="AK87" s="199"/>
      <c r="AL87" s="199"/>
      <c r="AM87" s="199"/>
      <c r="AN87" s="199"/>
      <c r="AO87" s="199"/>
      <c r="AP87" s="199"/>
      <c r="AQ87" s="199"/>
      <c r="AR87" s="199"/>
      <c r="AS87" s="199"/>
      <c r="AT87" s="199"/>
      <c r="AU87" s="199"/>
      <c r="AV87" s="199"/>
      <c r="AW87" s="199"/>
      <c r="AX87" s="199"/>
      <c r="AY87" s="199"/>
      <c r="AZ87" s="199"/>
      <c r="BA87" s="199"/>
      <c r="BB87" s="199"/>
      <c r="BC87" s="199"/>
      <c r="BD87" s="199"/>
      <c r="BE87" s="199"/>
      <c r="BF87" s="199"/>
      <c r="BG87" s="199"/>
      <c r="BH87" s="199"/>
      <c r="BI87" s="199"/>
      <c r="BJ87" s="199"/>
      <c r="BK87" s="199"/>
      <c r="BL87" s="199"/>
      <c r="BM87" s="199"/>
      <c r="BN87" s="199"/>
      <c r="BO87" s="199"/>
      <c r="BP87" s="199"/>
      <c r="BQ87" s="199"/>
      <c r="BR87" s="199"/>
      <c r="BS87" s="199"/>
      <c r="BT87" s="199"/>
      <c r="BU87" s="199"/>
      <c r="BV87" s="199"/>
      <c r="BW87" s="199"/>
      <c r="BX87" s="199"/>
      <c r="BY87" s="199"/>
      <c r="BZ87" s="199"/>
      <c r="CA87" s="199"/>
      <c r="CB87" s="199"/>
      <c r="CC87" s="199"/>
      <c r="CD87" s="199"/>
      <c r="CE87" s="199"/>
      <c r="CF87" s="199"/>
      <c r="CG87" s="199"/>
      <c r="CH87" s="199"/>
      <c r="CI87" s="199"/>
      <c r="CJ87" s="199"/>
      <c r="CK87" s="199"/>
      <c r="CL87" s="199"/>
      <c r="CM87" s="199"/>
      <c r="CN87" s="199"/>
      <c r="CO87" s="199"/>
      <c r="CP87" s="199"/>
      <c r="CQ87" s="199"/>
      <c r="CR87" s="199"/>
      <c r="CS87" s="199"/>
      <c r="CT87" s="199"/>
      <c r="CU87" s="199"/>
      <c r="CV87" s="199"/>
      <c r="CW87" s="199"/>
      <c r="CX87" s="199"/>
      <c r="CY87" s="199"/>
      <c r="CZ87" s="199"/>
      <c r="DA87" s="199"/>
      <c r="DB87" s="199"/>
      <c r="DC87" s="199"/>
      <c r="DD87" s="199"/>
      <c r="DE87" s="199"/>
      <c r="DF87" s="199"/>
      <c r="DG87" s="199"/>
      <c r="DH87" s="199"/>
      <c r="DI87" s="199"/>
      <c r="DJ87" s="199"/>
      <c r="DK87" s="199"/>
      <c r="DL87" s="199"/>
      <c r="DM87" s="199"/>
      <c r="DN87" s="199"/>
    </row>
    <row r="88" spans="1:118" x14ac:dyDescent="0.2">
      <c r="A88" s="33" t="s">
        <v>138</v>
      </c>
      <c r="B88" s="33" t="s">
        <v>199</v>
      </c>
      <c r="C88" s="33">
        <v>5</v>
      </c>
      <c r="D88" s="33" t="s">
        <v>123</v>
      </c>
      <c r="E88" s="200">
        <v>0</v>
      </c>
      <c r="F88" s="199">
        <v>0</v>
      </c>
      <c r="G88" s="200"/>
      <c r="H88" s="199"/>
      <c r="I88" s="200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  <c r="AO88" s="199"/>
      <c r="AP88" s="199"/>
      <c r="AQ88" s="199"/>
      <c r="AR88" s="199"/>
      <c r="AS88" s="199"/>
      <c r="AT88" s="199"/>
      <c r="AU88" s="199"/>
      <c r="AV88" s="199"/>
      <c r="AW88" s="199"/>
      <c r="AX88" s="199"/>
      <c r="AY88" s="199"/>
      <c r="AZ88" s="199"/>
      <c r="BA88" s="199"/>
      <c r="BB88" s="199"/>
      <c r="BC88" s="199"/>
      <c r="BD88" s="199"/>
      <c r="BE88" s="199"/>
      <c r="BF88" s="199"/>
      <c r="BG88" s="199"/>
      <c r="BH88" s="199"/>
      <c r="BI88" s="199"/>
      <c r="BJ88" s="199"/>
      <c r="BK88" s="199"/>
      <c r="BL88" s="199"/>
      <c r="BM88" s="199"/>
      <c r="BN88" s="199"/>
      <c r="BO88" s="199"/>
      <c r="BP88" s="199"/>
      <c r="BQ88" s="199"/>
      <c r="BR88" s="199"/>
      <c r="BS88" s="199"/>
      <c r="BT88" s="199"/>
      <c r="BU88" s="199"/>
      <c r="BV88" s="199"/>
      <c r="BW88" s="199"/>
      <c r="BX88" s="199"/>
      <c r="BY88" s="199"/>
      <c r="BZ88" s="199"/>
      <c r="CA88" s="199"/>
      <c r="CB88" s="199"/>
      <c r="CC88" s="199"/>
      <c r="CD88" s="199"/>
      <c r="CE88" s="199"/>
      <c r="CF88" s="199"/>
      <c r="CG88" s="199"/>
      <c r="CH88" s="199"/>
      <c r="CI88" s="199"/>
      <c r="CJ88" s="199"/>
      <c r="CK88" s="199"/>
      <c r="CL88" s="199"/>
      <c r="CM88" s="199"/>
      <c r="CN88" s="199"/>
      <c r="CO88" s="199"/>
      <c r="CP88" s="199"/>
      <c r="CQ88" s="199"/>
      <c r="CR88" s="199"/>
      <c r="CS88" s="199"/>
      <c r="CT88" s="199"/>
      <c r="CU88" s="199"/>
      <c r="CV88" s="199"/>
      <c r="CW88" s="199"/>
      <c r="CX88" s="199"/>
      <c r="CY88" s="199"/>
      <c r="CZ88" s="199"/>
      <c r="DA88" s="199"/>
      <c r="DB88" s="199"/>
      <c r="DC88" s="199"/>
      <c r="DD88" s="199"/>
      <c r="DE88" s="199"/>
      <c r="DF88" s="199"/>
      <c r="DG88" s="199"/>
      <c r="DH88" s="199"/>
      <c r="DI88" s="199"/>
      <c r="DJ88" s="199"/>
      <c r="DK88" s="199"/>
      <c r="DL88" s="199"/>
      <c r="DM88" s="199"/>
      <c r="DN88" s="199"/>
    </row>
    <row r="89" spans="1:118" x14ac:dyDescent="0.2">
      <c r="A89" s="33" t="s">
        <v>138</v>
      </c>
      <c r="B89" s="33" t="s">
        <v>199</v>
      </c>
      <c r="C89" s="33">
        <v>6</v>
      </c>
      <c r="D89" s="33" t="s">
        <v>25</v>
      </c>
      <c r="E89" s="200">
        <v>0</v>
      </c>
      <c r="F89" s="199">
        <v>0</v>
      </c>
      <c r="G89" s="200"/>
      <c r="H89" s="199"/>
      <c r="I89" s="200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  <c r="AC89" s="199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</row>
    <row r="90" spans="1:118" x14ac:dyDescent="0.2">
      <c r="A90" s="33" t="s">
        <v>138</v>
      </c>
      <c r="B90" s="33" t="s">
        <v>199</v>
      </c>
      <c r="C90" s="33">
        <v>7</v>
      </c>
      <c r="D90" s="33" t="s">
        <v>26</v>
      </c>
      <c r="E90" s="200">
        <v>0</v>
      </c>
      <c r="F90" s="199">
        <v>0</v>
      </c>
      <c r="G90" s="200"/>
      <c r="H90" s="199"/>
      <c r="I90" s="200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  <c r="AC90" s="199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9"/>
      <c r="BR90" s="199"/>
      <c r="BS90" s="199"/>
      <c r="BT90" s="199"/>
      <c r="BU90" s="199"/>
      <c r="BV90" s="199"/>
      <c r="BW90" s="199"/>
      <c r="BX90" s="199"/>
      <c r="BY90" s="199"/>
      <c r="BZ90" s="199"/>
      <c r="CA90" s="199"/>
      <c r="CB90" s="199"/>
      <c r="CC90" s="199"/>
      <c r="CD90" s="199"/>
      <c r="CE90" s="199"/>
      <c r="CF90" s="199"/>
      <c r="CG90" s="199"/>
      <c r="CH90" s="199"/>
      <c r="CI90" s="199"/>
      <c r="CJ90" s="199"/>
      <c r="CK90" s="199"/>
      <c r="CL90" s="199"/>
      <c r="CM90" s="199"/>
      <c r="CN90" s="199"/>
      <c r="CO90" s="199"/>
      <c r="CP90" s="199"/>
      <c r="CQ90" s="199"/>
      <c r="CR90" s="199"/>
      <c r="CS90" s="199"/>
      <c r="CT90" s="199"/>
      <c r="CU90" s="199"/>
      <c r="CV90" s="199"/>
      <c r="CW90" s="199"/>
      <c r="CX90" s="199"/>
      <c r="CY90" s="199"/>
      <c r="CZ90" s="199"/>
      <c r="DA90" s="199"/>
      <c r="DB90" s="199"/>
      <c r="DC90" s="199"/>
      <c r="DD90" s="199"/>
      <c r="DE90" s="199"/>
      <c r="DF90" s="199"/>
      <c r="DG90" s="199"/>
      <c r="DH90" s="199"/>
      <c r="DI90" s="199"/>
      <c r="DJ90" s="199"/>
      <c r="DK90" s="199"/>
      <c r="DL90" s="199"/>
      <c r="DM90" s="199"/>
      <c r="DN90" s="199"/>
    </row>
    <row r="91" spans="1:118" x14ac:dyDescent="0.2">
      <c r="A91" s="33" t="s">
        <v>138</v>
      </c>
      <c r="B91" s="33" t="s">
        <v>199</v>
      </c>
      <c r="C91" s="33">
        <v>8</v>
      </c>
      <c r="D91" s="33" t="s">
        <v>27</v>
      </c>
      <c r="E91" s="200">
        <v>0</v>
      </c>
      <c r="F91" s="199">
        <v>0</v>
      </c>
      <c r="G91" s="200"/>
      <c r="H91" s="199"/>
      <c r="I91" s="200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  <c r="AC91" s="199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</row>
    <row r="92" spans="1:118" x14ac:dyDescent="0.2">
      <c r="A92" s="33" t="s">
        <v>138</v>
      </c>
      <c r="B92" s="33" t="s">
        <v>199</v>
      </c>
      <c r="C92" s="33">
        <v>9</v>
      </c>
      <c r="D92" s="33" t="s">
        <v>28</v>
      </c>
      <c r="E92" s="200">
        <v>0</v>
      </c>
      <c r="F92" s="199">
        <v>0</v>
      </c>
      <c r="G92" s="200"/>
      <c r="H92" s="199"/>
      <c r="I92" s="200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  <c r="AC92" s="199"/>
      <c r="AD92" s="199"/>
      <c r="AE92" s="199"/>
      <c r="AF92" s="199"/>
      <c r="AG92" s="199"/>
      <c r="AH92" s="199"/>
      <c r="AI92" s="199"/>
      <c r="AJ92" s="199"/>
      <c r="AK92" s="199"/>
      <c r="AL92" s="199"/>
      <c r="AM92" s="199"/>
      <c r="AN92" s="199"/>
      <c r="AO92" s="199"/>
      <c r="AP92" s="199"/>
      <c r="AQ92" s="199"/>
      <c r="AR92" s="199"/>
      <c r="AS92" s="199"/>
      <c r="AT92" s="199"/>
      <c r="AU92" s="199"/>
      <c r="AV92" s="199"/>
      <c r="AW92" s="199"/>
      <c r="AX92" s="199"/>
      <c r="AY92" s="199"/>
      <c r="AZ92" s="199"/>
      <c r="BA92" s="199"/>
      <c r="BB92" s="199"/>
      <c r="BC92" s="199"/>
      <c r="BD92" s="199"/>
      <c r="BE92" s="199"/>
      <c r="BF92" s="199"/>
      <c r="BG92" s="199"/>
      <c r="BH92" s="199"/>
      <c r="BI92" s="199"/>
      <c r="BJ92" s="199"/>
      <c r="BK92" s="199"/>
      <c r="BL92" s="199"/>
      <c r="BM92" s="199"/>
      <c r="BN92" s="199"/>
      <c r="BO92" s="199"/>
      <c r="BP92" s="199"/>
      <c r="BQ92" s="199"/>
      <c r="BR92" s="199"/>
      <c r="BS92" s="199"/>
      <c r="BT92" s="199"/>
      <c r="BU92" s="199"/>
      <c r="BV92" s="199"/>
      <c r="BW92" s="199"/>
      <c r="BX92" s="199"/>
      <c r="BY92" s="199"/>
      <c r="BZ92" s="199"/>
      <c r="CA92" s="199"/>
      <c r="CB92" s="199"/>
      <c r="CC92" s="199"/>
      <c r="CD92" s="199"/>
      <c r="CE92" s="199"/>
      <c r="CF92" s="199"/>
      <c r="CG92" s="199"/>
      <c r="CH92" s="199"/>
      <c r="CI92" s="199"/>
      <c r="CJ92" s="199"/>
      <c r="CK92" s="199"/>
      <c r="CL92" s="199"/>
      <c r="CM92" s="199"/>
      <c r="CN92" s="199"/>
      <c r="CO92" s="199"/>
      <c r="CP92" s="199"/>
      <c r="CQ92" s="199"/>
      <c r="CR92" s="199"/>
      <c r="CS92" s="199"/>
      <c r="CT92" s="199"/>
      <c r="CU92" s="199"/>
      <c r="CV92" s="199"/>
      <c r="CW92" s="199"/>
      <c r="CX92" s="199"/>
      <c r="CY92" s="199"/>
      <c r="CZ92" s="199"/>
      <c r="DA92" s="199"/>
      <c r="DB92" s="199"/>
      <c r="DC92" s="199"/>
      <c r="DD92" s="199"/>
      <c r="DE92" s="199"/>
      <c r="DF92" s="199"/>
      <c r="DG92" s="199"/>
      <c r="DH92" s="199"/>
      <c r="DI92" s="199"/>
      <c r="DJ92" s="199"/>
      <c r="DK92" s="199"/>
      <c r="DL92" s="199"/>
      <c r="DM92" s="199"/>
      <c r="DN92" s="199"/>
    </row>
    <row r="93" spans="1:118" x14ac:dyDescent="0.2">
      <c r="A93" s="33" t="s">
        <v>138</v>
      </c>
      <c r="B93" s="33" t="s">
        <v>199</v>
      </c>
      <c r="C93" s="33">
        <v>10</v>
      </c>
      <c r="D93" s="33" t="s">
        <v>32</v>
      </c>
      <c r="E93" s="200">
        <v>0</v>
      </c>
      <c r="F93" s="199">
        <v>0</v>
      </c>
      <c r="G93" s="200"/>
      <c r="H93" s="199"/>
      <c r="I93" s="200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  <c r="AC93" s="199"/>
      <c r="AD93" s="199"/>
      <c r="AE93" s="199"/>
      <c r="AF93" s="199"/>
      <c r="AG93" s="199"/>
      <c r="AH93" s="199"/>
      <c r="AI93" s="199"/>
      <c r="AJ93" s="199"/>
      <c r="AK93" s="199"/>
      <c r="AL93" s="199"/>
      <c r="AM93" s="199"/>
      <c r="AN93" s="199"/>
      <c r="AO93" s="199"/>
      <c r="AP93" s="199"/>
      <c r="AQ93" s="199"/>
      <c r="AR93" s="199"/>
      <c r="AS93" s="199"/>
      <c r="AT93" s="199"/>
      <c r="AU93" s="199"/>
      <c r="AV93" s="199"/>
      <c r="AW93" s="199"/>
      <c r="AX93" s="199"/>
      <c r="AY93" s="199"/>
      <c r="AZ93" s="199"/>
      <c r="BA93" s="199"/>
      <c r="BB93" s="199"/>
      <c r="BC93" s="199"/>
      <c r="BD93" s="199"/>
      <c r="BE93" s="199"/>
      <c r="BF93" s="199"/>
      <c r="BG93" s="199"/>
      <c r="BH93" s="199"/>
      <c r="BI93" s="199"/>
      <c r="BJ93" s="199"/>
      <c r="BK93" s="199"/>
      <c r="BL93" s="199"/>
      <c r="BM93" s="199"/>
      <c r="BN93" s="199"/>
      <c r="BO93" s="199"/>
      <c r="BP93" s="199"/>
      <c r="BQ93" s="199"/>
      <c r="BR93" s="199"/>
      <c r="BS93" s="199"/>
      <c r="BT93" s="199"/>
      <c r="BU93" s="199"/>
      <c r="BV93" s="199"/>
      <c r="BW93" s="199"/>
      <c r="BX93" s="199"/>
      <c r="BY93" s="199"/>
      <c r="BZ93" s="199"/>
      <c r="CA93" s="199"/>
      <c r="CB93" s="199"/>
      <c r="CC93" s="199"/>
      <c r="CD93" s="199"/>
      <c r="CE93" s="199"/>
      <c r="CF93" s="199"/>
      <c r="CG93" s="199"/>
      <c r="CH93" s="199"/>
      <c r="CI93" s="199"/>
      <c r="CJ93" s="199"/>
      <c r="CK93" s="199"/>
      <c r="CL93" s="199"/>
      <c r="CM93" s="199"/>
      <c r="CN93" s="199"/>
      <c r="CO93" s="199"/>
      <c r="CP93" s="199"/>
      <c r="CQ93" s="199"/>
      <c r="CR93" s="199"/>
      <c r="CS93" s="199"/>
      <c r="CT93" s="199"/>
      <c r="CU93" s="199"/>
      <c r="CV93" s="199"/>
      <c r="CW93" s="199"/>
      <c r="CX93" s="199"/>
      <c r="CY93" s="199"/>
      <c r="CZ93" s="199"/>
      <c r="DA93" s="199"/>
      <c r="DB93" s="199"/>
      <c r="DC93" s="199"/>
      <c r="DD93" s="199"/>
      <c r="DE93" s="199"/>
      <c r="DF93" s="199"/>
      <c r="DG93" s="199"/>
      <c r="DH93" s="199"/>
      <c r="DI93" s="199"/>
      <c r="DJ93" s="199"/>
      <c r="DK93" s="199"/>
      <c r="DL93" s="199"/>
      <c r="DM93" s="199"/>
      <c r="DN93" s="199"/>
    </row>
    <row r="94" spans="1:118" x14ac:dyDescent="0.2">
      <c r="A94" s="33" t="s">
        <v>138</v>
      </c>
      <c r="B94" s="33" t="s">
        <v>199</v>
      </c>
      <c r="C94" s="33">
        <v>11</v>
      </c>
      <c r="D94" s="33" t="s">
        <v>35</v>
      </c>
      <c r="E94" s="200">
        <v>0</v>
      </c>
      <c r="F94" s="199">
        <v>0</v>
      </c>
      <c r="G94" s="200"/>
      <c r="H94" s="199"/>
      <c r="I94" s="200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  <c r="AC94" s="199"/>
      <c r="AD94" s="199"/>
      <c r="AE94" s="199"/>
      <c r="AF94" s="199"/>
      <c r="AG94" s="199"/>
      <c r="AH94" s="199"/>
      <c r="AI94" s="199"/>
      <c r="AJ94" s="199"/>
      <c r="AK94" s="199"/>
      <c r="AL94" s="199"/>
      <c r="AM94" s="199"/>
      <c r="AN94" s="199"/>
      <c r="AO94" s="199"/>
      <c r="AP94" s="199"/>
      <c r="AQ94" s="199"/>
      <c r="AR94" s="199"/>
      <c r="AS94" s="199"/>
      <c r="AT94" s="199"/>
      <c r="AU94" s="199"/>
      <c r="AV94" s="199"/>
      <c r="AW94" s="199"/>
      <c r="AX94" s="199"/>
      <c r="AY94" s="199"/>
      <c r="AZ94" s="199"/>
      <c r="BA94" s="199"/>
      <c r="BB94" s="199"/>
      <c r="BC94" s="199"/>
      <c r="BD94" s="199"/>
      <c r="BE94" s="199"/>
      <c r="BF94" s="199"/>
      <c r="BG94" s="199"/>
      <c r="BH94" s="199"/>
      <c r="BI94" s="199"/>
      <c r="BJ94" s="199"/>
      <c r="BK94" s="199"/>
      <c r="BL94" s="199"/>
      <c r="BM94" s="199"/>
      <c r="BN94" s="199"/>
      <c r="BO94" s="199"/>
      <c r="BP94" s="199"/>
      <c r="BQ94" s="199"/>
      <c r="BR94" s="199"/>
      <c r="BS94" s="199"/>
      <c r="BT94" s="199"/>
      <c r="BU94" s="199"/>
      <c r="BV94" s="199"/>
      <c r="BW94" s="199"/>
      <c r="BX94" s="199"/>
      <c r="BY94" s="199"/>
      <c r="BZ94" s="199"/>
      <c r="CA94" s="199"/>
      <c r="CB94" s="199"/>
      <c r="CC94" s="199"/>
      <c r="CD94" s="199"/>
      <c r="CE94" s="199"/>
      <c r="CF94" s="199"/>
      <c r="CG94" s="199"/>
      <c r="CH94" s="199"/>
      <c r="CI94" s="199"/>
      <c r="CJ94" s="199"/>
      <c r="CK94" s="199"/>
      <c r="CL94" s="199"/>
      <c r="CM94" s="199"/>
      <c r="CN94" s="199"/>
      <c r="CO94" s="199"/>
      <c r="CP94" s="199"/>
      <c r="CQ94" s="199"/>
      <c r="CR94" s="199"/>
      <c r="CS94" s="199"/>
      <c r="CT94" s="199"/>
      <c r="CU94" s="199"/>
      <c r="CV94" s="199"/>
      <c r="CW94" s="199"/>
      <c r="CX94" s="199"/>
      <c r="CY94" s="199"/>
      <c r="CZ94" s="199"/>
      <c r="DA94" s="199"/>
      <c r="DB94" s="199"/>
      <c r="DC94" s="199"/>
      <c r="DD94" s="199"/>
      <c r="DE94" s="199"/>
      <c r="DF94" s="199"/>
      <c r="DG94" s="199"/>
      <c r="DH94" s="199"/>
      <c r="DI94" s="199"/>
      <c r="DJ94" s="199"/>
      <c r="DK94" s="199"/>
      <c r="DL94" s="199"/>
      <c r="DM94" s="199"/>
      <c r="DN94" s="199"/>
    </row>
    <row r="95" spans="1:118" x14ac:dyDescent="0.2">
      <c r="A95" s="33" t="s">
        <v>138</v>
      </c>
      <c r="B95" s="33" t="s">
        <v>199</v>
      </c>
      <c r="C95" s="33">
        <v>12</v>
      </c>
      <c r="D95" s="33" t="s">
        <v>36</v>
      </c>
      <c r="E95" s="200">
        <v>0</v>
      </c>
      <c r="F95" s="199">
        <v>0</v>
      </c>
      <c r="G95" s="200"/>
      <c r="H95" s="199"/>
      <c r="I95" s="200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</row>
    <row r="96" spans="1:118" x14ac:dyDescent="0.2">
      <c r="A96" s="33" t="s">
        <v>138</v>
      </c>
      <c r="B96" s="33" t="s">
        <v>199</v>
      </c>
      <c r="C96" s="33">
        <v>13</v>
      </c>
      <c r="D96" s="33" t="s">
        <v>39</v>
      </c>
      <c r="E96" s="200">
        <v>0</v>
      </c>
      <c r="F96" s="199">
        <v>0</v>
      </c>
      <c r="G96" s="200"/>
      <c r="H96" s="199"/>
      <c r="I96" s="200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R96" s="199"/>
      <c r="CS96" s="199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</row>
    <row r="97" spans="1:118" x14ac:dyDescent="0.2">
      <c r="A97" s="33" t="s">
        <v>138</v>
      </c>
      <c r="B97" s="33" t="s">
        <v>199</v>
      </c>
      <c r="C97" s="33">
        <v>14</v>
      </c>
      <c r="D97" s="33" t="s">
        <v>40</v>
      </c>
      <c r="E97" s="200">
        <v>0</v>
      </c>
      <c r="F97" s="199">
        <v>0</v>
      </c>
      <c r="G97" s="200"/>
      <c r="H97" s="199"/>
      <c r="I97" s="200"/>
      <c r="J97" s="199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  <c r="AC97" s="199"/>
      <c r="AD97" s="199"/>
      <c r="AE97" s="199"/>
      <c r="AF97" s="199"/>
      <c r="AG97" s="199"/>
      <c r="AH97" s="199"/>
      <c r="AI97" s="199"/>
      <c r="AJ97" s="199"/>
      <c r="AK97" s="199"/>
      <c r="AL97" s="199"/>
      <c r="AM97" s="199"/>
      <c r="AN97" s="199"/>
      <c r="AO97" s="199"/>
      <c r="AP97" s="199"/>
      <c r="AQ97" s="199"/>
      <c r="AR97" s="199"/>
      <c r="AS97" s="199"/>
      <c r="AT97" s="199"/>
      <c r="AU97" s="199"/>
      <c r="AV97" s="199"/>
      <c r="AW97" s="199"/>
      <c r="AX97" s="199"/>
      <c r="AY97" s="199"/>
      <c r="AZ97" s="199"/>
      <c r="BA97" s="199"/>
      <c r="BB97" s="199"/>
      <c r="BC97" s="199"/>
      <c r="BD97" s="199"/>
      <c r="BE97" s="199"/>
      <c r="BF97" s="199"/>
      <c r="BG97" s="199"/>
      <c r="BH97" s="199"/>
      <c r="BI97" s="199"/>
      <c r="BJ97" s="199"/>
      <c r="BK97" s="199"/>
      <c r="BL97" s="199"/>
      <c r="BM97" s="199"/>
      <c r="BN97" s="199"/>
      <c r="BO97" s="199"/>
      <c r="BP97" s="199"/>
      <c r="BQ97" s="199"/>
      <c r="BR97" s="199"/>
      <c r="BS97" s="199"/>
      <c r="BT97" s="199"/>
      <c r="BU97" s="199"/>
      <c r="BV97" s="199"/>
      <c r="BW97" s="199"/>
      <c r="BX97" s="199"/>
      <c r="BY97" s="199"/>
      <c r="BZ97" s="199"/>
      <c r="CA97" s="199"/>
      <c r="CB97" s="199"/>
      <c r="CC97" s="199"/>
      <c r="CD97" s="199"/>
      <c r="CE97" s="199"/>
      <c r="CF97" s="199"/>
      <c r="CG97" s="199"/>
      <c r="CH97" s="199"/>
      <c r="CI97" s="199"/>
      <c r="CJ97" s="199"/>
      <c r="CK97" s="199"/>
      <c r="CL97" s="199"/>
      <c r="CM97" s="199"/>
      <c r="CN97" s="199"/>
      <c r="CO97" s="199"/>
      <c r="CP97" s="199"/>
      <c r="CQ97" s="199"/>
      <c r="CR97" s="199"/>
      <c r="CS97" s="199"/>
      <c r="CT97" s="199"/>
      <c r="CU97" s="199"/>
      <c r="CV97" s="199"/>
      <c r="CW97" s="199"/>
      <c r="CX97" s="199"/>
      <c r="CY97" s="199"/>
      <c r="CZ97" s="199"/>
      <c r="DA97" s="199"/>
      <c r="DB97" s="199"/>
      <c r="DC97" s="199"/>
      <c r="DD97" s="199"/>
      <c r="DE97" s="199"/>
      <c r="DF97" s="199"/>
      <c r="DG97" s="199"/>
      <c r="DH97" s="199"/>
      <c r="DI97" s="199"/>
      <c r="DJ97" s="199"/>
      <c r="DK97" s="199"/>
      <c r="DL97" s="199"/>
      <c r="DM97" s="199"/>
      <c r="DN97" s="199"/>
    </row>
    <row r="98" spans="1:118" x14ac:dyDescent="0.2">
      <c r="A98" s="33" t="s">
        <v>138</v>
      </c>
      <c r="B98" s="33" t="s">
        <v>199</v>
      </c>
      <c r="C98" s="33">
        <v>15</v>
      </c>
      <c r="D98" s="33" t="s">
        <v>41</v>
      </c>
      <c r="E98" s="200">
        <v>0</v>
      </c>
      <c r="F98" s="199">
        <v>0</v>
      </c>
      <c r="G98" s="200"/>
      <c r="H98" s="199"/>
      <c r="I98" s="200"/>
      <c r="J98" s="199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  <c r="AC98" s="199"/>
      <c r="AD98" s="199"/>
      <c r="AE98" s="199"/>
      <c r="AF98" s="199"/>
      <c r="AG98" s="199"/>
      <c r="AH98" s="199"/>
      <c r="AI98" s="199"/>
      <c r="AJ98" s="199"/>
      <c r="AK98" s="199"/>
      <c r="AL98" s="199"/>
      <c r="AM98" s="199"/>
      <c r="AN98" s="199"/>
      <c r="AO98" s="199"/>
      <c r="AP98" s="199"/>
      <c r="AQ98" s="199"/>
      <c r="AR98" s="199"/>
      <c r="AS98" s="199"/>
      <c r="AT98" s="199"/>
      <c r="AU98" s="199"/>
      <c r="AV98" s="199"/>
      <c r="AW98" s="199"/>
      <c r="AX98" s="199"/>
      <c r="AY98" s="199"/>
      <c r="AZ98" s="199"/>
      <c r="BA98" s="199"/>
      <c r="BB98" s="199"/>
      <c r="BC98" s="199"/>
      <c r="BD98" s="199"/>
      <c r="BE98" s="199"/>
      <c r="BF98" s="199"/>
      <c r="BG98" s="199"/>
      <c r="BH98" s="199"/>
      <c r="BI98" s="199"/>
      <c r="BJ98" s="199"/>
      <c r="BK98" s="199"/>
      <c r="BL98" s="199"/>
      <c r="BM98" s="199"/>
      <c r="BN98" s="199"/>
      <c r="BO98" s="199"/>
      <c r="BP98" s="199"/>
      <c r="BQ98" s="199"/>
      <c r="BR98" s="199"/>
      <c r="BS98" s="199"/>
      <c r="BT98" s="199"/>
      <c r="BU98" s="199"/>
      <c r="BV98" s="199"/>
      <c r="BW98" s="199"/>
      <c r="BX98" s="199"/>
      <c r="BY98" s="199"/>
      <c r="BZ98" s="199"/>
      <c r="CA98" s="199"/>
      <c r="CB98" s="199"/>
      <c r="CC98" s="199"/>
      <c r="CD98" s="199"/>
      <c r="CE98" s="199"/>
      <c r="CF98" s="199"/>
      <c r="CG98" s="199"/>
      <c r="CH98" s="199"/>
      <c r="CI98" s="199"/>
      <c r="CJ98" s="199"/>
      <c r="CK98" s="199"/>
      <c r="CL98" s="199"/>
      <c r="CM98" s="199"/>
      <c r="CN98" s="199"/>
      <c r="CO98" s="199"/>
      <c r="CP98" s="199"/>
      <c r="CQ98" s="199"/>
      <c r="CR98" s="199"/>
      <c r="CS98" s="199"/>
      <c r="CT98" s="199"/>
      <c r="CU98" s="199"/>
      <c r="CV98" s="199"/>
      <c r="CW98" s="199"/>
      <c r="CX98" s="199"/>
      <c r="CY98" s="199"/>
      <c r="CZ98" s="199"/>
      <c r="DA98" s="199"/>
      <c r="DB98" s="199"/>
      <c r="DC98" s="199"/>
      <c r="DD98" s="199"/>
      <c r="DE98" s="199"/>
      <c r="DF98" s="199"/>
      <c r="DG98" s="199"/>
      <c r="DH98" s="199"/>
      <c r="DI98" s="199"/>
      <c r="DJ98" s="199"/>
      <c r="DK98" s="199"/>
      <c r="DL98" s="199"/>
      <c r="DM98" s="199"/>
      <c r="DN98" s="199"/>
    </row>
    <row r="99" spans="1:118" x14ac:dyDescent="0.2">
      <c r="A99" s="33" t="s">
        <v>138</v>
      </c>
      <c r="B99" s="33" t="s">
        <v>199</v>
      </c>
      <c r="C99" s="33">
        <v>16</v>
      </c>
      <c r="D99" s="33" t="s">
        <v>42</v>
      </c>
      <c r="E99" s="200">
        <v>0</v>
      </c>
      <c r="F99" s="199">
        <v>0</v>
      </c>
      <c r="G99" s="200"/>
      <c r="H99" s="199"/>
      <c r="I99" s="200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199"/>
      <c r="AF99" s="199"/>
      <c r="AG99" s="199"/>
      <c r="AH99" s="199"/>
      <c r="AI99" s="199"/>
      <c r="AJ99" s="199"/>
      <c r="AK99" s="199"/>
      <c r="AL99" s="199"/>
      <c r="AM99" s="199"/>
      <c r="AN99" s="199"/>
      <c r="AO99" s="199"/>
      <c r="AP99" s="199"/>
      <c r="AQ99" s="199"/>
      <c r="AR99" s="199"/>
      <c r="AS99" s="199"/>
      <c r="AT99" s="199"/>
      <c r="AU99" s="199"/>
      <c r="AV99" s="199"/>
      <c r="AW99" s="199"/>
      <c r="AX99" s="199"/>
      <c r="AY99" s="199"/>
      <c r="AZ99" s="199"/>
      <c r="BA99" s="199"/>
      <c r="BB99" s="199"/>
      <c r="BC99" s="199"/>
      <c r="BD99" s="199"/>
      <c r="BE99" s="199"/>
      <c r="BF99" s="199"/>
      <c r="BG99" s="199"/>
      <c r="BH99" s="199"/>
      <c r="BI99" s="199"/>
      <c r="BJ99" s="199"/>
      <c r="BK99" s="199"/>
      <c r="BL99" s="199"/>
      <c r="BM99" s="199"/>
      <c r="BN99" s="199"/>
      <c r="BO99" s="199"/>
      <c r="BP99" s="199"/>
      <c r="BQ99" s="199"/>
      <c r="BR99" s="199"/>
      <c r="BS99" s="199"/>
      <c r="BT99" s="199"/>
      <c r="BU99" s="199"/>
      <c r="BV99" s="199"/>
      <c r="BW99" s="199"/>
      <c r="BX99" s="199"/>
      <c r="BY99" s="199"/>
      <c r="BZ99" s="199"/>
      <c r="CA99" s="199"/>
      <c r="CB99" s="199"/>
      <c r="CC99" s="199"/>
      <c r="CD99" s="199"/>
      <c r="CE99" s="199"/>
      <c r="CF99" s="199"/>
      <c r="CG99" s="199"/>
      <c r="CH99" s="199"/>
      <c r="CI99" s="199"/>
      <c r="CJ99" s="199"/>
      <c r="CK99" s="199"/>
      <c r="CL99" s="199"/>
      <c r="CM99" s="199"/>
      <c r="CN99" s="199"/>
      <c r="CO99" s="199"/>
      <c r="CP99" s="199"/>
      <c r="CQ99" s="199"/>
      <c r="CR99" s="199"/>
      <c r="CS99" s="199"/>
      <c r="CT99" s="199"/>
      <c r="CU99" s="199"/>
      <c r="CV99" s="199"/>
      <c r="CW99" s="199"/>
      <c r="CX99" s="199"/>
      <c r="CY99" s="199"/>
      <c r="CZ99" s="199"/>
      <c r="DA99" s="199"/>
      <c r="DB99" s="199"/>
      <c r="DC99" s="199"/>
      <c r="DD99" s="199"/>
      <c r="DE99" s="199"/>
      <c r="DF99" s="199"/>
      <c r="DG99" s="199"/>
      <c r="DH99" s="199"/>
      <c r="DI99" s="199"/>
      <c r="DJ99" s="199"/>
      <c r="DK99" s="199"/>
      <c r="DL99" s="199"/>
      <c r="DM99" s="199"/>
      <c r="DN99" s="199"/>
    </row>
    <row r="100" spans="1:118" x14ac:dyDescent="0.2">
      <c r="A100" s="33" t="s">
        <v>138</v>
      </c>
      <c r="B100" s="33" t="s">
        <v>199</v>
      </c>
      <c r="C100" s="33">
        <v>17</v>
      </c>
      <c r="D100" s="33" t="s">
        <v>124</v>
      </c>
      <c r="E100" s="200">
        <v>0</v>
      </c>
      <c r="F100" s="199">
        <v>0</v>
      </c>
      <c r="G100" s="200"/>
      <c r="H100" s="199"/>
      <c r="I100" s="200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  <c r="AC100" s="199"/>
      <c r="AD100" s="199"/>
      <c r="AE100" s="199"/>
      <c r="AF100" s="199"/>
      <c r="AG100" s="199"/>
      <c r="AH100" s="199"/>
      <c r="AI100" s="199"/>
      <c r="AJ100" s="199"/>
      <c r="AK100" s="199"/>
      <c r="AL100" s="199"/>
      <c r="AM100" s="199"/>
      <c r="AN100" s="199"/>
      <c r="AO100" s="199"/>
      <c r="AP100" s="199"/>
      <c r="AQ100" s="199"/>
      <c r="AR100" s="199"/>
      <c r="AS100" s="199"/>
      <c r="AT100" s="199"/>
      <c r="AU100" s="199"/>
      <c r="AV100" s="199"/>
      <c r="AW100" s="199"/>
      <c r="AX100" s="199"/>
      <c r="AY100" s="199"/>
      <c r="AZ100" s="199"/>
      <c r="BA100" s="199"/>
      <c r="BB100" s="199"/>
      <c r="BC100" s="199"/>
      <c r="BD100" s="199"/>
      <c r="BE100" s="199"/>
      <c r="BF100" s="199"/>
      <c r="BG100" s="199"/>
      <c r="BH100" s="199"/>
      <c r="BI100" s="199"/>
      <c r="BJ100" s="199"/>
      <c r="BK100" s="199"/>
      <c r="BL100" s="199"/>
      <c r="BM100" s="199"/>
      <c r="BN100" s="199"/>
      <c r="BO100" s="199"/>
      <c r="BP100" s="199"/>
      <c r="BQ100" s="199"/>
      <c r="BR100" s="199"/>
      <c r="BS100" s="199"/>
      <c r="BT100" s="199"/>
      <c r="BU100" s="199"/>
      <c r="BV100" s="199"/>
      <c r="BW100" s="199"/>
      <c r="BX100" s="199"/>
      <c r="BY100" s="199"/>
      <c r="BZ100" s="199"/>
      <c r="CA100" s="199"/>
      <c r="CB100" s="199"/>
      <c r="CC100" s="199"/>
      <c r="CD100" s="199"/>
      <c r="CE100" s="199"/>
      <c r="CF100" s="199"/>
      <c r="CG100" s="199"/>
      <c r="CH100" s="199"/>
      <c r="CI100" s="199"/>
      <c r="CJ100" s="199"/>
      <c r="CK100" s="199"/>
      <c r="CL100" s="199"/>
      <c r="CM100" s="199"/>
      <c r="CN100" s="199"/>
      <c r="CO100" s="199"/>
      <c r="CP100" s="199"/>
      <c r="CQ100" s="199"/>
      <c r="CR100" s="199"/>
      <c r="CS100" s="199"/>
      <c r="CT100" s="199"/>
      <c r="CU100" s="199"/>
      <c r="CV100" s="199"/>
      <c r="CW100" s="199"/>
      <c r="CX100" s="199"/>
      <c r="CY100" s="199"/>
      <c r="CZ100" s="199"/>
      <c r="DA100" s="199"/>
      <c r="DB100" s="199"/>
      <c r="DC100" s="199"/>
      <c r="DD100" s="199"/>
      <c r="DE100" s="199"/>
      <c r="DF100" s="199"/>
      <c r="DG100" s="199"/>
      <c r="DH100" s="199"/>
      <c r="DI100" s="199"/>
      <c r="DJ100" s="199"/>
      <c r="DK100" s="199"/>
      <c r="DL100" s="199"/>
      <c r="DM100" s="199"/>
      <c r="DN100" s="199"/>
    </row>
    <row r="101" spans="1:118" x14ac:dyDescent="0.2">
      <c r="A101" s="33" t="s">
        <v>138</v>
      </c>
      <c r="B101" s="33" t="s">
        <v>199</v>
      </c>
      <c r="C101" s="33">
        <v>18</v>
      </c>
      <c r="D101" s="33" t="s">
        <v>125</v>
      </c>
      <c r="E101" s="200">
        <v>0</v>
      </c>
      <c r="F101" s="199">
        <v>0</v>
      </c>
      <c r="G101" s="200"/>
      <c r="H101" s="199"/>
      <c r="I101" s="200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  <c r="AP101" s="199"/>
      <c r="AQ101" s="199"/>
      <c r="AR101" s="199"/>
      <c r="AS101" s="199"/>
      <c r="AT101" s="199"/>
      <c r="AU101" s="199"/>
      <c r="AV101" s="199"/>
      <c r="AW101" s="199"/>
      <c r="AX101" s="199"/>
      <c r="AY101" s="199"/>
      <c r="AZ101" s="199"/>
      <c r="BA101" s="199"/>
      <c r="BB101" s="199"/>
      <c r="BC101" s="199"/>
      <c r="BD101" s="199"/>
      <c r="BE101" s="199"/>
      <c r="BF101" s="199"/>
      <c r="BG101" s="199"/>
      <c r="BH101" s="199"/>
      <c r="BI101" s="199"/>
      <c r="BJ101" s="199"/>
      <c r="BK101" s="199"/>
      <c r="BL101" s="199"/>
      <c r="BM101" s="199"/>
      <c r="BN101" s="199"/>
      <c r="BO101" s="199"/>
      <c r="BP101" s="199"/>
      <c r="BQ101" s="199"/>
      <c r="BR101" s="199"/>
      <c r="BS101" s="199"/>
      <c r="BT101" s="199"/>
      <c r="BU101" s="199"/>
      <c r="BV101" s="199"/>
      <c r="BW101" s="199"/>
      <c r="BX101" s="199"/>
      <c r="BY101" s="199"/>
      <c r="BZ101" s="199"/>
      <c r="CA101" s="199"/>
      <c r="CB101" s="199"/>
      <c r="CC101" s="199"/>
      <c r="CD101" s="199"/>
      <c r="CE101" s="199"/>
      <c r="CF101" s="199"/>
      <c r="CG101" s="199"/>
      <c r="CH101" s="199"/>
      <c r="CI101" s="199"/>
      <c r="CJ101" s="199"/>
      <c r="CK101" s="199"/>
      <c r="CL101" s="199"/>
      <c r="CM101" s="199"/>
      <c r="CN101" s="199"/>
      <c r="CO101" s="199"/>
      <c r="CP101" s="199"/>
      <c r="CQ101" s="199"/>
      <c r="CR101" s="199"/>
      <c r="CS101" s="199"/>
      <c r="CT101" s="199"/>
      <c r="CU101" s="199"/>
      <c r="CV101" s="199"/>
      <c r="CW101" s="199"/>
      <c r="CX101" s="199"/>
      <c r="CY101" s="199"/>
      <c r="CZ101" s="199"/>
      <c r="DA101" s="199"/>
      <c r="DB101" s="199"/>
      <c r="DC101" s="199"/>
      <c r="DD101" s="199"/>
      <c r="DE101" s="199"/>
      <c r="DF101" s="199"/>
      <c r="DG101" s="199"/>
      <c r="DH101" s="199"/>
      <c r="DI101" s="199"/>
      <c r="DJ101" s="199"/>
      <c r="DK101" s="199"/>
      <c r="DL101" s="199"/>
      <c r="DM101" s="199"/>
      <c r="DN101" s="199"/>
    </row>
    <row r="102" spans="1:118" x14ac:dyDescent="0.2">
      <c r="A102" s="33" t="s">
        <v>138</v>
      </c>
      <c r="B102" s="33" t="s">
        <v>199</v>
      </c>
      <c r="C102" s="33">
        <v>19</v>
      </c>
      <c r="D102" s="33" t="s">
        <v>47</v>
      </c>
      <c r="E102" s="200">
        <v>0</v>
      </c>
      <c r="F102" s="199">
        <v>0</v>
      </c>
      <c r="G102" s="200"/>
      <c r="H102" s="199"/>
      <c r="I102" s="200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  <c r="AC102" s="199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</row>
    <row r="103" spans="1:118" x14ac:dyDescent="0.2">
      <c r="A103" s="33" t="s">
        <v>138</v>
      </c>
      <c r="B103" s="33" t="s">
        <v>199</v>
      </c>
      <c r="C103" s="33">
        <v>20</v>
      </c>
      <c r="D103" s="33" t="s">
        <v>126</v>
      </c>
      <c r="E103" s="200">
        <v>0</v>
      </c>
      <c r="F103" s="199">
        <v>0</v>
      </c>
      <c r="G103" s="200"/>
      <c r="H103" s="199"/>
      <c r="I103" s="200"/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  <c r="AC103" s="199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9"/>
      <c r="BR103" s="199"/>
      <c r="BS103" s="199"/>
      <c r="BT103" s="199"/>
      <c r="BU103" s="199"/>
      <c r="BV103" s="199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199"/>
      <c r="CZ103" s="199"/>
      <c r="DA103" s="199"/>
      <c r="DB103" s="199"/>
      <c r="DC103" s="199"/>
      <c r="DD103" s="199"/>
      <c r="DE103" s="199"/>
      <c r="DF103" s="199"/>
      <c r="DG103" s="199"/>
      <c r="DH103" s="199"/>
      <c r="DI103" s="199"/>
      <c r="DJ103" s="199"/>
      <c r="DK103" s="199"/>
      <c r="DL103" s="199"/>
      <c r="DM103" s="199"/>
      <c r="DN103" s="199"/>
    </row>
    <row r="104" spans="1:118" x14ac:dyDescent="0.2">
      <c r="A104" s="33" t="s">
        <v>138</v>
      </c>
      <c r="B104" s="33" t="s">
        <v>199</v>
      </c>
      <c r="C104" s="33">
        <v>21</v>
      </c>
      <c r="D104" s="33" t="s">
        <v>127</v>
      </c>
      <c r="E104" s="200">
        <v>0</v>
      </c>
      <c r="F104" s="199">
        <v>0</v>
      </c>
      <c r="G104" s="200"/>
      <c r="H104" s="199"/>
      <c r="I104" s="200"/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  <c r="AC104" s="199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</row>
    <row r="105" spans="1:118" x14ac:dyDescent="0.2">
      <c r="A105" s="33" t="s">
        <v>138</v>
      </c>
      <c r="B105" s="33" t="s">
        <v>199</v>
      </c>
      <c r="C105" s="33">
        <v>22</v>
      </c>
      <c r="D105" s="33" t="s">
        <v>128</v>
      </c>
      <c r="E105" s="200">
        <v>0</v>
      </c>
      <c r="F105" s="199">
        <v>0</v>
      </c>
      <c r="G105" s="200"/>
      <c r="H105" s="199"/>
      <c r="I105" s="200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199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9"/>
      <c r="AP105" s="199"/>
      <c r="AQ105" s="199"/>
      <c r="AR105" s="199"/>
      <c r="AS105" s="199"/>
      <c r="AT105" s="199"/>
      <c r="AU105" s="199"/>
      <c r="AV105" s="199"/>
      <c r="AW105" s="199"/>
      <c r="AX105" s="199"/>
      <c r="AY105" s="199"/>
      <c r="AZ105" s="199"/>
      <c r="BA105" s="199"/>
      <c r="BB105" s="199"/>
      <c r="BC105" s="199"/>
      <c r="BD105" s="199"/>
      <c r="BE105" s="199"/>
      <c r="BF105" s="199"/>
      <c r="BG105" s="199"/>
      <c r="BH105" s="199"/>
      <c r="BI105" s="199"/>
      <c r="BJ105" s="199"/>
      <c r="BK105" s="199"/>
      <c r="BL105" s="199"/>
      <c r="BM105" s="199"/>
      <c r="BN105" s="199"/>
      <c r="BO105" s="199"/>
      <c r="BP105" s="199"/>
      <c r="BQ105" s="199"/>
      <c r="BR105" s="199"/>
      <c r="BS105" s="199"/>
      <c r="BT105" s="199"/>
      <c r="BU105" s="199"/>
      <c r="BV105" s="199"/>
      <c r="BW105" s="199"/>
      <c r="BX105" s="199"/>
      <c r="BY105" s="199"/>
      <c r="BZ105" s="199"/>
      <c r="CA105" s="199"/>
      <c r="CB105" s="199"/>
      <c r="CC105" s="199"/>
      <c r="CD105" s="199"/>
      <c r="CE105" s="199"/>
      <c r="CF105" s="199"/>
      <c r="CG105" s="199"/>
      <c r="CH105" s="199"/>
      <c r="CI105" s="199"/>
      <c r="CJ105" s="199"/>
      <c r="CK105" s="199"/>
      <c r="CL105" s="199"/>
      <c r="CM105" s="199"/>
      <c r="CN105" s="199"/>
      <c r="CO105" s="199"/>
      <c r="CP105" s="199"/>
      <c r="CQ105" s="199"/>
      <c r="CR105" s="199"/>
      <c r="CS105" s="199"/>
      <c r="CT105" s="199"/>
      <c r="CU105" s="199"/>
      <c r="CV105" s="199"/>
      <c r="CW105" s="199"/>
      <c r="CX105" s="199"/>
      <c r="CY105" s="199"/>
      <c r="CZ105" s="199"/>
      <c r="DA105" s="199"/>
      <c r="DB105" s="199"/>
      <c r="DC105" s="199"/>
      <c r="DD105" s="199"/>
      <c r="DE105" s="199"/>
      <c r="DF105" s="199"/>
      <c r="DG105" s="199"/>
      <c r="DH105" s="199"/>
      <c r="DI105" s="199"/>
      <c r="DJ105" s="199"/>
      <c r="DK105" s="199"/>
      <c r="DL105" s="199"/>
      <c r="DM105" s="199"/>
      <c r="DN105" s="199"/>
    </row>
    <row r="106" spans="1:118" x14ac:dyDescent="0.2">
      <c r="A106" s="33" t="s">
        <v>138</v>
      </c>
      <c r="B106" s="33" t="s">
        <v>199</v>
      </c>
      <c r="C106" s="33">
        <v>23</v>
      </c>
      <c r="D106" s="33" t="s">
        <v>129</v>
      </c>
      <c r="E106" s="200">
        <v>0</v>
      </c>
      <c r="F106" s="199">
        <v>0</v>
      </c>
      <c r="G106" s="200"/>
      <c r="H106" s="199"/>
      <c r="I106" s="200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  <c r="AC106" s="199"/>
      <c r="AD106" s="199"/>
      <c r="AE106" s="199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9"/>
      <c r="AP106" s="199"/>
      <c r="AQ106" s="199"/>
      <c r="AR106" s="199"/>
      <c r="AS106" s="199"/>
      <c r="AT106" s="199"/>
      <c r="AU106" s="199"/>
      <c r="AV106" s="199"/>
      <c r="AW106" s="199"/>
      <c r="AX106" s="199"/>
      <c r="AY106" s="199"/>
      <c r="AZ106" s="199"/>
      <c r="BA106" s="199"/>
      <c r="BB106" s="199"/>
      <c r="BC106" s="199"/>
      <c r="BD106" s="199"/>
      <c r="BE106" s="199"/>
      <c r="BF106" s="199"/>
      <c r="BG106" s="199"/>
      <c r="BH106" s="199"/>
      <c r="BI106" s="199"/>
      <c r="BJ106" s="199"/>
      <c r="BK106" s="199"/>
      <c r="BL106" s="199"/>
      <c r="BM106" s="199"/>
      <c r="BN106" s="199"/>
      <c r="BO106" s="199"/>
      <c r="BP106" s="199"/>
      <c r="BQ106" s="199"/>
      <c r="BR106" s="199"/>
      <c r="BS106" s="199"/>
      <c r="BT106" s="199"/>
      <c r="BU106" s="199"/>
      <c r="BV106" s="199"/>
      <c r="BW106" s="199"/>
      <c r="BX106" s="199"/>
      <c r="BY106" s="199"/>
      <c r="BZ106" s="199"/>
      <c r="CA106" s="199"/>
      <c r="CB106" s="199"/>
      <c r="CC106" s="199"/>
      <c r="CD106" s="199"/>
      <c r="CE106" s="199"/>
      <c r="CF106" s="199"/>
      <c r="CG106" s="199"/>
      <c r="CH106" s="199"/>
      <c r="CI106" s="199"/>
      <c r="CJ106" s="199"/>
      <c r="CK106" s="199"/>
      <c r="CL106" s="199"/>
      <c r="CM106" s="199"/>
      <c r="CN106" s="199"/>
      <c r="CO106" s="199"/>
      <c r="CP106" s="199"/>
      <c r="CQ106" s="199"/>
      <c r="CR106" s="199"/>
      <c r="CS106" s="199"/>
      <c r="CT106" s="199"/>
      <c r="CU106" s="199"/>
      <c r="CV106" s="199"/>
      <c r="CW106" s="199"/>
      <c r="CX106" s="199"/>
      <c r="CY106" s="199"/>
      <c r="CZ106" s="199"/>
      <c r="DA106" s="199"/>
      <c r="DB106" s="199"/>
      <c r="DC106" s="199"/>
      <c r="DD106" s="199"/>
      <c r="DE106" s="199"/>
      <c r="DF106" s="199"/>
      <c r="DG106" s="199"/>
      <c r="DH106" s="199"/>
      <c r="DI106" s="199"/>
      <c r="DJ106" s="199"/>
      <c r="DK106" s="199"/>
      <c r="DL106" s="199"/>
      <c r="DM106" s="199"/>
      <c r="DN106" s="199"/>
    </row>
    <row r="107" spans="1:118" x14ac:dyDescent="0.2">
      <c r="A107" s="33" t="s">
        <v>138</v>
      </c>
      <c r="B107" s="33" t="s">
        <v>199</v>
      </c>
      <c r="C107" s="33">
        <v>24</v>
      </c>
      <c r="D107" s="33" t="s">
        <v>55</v>
      </c>
      <c r="E107" s="200">
        <v>0</v>
      </c>
      <c r="F107" s="199">
        <v>0</v>
      </c>
      <c r="G107" s="200"/>
      <c r="H107" s="199"/>
      <c r="I107" s="200"/>
      <c r="J107" s="199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  <c r="AC107" s="199"/>
      <c r="AD107" s="199"/>
      <c r="AE107" s="199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9"/>
      <c r="AP107" s="199"/>
      <c r="AQ107" s="199"/>
      <c r="AR107" s="199"/>
      <c r="AS107" s="199"/>
      <c r="AT107" s="199"/>
      <c r="AU107" s="199"/>
      <c r="AV107" s="199"/>
      <c r="AW107" s="199"/>
      <c r="AX107" s="199"/>
      <c r="AY107" s="199"/>
      <c r="AZ107" s="199"/>
      <c r="BA107" s="199"/>
      <c r="BB107" s="199"/>
      <c r="BC107" s="199"/>
      <c r="BD107" s="199"/>
      <c r="BE107" s="199"/>
      <c r="BF107" s="199"/>
      <c r="BG107" s="199"/>
      <c r="BH107" s="199"/>
      <c r="BI107" s="199"/>
      <c r="BJ107" s="199"/>
      <c r="BK107" s="199"/>
      <c r="BL107" s="199"/>
      <c r="BM107" s="199"/>
      <c r="BN107" s="199"/>
      <c r="BO107" s="199"/>
      <c r="BP107" s="199"/>
      <c r="BQ107" s="199"/>
      <c r="BR107" s="199"/>
      <c r="BS107" s="199"/>
      <c r="BT107" s="199"/>
      <c r="BU107" s="199"/>
      <c r="BV107" s="199"/>
      <c r="BW107" s="199"/>
      <c r="BX107" s="199"/>
      <c r="BY107" s="199"/>
      <c r="BZ107" s="199"/>
      <c r="CA107" s="199"/>
      <c r="CB107" s="199"/>
      <c r="CC107" s="199"/>
      <c r="CD107" s="199"/>
      <c r="CE107" s="199"/>
      <c r="CF107" s="199"/>
      <c r="CG107" s="199"/>
      <c r="CH107" s="199"/>
      <c r="CI107" s="199"/>
      <c r="CJ107" s="199"/>
      <c r="CK107" s="199"/>
      <c r="CL107" s="199"/>
      <c r="CM107" s="199"/>
      <c r="CN107" s="199"/>
      <c r="CO107" s="199"/>
      <c r="CP107" s="199"/>
      <c r="CQ107" s="199"/>
      <c r="CR107" s="199"/>
      <c r="CS107" s="199"/>
      <c r="CT107" s="199"/>
      <c r="CU107" s="199"/>
      <c r="CV107" s="199"/>
      <c r="CW107" s="199"/>
      <c r="CX107" s="199"/>
      <c r="CY107" s="199"/>
      <c r="CZ107" s="199"/>
      <c r="DA107" s="199"/>
      <c r="DB107" s="199"/>
      <c r="DC107" s="199"/>
      <c r="DD107" s="199"/>
      <c r="DE107" s="199"/>
      <c r="DF107" s="199"/>
      <c r="DG107" s="199"/>
      <c r="DH107" s="199"/>
      <c r="DI107" s="199"/>
      <c r="DJ107" s="199"/>
      <c r="DK107" s="199"/>
      <c r="DL107" s="199"/>
      <c r="DM107" s="199"/>
      <c r="DN107" s="199"/>
    </row>
    <row r="108" spans="1:118" x14ac:dyDescent="0.2">
      <c r="A108" s="33" t="s">
        <v>138</v>
      </c>
      <c r="B108" s="33" t="s">
        <v>199</v>
      </c>
      <c r="C108" s="33">
        <v>25</v>
      </c>
      <c r="D108" s="33" t="s">
        <v>56</v>
      </c>
      <c r="E108" s="200">
        <v>0</v>
      </c>
      <c r="F108" s="199">
        <v>0</v>
      </c>
      <c r="G108" s="200"/>
      <c r="H108" s="199"/>
      <c r="I108" s="200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  <c r="AC108" s="199"/>
      <c r="AD108" s="199"/>
      <c r="AE108" s="199"/>
      <c r="AF108" s="199"/>
      <c r="AG108" s="199"/>
      <c r="AH108" s="199"/>
      <c r="AI108" s="199"/>
      <c r="AJ108" s="199"/>
      <c r="AK108" s="199"/>
      <c r="AL108" s="199"/>
      <c r="AM108" s="199"/>
      <c r="AN108" s="199"/>
      <c r="AO108" s="199"/>
      <c r="AP108" s="199"/>
      <c r="AQ108" s="199"/>
      <c r="AR108" s="199"/>
      <c r="AS108" s="199"/>
      <c r="AT108" s="199"/>
      <c r="AU108" s="199"/>
      <c r="AV108" s="199"/>
      <c r="AW108" s="199"/>
      <c r="AX108" s="199"/>
      <c r="AY108" s="199"/>
      <c r="AZ108" s="199"/>
      <c r="BA108" s="199"/>
      <c r="BB108" s="199"/>
      <c r="BC108" s="199"/>
      <c r="BD108" s="199"/>
      <c r="BE108" s="199"/>
      <c r="BF108" s="199"/>
      <c r="BG108" s="199"/>
      <c r="BH108" s="199"/>
      <c r="BI108" s="199"/>
      <c r="BJ108" s="199"/>
      <c r="BK108" s="199"/>
      <c r="BL108" s="199"/>
      <c r="BM108" s="199"/>
      <c r="BN108" s="199"/>
      <c r="BO108" s="199"/>
      <c r="BP108" s="199"/>
      <c r="BQ108" s="199"/>
      <c r="BR108" s="199"/>
      <c r="BS108" s="199"/>
      <c r="BT108" s="199"/>
      <c r="BU108" s="199"/>
      <c r="BV108" s="199"/>
      <c r="BW108" s="199"/>
      <c r="BX108" s="199"/>
      <c r="BY108" s="199"/>
      <c r="BZ108" s="199"/>
      <c r="CA108" s="199"/>
      <c r="CB108" s="199"/>
      <c r="CC108" s="199"/>
      <c r="CD108" s="199"/>
      <c r="CE108" s="199"/>
      <c r="CF108" s="199"/>
      <c r="CG108" s="199"/>
      <c r="CH108" s="199"/>
      <c r="CI108" s="199"/>
      <c r="CJ108" s="199"/>
      <c r="CK108" s="199"/>
      <c r="CL108" s="199"/>
      <c r="CM108" s="199"/>
      <c r="CN108" s="199"/>
      <c r="CO108" s="199"/>
      <c r="CP108" s="199"/>
      <c r="CQ108" s="199"/>
      <c r="CR108" s="199"/>
      <c r="CS108" s="199"/>
      <c r="CT108" s="199"/>
      <c r="CU108" s="199"/>
      <c r="CV108" s="199"/>
      <c r="CW108" s="199"/>
      <c r="CX108" s="199"/>
      <c r="CY108" s="199"/>
      <c r="CZ108" s="199"/>
      <c r="DA108" s="199"/>
      <c r="DB108" s="199"/>
      <c r="DC108" s="199"/>
      <c r="DD108" s="199"/>
      <c r="DE108" s="199"/>
      <c r="DF108" s="199"/>
      <c r="DG108" s="199"/>
      <c r="DH108" s="199"/>
      <c r="DI108" s="199"/>
      <c r="DJ108" s="199"/>
      <c r="DK108" s="199"/>
      <c r="DL108" s="199"/>
      <c r="DM108" s="199"/>
      <c r="DN108" s="199"/>
    </row>
    <row r="109" spans="1:118" x14ac:dyDescent="0.2">
      <c r="A109" s="33" t="s">
        <v>138</v>
      </c>
      <c r="B109" s="33" t="s">
        <v>199</v>
      </c>
      <c r="C109" s="33">
        <v>26</v>
      </c>
      <c r="D109" s="33" t="s">
        <v>130</v>
      </c>
      <c r="E109" s="200">
        <v>0</v>
      </c>
      <c r="F109" s="199">
        <v>0</v>
      </c>
      <c r="G109" s="200"/>
      <c r="H109" s="199"/>
      <c r="I109" s="200"/>
      <c r="J109" s="19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  <c r="AC109" s="199"/>
      <c r="AD109" s="199"/>
      <c r="AE109" s="199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9"/>
      <c r="AP109" s="199"/>
      <c r="AQ109" s="199"/>
      <c r="AR109" s="199"/>
      <c r="AS109" s="199"/>
      <c r="AT109" s="199"/>
      <c r="AU109" s="199"/>
      <c r="AV109" s="199"/>
      <c r="AW109" s="199"/>
      <c r="AX109" s="199"/>
      <c r="AY109" s="199"/>
      <c r="AZ109" s="199"/>
      <c r="BA109" s="199"/>
      <c r="BB109" s="199"/>
      <c r="BC109" s="199"/>
      <c r="BD109" s="199"/>
      <c r="BE109" s="199"/>
      <c r="BF109" s="199"/>
      <c r="BG109" s="199"/>
      <c r="BH109" s="199"/>
      <c r="BI109" s="199"/>
      <c r="BJ109" s="199"/>
      <c r="BK109" s="199"/>
      <c r="BL109" s="199"/>
      <c r="BM109" s="199"/>
      <c r="BN109" s="199"/>
      <c r="BO109" s="199"/>
      <c r="BP109" s="199"/>
      <c r="BQ109" s="199"/>
      <c r="BR109" s="199"/>
      <c r="BS109" s="199"/>
      <c r="BT109" s="199"/>
      <c r="BU109" s="199"/>
      <c r="BV109" s="199"/>
      <c r="BW109" s="199"/>
      <c r="BX109" s="199"/>
      <c r="BY109" s="199"/>
      <c r="BZ109" s="199"/>
      <c r="CA109" s="199"/>
      <c r="CB109" s="199"/>
      <c r="CC109" s="199"/>
      <c r="CD109" s="199"/>
      <c r="CE109" s="199"/>
      <c r="CF109" s="199"/>
      <c r="CG109" s="199"/>
      <c r="CH109" s="199"/>
      <c r="CI109" s="199"/>
      <c r="CJ109" s="199"/>
      <c r="CK109" s="199"/>
      <c r="CL109" s="199"/>
      <c r="CM109" s="199"/>
      <c r="CN109" s="199"/>
      <c r="CO109" s="199"/>
      <c r="CP109" s="199"/>
      <c r="CQ109" s="199"/>
      <c r="CR109" s="199"/>
      <c r="CS109" s="199"/>
      <c r="CT109" s="199"/>
      <c r="CU109" s="199"/>
      <c r="CV109" s="199"/>
      <c r="CW109" s="199"/>
      <c r="CX109" s="199"/>
      <c r="CY109" s="199"/>
      <c r="CZ109" s="199"/>
      <c r="DA109" s="199"/>
      <c r="DB109" s="199"/>
      <c r="DC109" s="199"/>
      <c r="DD109" s="199"/>
      <c r="DE109" s="199"/>
      <c r="DF109" s="199"/>
      <c r="DG109" s="199"/>
      <c r="DH109" s="199"/>
      <c r="DI109" s="199"/>
      <c r="DJ109" s="199"/>
      <c r="DK109" s="199"/>
      <c r="DL109" s="199"/>
      <c r="DM109" s="199"/>
      <c r="DN109" s="199"/>
    </row>
    <row r="110" spans="1:118" x14ac:dyDescent="0.2">
      <c r="A110" s="33" t="s">
        <v>138</v>
      </c>
      <c r="B110" s="33" t="s">
        <v>199</v>
      </c>
      <c r="C110" s="33">
        <v>27</v>
      </c>
      <c r="D110" s="33" t="s">
        <v>131</v>
      </c>
      <c r="E110" s="200">
        <v>0</v>
      </c>
      <c r="F110" s="199">
        <v>0</v>
      </c>
      <c r="G110" s="200"/>
      <c r="H110" s="199"/>
      <c r="I110" s="200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  <c r="AC110" s="199"/>
      <c r="AD110" s="199"/>
      <c r="AE110" s="199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9"/>
      <c r="AP110" s="199"/>
      <c r="AQ110" s="199"/>
      <c r="AR110" s="199"/>
      <c r="AS110" s="199"/>
      <c r="AT110" s="199"/>
      <c r="AU110" s="199"/>
      <c r="AV110" s="199"/>
      <c r="AW110" s="199"/>
      <c r="AX110" s="199"/>
      <c r="AY110" s="199"/>
      <c r="AZ110" s="199"/>
      <c r="BA110" s="199"/>
      <c r="BB110" s="199"/>
      <c r="BC110" s="199"/>
      <c r="BD110" s="199"/>
      <c r="BE110" s="199"/>
      <c r="BF110" s="199"/>
      <c r="BG110" s="199"/>
      <c r="BH110" s="199"/>
      <c r="BI110" s="199"/>
      <c r="BJ110" s="199"/>
      <c r="BK110" s="199"/>
      <c r="BL110" s="199"/>
      <c r="BM110" s="199"/>
      <c r="BN110" s="199"/>
      <c r="BO110" s="199"/>
      <c r="BP110" s="199"/>
      <c r="BQ110" s="199"/>
      <c r="BR110" s="199"/>
      <c r="BS110" s="199"/>
      <c r="BT110" s="199"/>
      <c r="BU110" s="199"/>
      <c r="BV110" s="199"/>
      <c r="BW110" s="199"/>
      <c r="BX110" s="199"/>
      <c r="BY110" s="199"/>
      <c r="BZ110" s="199"/>
      <c r="CA110" s="199"/>
      <c r="CB110" s="199"/>
      <c r="CC110" s="199"/>
      <c r="CD110" s="199"/>
      <c r="CE110" s="199"/>
      <c r="CF110" s="199"/>
      <c r="CG110" s="199"/>
      <c r="CH110" s="199"/>
      <c r="CI110" s="199"/>
      <c r="CJ110" s="199"/>
      <c r="CK110" s="199"/>
      <c r="CL110" s="199"/>
      <c r="CM110" s="199"/>
      <c r="CN110" s="199"/>
      <c r="CO110" s="199"/>
      <c r="CP110" s="199"/>
      <c r="CQ110" s="199"/>
      <c r="CR110" s="199"/>
      <c r="CS110" s="199"/>
      <c r="CT110" s="199"/>
      <c r="CU110" s="199"/>
      <c r="CV110" s="199"/>
      <c r="CW110" s="199"/>
      <c r="CX110" s="199"/>
      <c r="CY110" s="199"/>
      <c r="CZ110" s="199"/>
      <c r="DA110" s="199"/>
      <c r="DB110" s="199"/>
      <c r="DC110" s="199"/>
      <c r="DD110" s="199"/>
      <c r="DE110" s="199"/>
      <c r="DF110" s="199"/>
      <c r="DG110" s="199"/>
      <c r="DH110" s="199"/>
      <c r="DI110" s="199"/>
      <c r="DJ110" s="199"/>
      <c r="DK110" s="199"/>
      <c r="DL110" s="199"/>
      <c r="DM110" s="199"/>
      <c r="DN110" s="199"/>
    </row>
    <row r="111" spans="1:118" x14ac:dyDescent="0.2">
      <c r="A111" s="33" t="s">
        <v>138</v>
      </c>
      <c r="B111" s="33" t="s">
        <v>199</v>
      </c>
      <c r="C111" s="33">
        <v>28</v>
      </c>
      <c r="D111" s="33" t="s">
        <v>132</v>
      </c>
      <c r="E111" s="200">
        <v>0</v>
      </c>
      <c r="F111" s="199">
        <v>0</v>
      </c>
      <c r="G111" s="200"/>
      <c r="H111" s="199"/>
      <c r="I111" s="200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  <c r="AC111" s="199"/>
      <c r="AD111" s="199"/>
      <c r="AE111" s="199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9"/>
      <c r="AP111" s="199"/>
      <c r="AQ111" s="199"/>
      <c r="AR111" s="199"/>
      <c r="AS111" s="199"/>
      <c r="AT111" s="199"/>
      <c r="AU111" s="199"/>
      <c r="AV111" s="199"/>
      <c r="AW111" s="199"/>
      <c r="AX111" s="199"/>
      <c r="AY111" s="199"/>
      <c r="AZ111" s="199"/>
      <c r="BA111" s="199"/>
      <c r="BB111" s="199"/>
      <c r="BC111" s="199"/>
      <c r="BD111" s="199"/>
      <c r="BE111" s="199"/>
      <c r="BF111" s="199"/>
      <c r="BG111" s="199"/>
      <c r="BH111" s="199"/>
      <c r="BI111" s="199"/>
      <c r="BJ111" s="199"/>
      <c r="BK111" s="199"/>
      <c r="BL111" s="199"/>
      <c r="BM111" s="199"/>
      <c r="BN111" s="199"/>
      <c r="BO111" s="199"/>
      <c r="BP111" s="199"/>
      <c r="BQ111" s="199"/>
      <c r="BR111" s="199"/>
      <c r="BS111" s="199"/>
      <c r="BT111" s="199"/>
      <c r="BU111" s="199"/>
      <c r="BV111" s="199"/>
      <c r="BW111" s="199"/>
      <c r="BX111" s="199"/>
      <c r="BY111" s="199"/>
      <c r="BZ111" s="199"/>
      <c r="CA111" s="199"/>
      <c r="CB111" s="199"/>
      <c r="CC111" s="199"/>
      <c r="CD111" s="199"/>
      <c r="CE111" s="199"/>
      <c r="CF111" s="199"/>
      <c r="CG111" s="199"/>
      <c r="CH111" s="199"/>
      <c r="CI111" s="199"/>
      <c r="CJ111" s="199"/>
      <c r="CK111" s="199"/>
      <c r="CL111" s="199"/>
      <c r="CM111" s="199"/>
      <c r="CN111" s="199"/>
      <c r="CO111" s="199"/>
      <c r="CP111" s="199"/>
      <c r="CQ111" s="199"/>
      <c r="CR111" s="199"/>
      <c r="CS111" s="199"/>
      <c r="CT111" s="199"/>
      <c r="CU111" s="199"/>
      <c r="CV111" s="199"/>
      <c r="CW111" s="199"/>
      <c r="CX111" s="199"/>
      <c r="CY111" s="199"/>
      <c r="CZ111" s="199"/>
      <c r="DA111" s="199"/>
      <c r="DB111" s="199"/>
      <c r="DC111" s="199"/>
      <c r="DD111" s="199"/>
      <c r="DE111" s="199"/>
      <c r="DF111" s="199"/>
      <c r="DG111" s="199"/>
      <c r="DH111" s="199"/>
      <c r="DI111" s="199"/>
      <c r="DJ111" s="199"/>
      <c r="DK111" s="199"/>
      <c r="DL111" s="199"/>
      <c r="DM111" s="199"/>
      <c r="DN111" s="199"/>
    </row>
    <row r="112" spans="1:118" x14ac:dyDescent="0.2">
      <c r="A112" s="33" t="s">
        <v>138</v>
      </c>
      <c r="B112" s="33" t="s">
        <v>199</v>
      </c>
      <c r="C112" s="33">
        <v>29</v>
      </c>
      <c r="D112" s="33" t="s">
        <v>133</v>
      </c>
      <c r="E112" s="200">
        <v>0</v>
      </c>
      <c r="F112" s="199">
        <v>0</v>
      </c>
      <c r="G112" s="200"/>
      <c r="H112" s="199"/>
      <c r="I112" s="200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  <c r="AC112" s="199"/>
      <c r="AD112" s="199"/>
      <c r="AE112" s="199"/>
      <c r="AF112" s="199"/>
      <c r="AG112" s="199"/>
      <c r="AH112" s="199"/>
      <c r="AI112" s="199"/>
      <c r="AJ112" s="199"/>
      <c r="AK112" s="199"/>
      <c r="AL112" s="199"/>
      <c r="AM112" s="199"/>
      <c r="AN112" s="199"/>
      <c r="AO112" s="199"/>
      <c r="AP112" s="199"/>
      <c r="AQ112" s="199"/>
      <c r="AR112" s="199"/>
      <c r="AS112" s="199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199"/>
      <c r="BE112" s="199"/>
      <c r="BF112" s="199"/>
      <c r="BG112" s="199"/>
      <c r="BH112" s="199"/>
      <c r="BI112" s="199"/>
      <c r="BJ112" s="199"/>
      <c r="BK112" s="199"/>
      <c r="BL112" s="199"/>
      <c r="BM112" s="199"/>
      <c r="BN112" s="199"/>
      <c r="BO112" s="199"/>
      <c r="BP112" s="199"/>
      <c r="BQ112" s="199"/>
      <c r="BR112" s="199"/>
      <c r="BS112" s="199"/>
      <c r="BT112" s="199"/>
      <c r="BU112" s="199"/>
      <c r="BV112" s="199"/>
      <c r="BW112" s="199"/>
      <c r="BX112" s="199"/>
      <c r="BY112" s="199"/>
      <c r="BZ112" s="199"/>
      <c r="CA112" s="199"/>
      <c r="CB112" s="199"/>
      <c r="CC112" s="199"/>
      <c r="CD112" s="199"/>
      <c r="CE112" s="199"/>
      <c r="CF112" s="199"/>
      <c r="CG112" s="199"/>
      <c r="CH112" s="199"/>
      <c r="CI112" s="199"/>
      <c r="CJ112" s="199"/>
      <c r="CK112" s="199"/>
      <c r="CL112" s="199"/>
      <c r="CM112" s="199"/>
      <c r="CN112" s="199"/>
      <c r="CO112" s="199"/>
      <c r="CP112" s="199"/>
      <c r="CQ112" s="199"/>
      <c r="CR112" s="199"/>
      <c r="CS112" s="199"/>
      <c r="CT112" s="199"/>
      <c r="CU112" s="199"/>
      <c r="CV112" s="199"/>
      <c r="CW112" s="199"/>
      <c r="CX112" s="199"/>
      <c r="CY112" s="199"/>
      <c r="CZ112" s="199"/>
      <c r="DA112" s="199"/>
      <c r="DB112" s="199"/>
      <c r="DC112" s="199"/>
      <c r="DD112" s="199"/>
      <c r="DE112" s="199"/>
      <c r="DF112" s="199"/>
      <c r="DG112" s="199"/>
      <c r="DH112" s="199"/>
      <c r="DI112" s="199"/>
      <c r="DJ112" s="199"/>
      <c r="DK112" s="199"/>
      <c r="DL112" s="199"/>
      <c r="DM112" s="199"/>
      <c r="DN112" s="199"/>
    </row>
    <row r="113" spans="1:118" x14ac:dyDescent="0.2">
      <c r="A113" s="33" t="s">
        <v>138</v>
      </c>
      <c r="B113" s="33" t="s">
        <v>199</v>
      </c>
      <c r="C113" s="33">
        <v>30</v>
      </c>
      <c r="D113" s="33" t="s">
        <v>134</v>
      </c>
      <c r="E113" s="200">
        <v>0</v>
      </c>
      <c r="F113" s="199">
        <v>0</v>
      </c>
      <c r="G113" s="200"/>
      <c r="H113" s="199"/>
      <c r="I113" s="200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  <c r="AC113" s="199"/>
      <c r="AD113" s="199"/>
      <c r="AE113" s="199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9"/>
      <c r="AP113" s="199"/>
      <c r="AQ113" s="199"/>
      <c r="AR113" s="199"/>
      <c r="AS113" s="199"/>
      <c r="AT113" s="199"/>
      <c r="AU113" s="199"/>
      <c r="AV113" s="199"/>
      <c r="AW113" s="199"/>
      <c r="AX113" s="199"/>
      <c r="AY113" s="199"/>
      <c r="AZ113" s="199"/>
      <c r="BA113" s="199"/>
      <c r="BB113" s="199"/>
      <c r="BC113" s="199"/>
      <c r="BD113" s="199"/>
      <c r="BE113" s="199"/>
      <c r="BF113" s="199"/>
      <c r="BG113" s="199"/>
      <c r="BH113" s="199"/>
      <c r="BI113" s="199"/>
      <c r="BJ113" s="199"/>
      <c r="BK113" s="199"/>
      <c r="BL113" s="199"/>
      <c r="BM113" s="199"/>
      <c r="BN113" s="199"/>
      <c r="BO113" s="199"/>
      <c r="BP113" s="199"/>
      <c r="BQ113" s="199"/>
      <c r="BR113" s="199"/>
      <c r="BS113" s="199"/>
      <c r="BT113" s="199"/>
      <c r="BU113" s="199"/>
      <c r="BV113" s="199"/>
      <c r="BW113" s="199"/>
      <c r="BX113" s="199"/>
      <c r="BY113" s="199"/>
      <c r="BZ113" s="199"/>
      <c r="CA113" s="199"/>
      <c r="CB113" s="199"/>
      <c r="CC113" s="199"/>
      <c r="CD113" s="199"/>
      <c r="CE113" s="199"/>
      <c r="CF113" s="199"/>
      <c r="CG113" s="199"/>
      <c r="CH113" s="199"/>
      <c r="CI113" s="199"/>
      <c r="CJ113" s="199"/>
      <c r="CK113" s="199"/>
      <c r="CL113" s="199"/>
      <c r="CM113" s="199"/>
      <c r="CN113" s="199"/>
      <c r="CO113" s="199"/>
      <c r="CP113" s="199"/>
      <c r="CQ113" s="199"/>
      <c r="CR113" s="199"/>
      <c r="CS113" s="199"/>
      <c r="CT113" s="199"/>
      <c r="CU113" s="199"/>
      <c r="CV113" s="199"/>
      <c r="CW113" s="199"/>
      <c r="CX113" s="199"/>
      <c r="CY113" s="199"/>
      <c r="CZ113" s="199"/>
      <c r="DA113" s="199"/>
      <c r="DB113" s="199"/>
      <c r="DC113" s="199"/>
      <c r="DD113" s="199"/>
      <c r="DE113" s="199"/>
      <c r="DF113" s="199"/>
      <c r="DG113" s="199"/>
      <c r="DH113" s="199"/>
      <c r="DI113" s="199"/>
      <c r="DJ113" s="199"/>
      <c r="DK113" s="199"/>
      <c r="DL113" s="199"/>
      <c r="DM113" s="199"/>
      <c r="DN113" s="199"/>
    </row>
    <row r="114" spans="1:118" x14ac:dyDescent="0.2">
      <c r="A114" s="33" t="s">
        <v>138</v>
      </c>
      <c r="B114" s="33" t="s">
        <v>199</v>
      </c>
      <c r="C114" s="33">
        <v>31</v>
      </c>
      <c r="D114" s="33" t="s">
        <v>135</v>
      </c>
      <c r="E114" s="200">
        <v>0</v>
      </c>
      <c r="F114" s="199">
        <v>0</v>
      </c>
      <c r="G114" s="200"/>
      <c r="H114" s="199"/>
      <c r="I114" s="200"/>
      <c r="J114" s="199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  <c r="AC114" s="199"/>
      <c r="AD114" s="199"/>
      <c r="AE114" s="199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9"/>
      <c r="AP114" s="199"/>
      <c r="AQ114" s="199"/>
      <c r="AR114" s="199"/>
      <c r="AS114" s="199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199"/>
      <c r="BE114" s="199"/>
      <c r="BF114" s="199"/>
      <c r="BG114" s="199"/>
      <c r="BH114" s="199"/>
      <c r="BI114" s="199"/>
      <c r="BJ114" s="199"/>
      <c r="BK114" s="199"/>
      <c r="BL114" s="199"/>
      <c r="BM114" s="199"/>
      <c r="BN114" s="199"/>
      <c r="BO114" s="199"/>
      <c r="BP114" s="199"/>
      <c r="BQ114" s="199"/>
      <c r="BR114" s="199"/>
      <c r="BS114" s="199"/>
      <c r="BT114" s="199"/>
      <c r="BU114" s="199"/>
      <c r="BV114" s="199"/>
      <c r="BW114" s="199"/>
      <c r="BX114" s="199"/>
      <c r="BY114" s="199"/>
      <c r="BZ114" s="199"/>
      <c r="CA114" s="199"/>
      <c r="CB114" s="199"/>
      <c r="CC114" s="199"/>
      <c r="CD114" s="199"/>
      <c r="CE114" s="199"/>
      <c r="CF114" s="199"/>
      <c r="CG114" s="199"/>
      <c r="CH114" s="199"/>
      <c r="CI114" s="199"/>
      <c r="CJ114" s="199"/>
      <c r="CK114" s="199"/>
      <c r="CL114" s="199"/>
      <c r="CM114" s="199"/>
      <c r="CN114" s="199"/>
      <c r="CO114" s="199"/>
      <c r="CP114" s="199"/>
      <c r="CQ114" s="199"/>
      <c r="CR114" s="199"/>
      <c r="CS114" s="199"/>
      <c r="CT114" s="199"/>
      <c r="CU114" s="199"/>
      <c r="CV114" s="199"/>
      <c r="CW114" s="199"/>
      <c r="CX114" s="199"/>
      <c r="CY114" s="199"/>
      <c r="CZ114" s="199"/>
      <c r="DA114" s="199"/>
      <c r="DB114" s="199"/>
      <c r="DC114" s="199"/>
      <c r="DD114" s="199"/>
      <c r="DE114" s="199"/>
      <c r="DF114" s="199"/>
      <c r="DG114" s="199"/>
      <c r="DH114" s="199"/>
      <c r="DI114" s="199"/>
      <c r="DJ114" s="199"/>
      <c r="DK114" s="199"/>
      <c r="DL114" s="199"/>
      <c r="DM114" s="199"/>
      <c r="DN114" s="199"/>
    </row>
    <row r="115" spans="1:118" x14ac:dyDescent="0.2">
      <c r="A115" s="33" t="s">
        <v>138</v>
      </c>
      <c r="B115" s="33" t="s">
        <v>199</v>
      </c>
      <c r="C115" s="33">
        <v>32</v>
      </c>
      <c r="D115" s="33" t="s">
        <v>70</v>
      </c>
      <c r="E115" s="200">
        <v>0</v>
      </c>
      <c r="F115" s="199">
        <v>0</v>
      </c>
      <c r="G115" s="200"/>
      <c r="H115" s="199"/>
      <c r="I115" s="200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199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9"/>
      <c r="AP115" s="199"/>
      <c r="AQ115" s="199"/>
      <c r="AR115" s="199"/>
      <c r="AS115" s="199"/>
      <c r="AT115" s="199"/>
      <c r="AU115" s="199"/>
      <c r="AV115" s="199"/>
      <c r="AW115" s="199"/>
      <c r="AX115" s="199"/>
      <c r="AY115" s="199"/>
      <c r="AZ115" s="199"/>
      <c r="BA115" s="199"/>
      <c r="BB115" s="199"/>
      <c r="BC115" s="199"/>
      <c r="BD115" s="199"/>
      <c r="BE115" s="199"/>
      <c r="BF115" s="199"/>
      <c r="BG115" s="199"/>
      <c r="BH115" s="199"/>
      <c r="BI115" s="199"/>
      <c r="BJ115" s="199"/>
      <c r="BK115" s="199"/>
      <c r="BL115" s="199"/>
      <c r="BM115" s="199"/>
      <c r="BN115" s="199"/>
      <c r="BO115" s="199"/>
      <c r="BP115" s="199"/>
      <c r="BQ115" s="199"/>
      <c r="BR115" s="199"/>
      <c r="BS115" s="199"/>
      <c r="BT115" s="199"/>
      <c r="BU115" s="199"/>
      <c r="BV115" s="199"/>
      <c r="BW115" s="199"/>
      <c r="BX115" s="199"/>
      <c r="BY115" s="199"/>
      <c r="BZ115" s="199"/>
      <c r="CA115" s="199"/>
      <c r="CB115" s="199"/>
      <c r="CC115" s="199"/>
      <c r="CD115" s="199"/>
      <c r="CE115" s="199"/>
      <c r="CF115" s="199"/>
      <c r="CG115" s="199"/>
      <c r="CH115" s="199"/>
      <c r="CI115" s="199"/>
      <c r="CJ115" s="199"/>
      <c r="CK115" s="199"/>
      <c r="CL115" s="199"/>
      <c r="CM115" s="199"/>
      <c r="CN115" s="199"/>
      <c r="CO115" s="199"/>
      <c r="CP115" s="199"/>
      <c r="CQ115" s="199"/>
      <c r="CR115" s="199"/>
      <c r="CS115" s="199"/>
      <c r="CT115" s="199"/>
      <c r="CU115" s="199"/>
      <c r="CV115" s="199"/>
      <c r="CW115" s="199"/>
      <c r="CX115" s="199"/>
      <c r="CY115" s="199"/>
      <c r="CZ115" s="199"/>
      <c r="DA115" s="199"/>
      <c r="DB115" s="199"/>
      <c r="DC115" s="199"/>
      <c r="DD115" s="199"/>
      <c r="DE115" s="199"/>
      <c r="DF115" s="199"/>
      <c r="DG115" s="199"/>
      <c r="DH115" s="199"/>
      <c r="DI115" s="199"/>
      <c r="DJ115" s="199"/>
      <c r="DK115" s="199"/>
      <c r="DL115" s="199"/>
      <c r="DM115" s="199"/>
      <c r="DN115" s="199"/>
    </row>
    <row r="116" spans="1:118" x14ac:dyDescent="0.2">
      <c r="A116" s="33" t="s">
        <v>138</v>
      </c>
      <c r="B116" s="33" t="s">
        <v>199</v>
      </c>
      <c r="C116" s="33">
        <v>33</v>
      </c>
      <c r="D116" s="33" t="s">
        <v>71</v>
      </c>
      <c r="E116" s="200">
        <v>0</v>
      </c>
      <c r="F116" s="199">
        <v>0</v>
      </c>
      <c r="G116" s="200"/>
      <c r="H116" s="199"/>
      <c r="I116" s="200"/>
      <c r="J116" s="199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  <c r="AC116" s="199"/>
      <c r="AD116" s="199"/>
      <c r="AE116" s="199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99"/>
      <c r="AP116" s="199"/>
      <c r="AQ116" s="199"/>
      <c r="AR116" s="199"/>
      <c r="AS116" s="199"/>
      <c r="AT116" s="199"/>
      <c r="AU116" s="199"/>
      <c r="AV116" s="199"/>
      <c r="AW116" s="199"/>
      <c r="AX116" s="199"/>
      <c r="AY116" s="199"/>
      <c r="AZ116" s="199"/>
      <c r="BA116" s="199"/>
      <c r="BB116" s="199"/>
      <c r="BC116" s="199"/>
      <c r="BD116" s="199"/>
      <c r="BE116" s="199"/>
      <c r="BF116" s="199"/>
      <c r="BG116" s="199"/>
      <c r="BH116" s="199"/>
      <c r="BI116" s="199"/>
      <c r="BJ116" s="199"/>
      <c r="BK116" s="199"/>
      <c r="BL116" s="199"/>
      <c r="BM116" s="199"/>
      <c r="BN116" s="199"/>
      <c r="BO116" s="199"/>
      <c r="BP116" s="199"/>
      <c r="BQ116" s="199"/>
      <c r="BR116" s="199"/>
      <c r="BS116" s="199"/>
      <c r="BT116" s="199"/>
      <c r="BU116" s="199"/>
      <c r="BV116" s="199"/>
      <c r="BW116" s="199"/>
      <c r="BX116" s="199"/>
      <c r="BY116" s="199"/>
      <c r="BZ116" s="199"/>
      <c r="CA116" s="199"/>
      <c r="CB116" s="199"/>
      <c r="CC116" s="199"/>
      <c r="CD116" s="199"/>
      <c r="CE116" s="199"/>
      <c r="CF116" s="199"/>
      <c r="CG116" s="199"/>
      <c r="CH116" s="199"/>
      <c r="CI116" s="199"/>
      <c r="CJ116" s="199"/>
      <c r="CK116" s="199"/>
      <c r="CL116" s="199"/>
      <c r="CM116" s="199"/>
      <c r="CN116" s="199"/>
      <c r="CO116" s="199"/>
      <c r="CP116" s="199"/>
      <c r="CQ116" s="199"/>
      <c r="CR116" s="199"/>
      <c r="CS116" s="199"/>
      <c r="CT116" s="199"/>
      <c r="CU116" s="199"/>
      <c r="CV116" s="199"/>
      <c r="CW116" s="199"/>
      <c r="CX116" s="199"/>
      <c r="CY116" s="199"/>
      <c r="CZ116" s="199"/>
      <c r="DA116" s="199"/>
      <c r="DB116" s="199"/>
      <c r="DC116" s="199"/>
      <c r="DD116" s="199"/>
      <c r="DE116" s="199"/>
      <c r="DF116" s="199"/>
      <c r="DG116" s="199"/>
      <c r="DH116" s="199"/>
      <c r="DI116" s="199"/>
      <c r="DJ116" s="199"/>
      <c r="DK116" s="199"/>
      <c r="DL116" s="199"/>
      <c r="DM116" s="199"/>
      <c r="DN116" s="199"/>
    </row>
    <row r="117" spans="1:118" x14ac:dyDescent="0.2">
      <c r="A117" s="33" t="s">
        <v>138</v>
      </c>
      <c r="B117" s="33" t="s">
        <v>199</v>
      </c>
      <c r="C117" s="33">
        <v>34</v>
      </c>
      <c r="D117" s="33" t="s">
        <v>72</v>
      </c>
      <c r="E117" s="200">
        <v>0</v>
      </c>
      <c r="F117" s="199">
        <v>0</v>
      </c>
      <c r="G117" s="200"/>
      <c r="H117" s="199"/>
      <c r="I117" s="200"/>
      <c r="J117" s="199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  <c r="AC117" s="199"/>
      <c r="AD117" s="199"/>
      <c r="AE117" s="199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9"/>
      <c r="AP117" s="199"/>
      <c r="AQ117" s="199"/>
      <c r="AR117" s="199"/>
      <c r="AS117" s="199"/>
      <c r="AT117" s="199"/>
      <c r="AU117" s="199"/>
      <c r="AV117" s="199"/>
      <c r="AW117" s="199"/>
      <c r="AX117" s="199"/>
      <c r="AY117" s="199"/>
      <c r="AZ117" s="199"/>
      <c r="BA117" s="199"/>
      <c r="BB117" s="199"/>
      <c r="BC117" s="199"/>
      <c r="BD117" s="199"/>
      <c r="BE117" s="199"/>
      <c r="BF117" s="199"/>
      <c r="BG117" s="199"/>
      <c r="BH117" s="199"/>
      <c r="BI117" s="199"/>
      <c r="BJ117" s="199"/>
      <c r="BK117" s="199"/>
      <c r="BL117" s="199"/>
      <c r="BM117" s="199"/>
      <c r="BN117" s="199"/>
      <c r="BO117" s="199"/>
      <c r="BP117" s="199"/>
      <c r="BQ117" s="199"/>
      <c r="BR117" s="199"/>
      <c r="BS117" s="199"/>
      <c r="BT117" s="199"/>
      <c r="BU117" s="199"/>
      <c r="BV117" s="199"/>
      <c r="BW117" s="199"/>
      <c r="BX117" s="199"/>
      <c r="BY117" s="199"/>
      <c r="BZ117" s="199"/>
      <c r="CA117" s="199"/>
      <c r="CB117" s="199"/>
      <c r="CC117" s="199"/>
      <c r="CD117" s="199"/>
      <c r="CE117" s="199"/>
      <c r="CF117" s="199"/>
      <c r="CG117" s="199"/>
      <c r="CH117" s="199"/>
      <c r="CI117" s="199"/>
      <c r="CJ117" s="199"/>
      <c r="CK117" s="199"/>
      <c r="CL117" s="199"/>
      <c r="CM117" s="199"/>
      <c r="CN117" s="199"/>
      <c r="CO117" s="199"/>
      <c r="CP117" s="199"/>
      <c r="CQ117" s="199"/>
      <c r="CR117" s="199"/>
      <c r="CS117" s="199"/>
      <c r="CT117" s="199"/>
      <c r="CU117" s="199"/>
      <c r="CV117" s="199"/>
      <c r="CW117" s="199"/>
      <c r="CX117" s="199"/>
      <c r="CY117" s="199"/>
      <c r="CZ117" s="199"/>
      <c r="DA117" s="199"/>
      <c r="DB117" s="199"/>
      <c r="DC117" s="199"/>
      <c r="DD117" s="199"/>
      <c r="DE117" s="199"/>
      <c r="DF117" s="199"/>
      <c r="DG117" s="199"/>
      <c r="DH117" s="199"/>
      <c r="DI117" s="199"/>
      <c r="DJ117" s="199"/>
      <c r="DK117" s="199"/>
      <c r="DL117" s="199"/>
      <c r="DM117" s="199"/>
      <c r="DN117" s="199"/>
    </row>
    <row r="118" spans="1:118" x14ac:dyDescent="0.2">
      <c r="A118" s="33" t="s">
        <v>138</v>
      </c>
      <c r="B118" s="33" t="s">
        <v>199</v>
      </c>
      <c r="C118" s="33">
        <v>35</v>
      </c>
      <c r="D118" s="33" t="s">
        <v>73</v>
      </c>
      <c r="E118" s="200">
        <v>0</v>
      </c>
      <c r="F118" s="199">
        <v>0</v>
      </c>
      <c r="G118" s="200"/>
      <c r="H118" s="199"/>
      <c r="I118" s="200"/>
      <c r="J118" s="199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  <c r="AC118" s="199"/>
      <c r="AD118" s="199"/>
      <c r="AE118" s="199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9"/>
      <c r="AP118" s="199"/>
      <c r="AQ118" s="199"/>
      <c r="AR118" s="199"/>
      <c r="AS118" s="199"/>
      <c r="AT118" s="199"/>
      <c r="AU118" s="199"/>
      <c r="AV118" s="199"/>
      <c r="AW118" s="199"/>
      <c r="AX118" s="199"/>
      <c r="AY118" s="199"/>
      <c r="AZ118" s="199"/>
      <c r="BA118" s="199"/>
      <c r="BB118" s="199"/>
      <c r="BC118" s="199"/>
      <c r="BD118" s="199"/>
      <c r="BE118" s="199"/>
      <c r="BF118" s="199"/>
      <c r="BG118" s="199"/>
      <c r="BH118" s="199"/>
      <c r="BI118" s="199"/>
      <c r="BJ118" s="199"/>
      <c r="BK118" s="199"/>
      <c r="BL118" s="199"/>
      <c r="BM118" s="199"/>
      <c r="BN118" s="199"/>
      <c r="BO118" s="199"/>
      <c r="BP118" s="199"/>
      <c r="BQ118" s="199"/>
      <c r="BR118" s="199"/>
      <c r="BS118" s="199"/>
      <c r="BT118" s="199"/>
      <c r="BU118" s="199"/>
      <c r="BV118" s="199"/>
      <c r="BW118" s="199"/>
      <c r="BX118" s="199"/>
      <c r="BY118" s="199"/>
      <c r="BZ118" s="199"/>
      <c r="CA118" s="199"/>
      <c r="CB118" s="199"/>
      <c r="CC118" s="199"/>
      <c r="CD118" s="199"/>
      <c r="CE118" s="199"/>
      <c r="CF118" s="199"/>
      <c r="CG118" s="199"/>
      <c r="CH118" s="199"/>
      <c r="CI118" s="199"/>
      <c r="CJ118" s="199"/>
      <c r="CK118" s="199"/>
      <c r="CL118" s="199"/>
      <c r="CM118" s="199"/>
      <c r="CN118" s="199"/>
      <c r="CO118" s="199"/>
      <c r="CP118" s="199"/>
      <c r="CQ118" s="199"/>
      <c r="CR118" s="199"/>
      <c r="CS118" s="199"/>
      <c r="CT118" s="199"/>
      <c r="CU118" s="199"/>
      <c r="CV118" s="199"/>
      <c r="CW118" s="199"/>
      <c r="CX118" s="199"/>
      <c r="CY118" s="199"/>
      <c r="CZ118" s="199"/>
      <c r="DA118" s="199"/>
      <c r="DB118" s="199"/>
      <c r="DC118" s="199"/>
      <c r="DD118" s="199"/>
      <c r="DE118" s="199"/>
      <c r="DF118" s="199"/>
      <c r="DG118" s="199"/>
      <c r="DH118" s="199"/>
      <c r="DI118" s="199"/>
      <c r="DJ118" s="199"/>
      <c r="DK118" s="199"/>
      <c r="DL118" s="199"/>
      <c r="DM118" s="199"/>
      <c r="DN118" s="199"/>
    </row>
    <row r="119" spans="1:118" x14ac:dyDescent="0.2">
      <c r="A119" s="33" t="s">
        <v>138</v>
      </c>
      <c r="B119" s="33" t="s">
        <v>199</v>
      </c>
      <c r="C119" s="33">
        <v>36</v>
      </c>
      <c r="D119" s="33" t="s">
        <v>74</v>
      </c>
      <c r="E119" s="200">
        <v>0</v>
      </c>
      <c r="F119" s="199">
        <v>0</v>
      </c>
      <c r="G119" s="200"/>
      <c r="H119" s="199"/>
      <c r="I119" s="200"/>
      <c r="J119" s="199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  <c r="AC119" s="199"/>
      <c r="AD119" s="199"/>
      <c r="AE119" s="199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9"/>
      <c r="AP119" s="199"/>
      <c r="AQ119" s="199"/>
      <c r="AR119" s="199"/>
      <c r="AS119" s="199"/>
      <c r="AT119" s="199"/>
      <c r="AU119" s="199"/>
      <c r="AV119" s="199"/>
      <c r="AW119" s="199"/>
      <c r="AX119" s="199"/>
      <c r="AY119" s="199"/>
      <c r="AZ119" s="199"/>
      <c r="BA119" s="199"/>
      <c r="BB119" s="199"/>
      <c r="BC119" s="199"/>
      <c r="BD119" s="199"/>
      <c r="BE119" s="199"/>
      <c r="BF119" s="199"/>
      <c r="BG119" s="199"/>
      <c r="BH119" s="199"/>
      <c r="BI119" s="199"/>
      <c r="BJ119" s="199"/>
      <c r="BK119" s="199"/>
      <c r="BL119" s="199"/>
      <c r="BM119" s="199"/>
      <c r="BN119" s="199"/>
      <c r="BO119" s="199"/>
      <c r="BP119" s="199"/>
      <c r="BQ119" s="199"/>
      <c r="BR119" s="199"/>
      <c r="BS119" s="199"/>
      <c r="BT119" s="199"/>
      <c r="BU119" s="199"/>
      <c r="BV119" s="199"/>
      <c r="BW119" s="199"/>
      <c r="BX119" s="199"/>
      <c r="BY119" s="199"/>
      <c r="BZ119" s="199"/>
      <c r="CA119" s="199"/>
      <c r="CB119" s="199"/>
      <c r="CC119" s="199"/>
      <c r="CD119" s="199"/>
      <c r="CE119" s="199"/>
      <c r="CF119" s="199"/>
      <c r="CG119" s="199"/>
      <c r="CH119" s="199"/>
      <c r="CI119" s="199"/>
      <c r="CJ119" s="199"/>
      <c r="CK119" s="199"/>
      <c r="CL119" s="199"/>
      <c r="CM119" s="199"/>
      <c r="CN119" s="199"/>
      <c r="CO119" s="199"/>
      <c r="CP119" s="199"/>
      <c r="CQ119" s="199"/>
      <c r="CR119" s="199"/>
      <c r="CS119" s="199"/>
      <c r="CT119" s="199"/>
      <c r="CU119" s="199"/>
      <c r="CV119" s="199"/>
      <c r="CW119" s="199"/>
      <c r="CX119" s="199"/>
      <c r="CY119" s="199"/>
      <c r="CZ119" s="199"/>
      <c r="DA119" s="199"/>
      <c r="DB119" s="199"/>
      <c r="DC119" s="199"/>
      <c r="DD119" s="199"/>
      <c r="DE119" s="199"/>
      <c r="DF119" s="199"/>
      <c r="DG119" s="199"/>
      <c r="DH119" s="199"/>
      <c r="DI119" s="199"/>
      <c r="DJ119" s="199"/>
      <c r="DK119" s="199"/>
      <c r="DL119" s="199"/>
      <c r="DM119" s="199"/>
      <c r="DN119" s="199"/>
    </row>
    <row r="120" spans="1:118" x14ac:dyDescent="0.2">
      <c r="A120" s="33" t="s">
        <v>138</v>
      </c>
      <c r="B120" s="33" t="s">
        <v>199</v>
      </c>
      <c r="C120" s="33">
        <v>37</v>
      </c>
      <c r="D120" s="33" t="s">
        <v>75</v>
      </c>
      <c r="E120" s="200">
        <v>0</v>
      </c>
      <c r="F120" s="199">
        <v>0</v>
      </c>
      <c r="G120" s="200"/>
      <c r="H120" s="199"/>
      <c r="I120" s="200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  <c r="AC120" s="199"/>
      <c r="AD120" s="199"/>
      <c r="AE120" s="199"/>
      <c r="AF120" s="199"/>
      <c r="AG120" s="199"/>
      <c r="AH120" s="199"/>
      <c r="AI120" s="199"/>
      <c r="AJ120" s="199"/>
      <c r="AK120" s="199"/>
      <c r="AL120" s="199"/>
      <c r="AM120" s="199"/>
      <c r="AN120" s="199"/>
      <c r="AO120" s="199"/>
      <c r="AP120" s="199"/>
      <c r="AQ120" s="199"/>
      <c r="AR120" s="199"/>
      <c r="AS120" s="199"/>
      <c r="AT120" s="199"/>
      <c r="AU120" s="199"/>
      <c r="AV120" s="199"/>
      <c r="AW120" s="199"/>
      <c r="AX120" s="199"/>
      <c r="AY120" s="199"/>
      <c r="AZ120" s="199"/>
      <c r="BA120" s="199"/>
      <c r="BB120" s="199"/>
      <c r="BC120" s="199"/>
      <c r="BD120" s="199"/>
      <c r="BE120" s="199"/>
      <c r="BF120" s="199"/>
      <c r="BG120" s="199"/>
      <c r="BH120" s="199"/>
      <c r="BI120" s="199"/>
      <c r="BJ120" s="199"/>
      <c r="BK120" s="199"/>
      <c r="BL120" s="199"/>
      <c r="BM120" s="199"/>
      <c r="BN120" s="199"/>
      <c r="BO120" s="199"/>
      <c r="BP120" s="199"/>
      <c r="BQ120" s="199"/>
      <c r="BR120" s="199"/>
      <c r="BS120" s="199"/>
      <c r="BT120" s="199"/>
      <c r="BU120" s="199"/>
      <c r="BV120" s="199"/>
      <c r="BW120" s="199"/>
      <c r="BX120" s="199"/>
      <c r="BY120" s="199"/>
      <c r="BZ120" s="199"/>
      <c r="CA120" s="199"/>
      <c r="CB120" s="199"/>
      <c r="CC120" s="199"/>
      <c r="CD120" s="199"/>
      <c r="CE120" s="199"/>
      <c r="CF120" s="199"/>
      <c r="CG120" s="199"/>
      <c r="CH120" s="199"/>
      <c r="CI120" s="199"/>
      <c r="CJ120" s="199"/>
      <c r="CK120" s="199"/>
      <c r="CL120" s="199"/>
      <c r="CM120" s="199"/>
      <c r="CN120" s="199"/>
      <c r="CO120" s="199"/>
      <c r="CP120" s="199"/>
      <c r="CQ120" s="199"/>
      <c r="CR120" s="199"/>
      <c r="CS120" s="199"/>
      <c r="CT120" s="199"/>
      <c r="CU120" s="199"/>
      <c r="CV120" s="199"/>
      <c r="CW120" s="199"/>
      <c r="CX120" s="199"/>
      <c r="CY120" s="199"/>
      <c r="CZ120" s="199"/>
      <c r="DA120" s="199"/>
      <c r="DB120" s="199"/>
      <c r="DC120" s="199"/>
      <c r="DD120" s="199"/>
      <c r="DE120" s="199"/>
      <c r="DF120" s="199"/>
      <c r="DG120" s="199"/>
      <c r="DH120" s="199"/>
      <c r="DI120" s="199"/>
      <c r="DJ120" s="199"/>
      <c r="DK120" s="199"/>
      <c r="DL120" s="199"/>
      <c r="DM120" s="199"/>
      <c r="DN120" s="199"/>
    </row>
    <row r="121" spans="1:118" x14ac:dyDescent="0.2">
      <c r="A121" s="33" t="s">
        <v>138</v>
      </c>
      <c r="B121" s="33" t="s">
        <v>199</v>
      </c>
      <c r="C121" s="33">
        <v>38</v>
      </c>
      <c r="D121" s="33" t="s">
        <v>76</v>
      </c>
      <c r="E121" s="200">
        <v>0</v>
      </c>
      <c r="F121" s="199">
        <v>0</v>
      </c>
      <c r="G121" s="200"/>
      <c r="H121" s="199"/>
      <c r="I121" s="200"/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  <c r="AC121" s="199"/>
      <c r="AD121" s="199"/>
      <c r="AE121" s="199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9"/>
      <c r="AP121" s="199"/>
      <c r="AQ121" s="199"/>
      <c r="AR121" s="199"/>
      <c r="AS121" s="199"/>
      <c r="AT121" s="199"/>
      <c r="AU121" s="199"/>
      <c r="AV121" s="199"/>
      <c r="AW121" s="199"/>
      <c r="AX121" s="199"/>
      <c r="AY121" s="199"/>
      <c r="AZ121" s="199"/>
      <c r="BA121" s="199"/>
      <c r="BB121" s="199"/>
      <c r="BC121" s="199"/>
      <c r="BD121" s="199"/>
      <c r="BE121" s="199"/>
      <c r="BF121" s="199"/>
      <c r="BG121" s="199"/>
      <c r="BH121" s="199"/>
      <c r="BI121" s="199"/>
      <c r="BJ121" s="199"/>
      <c r="BK121" s="199"/>
      <c r="BL121" s="199"/>
      <c r="BM121" s="199"/>
      <c r="BN121" s="199"/>
      <c r="BO121" s="199"/>
      <c r="BP121" s="199"/>
      <c r="BQ121" s="199"/>
      <c r="BR121" s="199"/>
      <c r="BS121" s="199"/>
      <c r="BT121" s="199"/>
      <c r="BU121" s="199"/>
      <c r="BV121" s="199"/>
      <c r="BW121" s="199"/>
      <c r="BX121" s="199"/>
      <c r="BY121" s="199"/>
      <c r="BZ121" s="199"/>
      <c r="CA121" s="199"/>
      <c r="CB121" s="199"/>
      <c r="CC121" s="199"/>
      <c r="CD121" s="199"/>
      <c r="CE121" s="199"/>
      <c r="CF121" s="199"/>
      <c r="CG121" s="199"/>
      <c r="CH121" s="199"/>
      <c r="CI121" s="199"/>
      <c r="CJ121" s="199"/>
      <c r="CK121" s="199"/>
      <c r="CL121" s="199"/>
      <c r="CM121" s="199"/>
      <c r="CN121" s="199"/>
      <c r="CO121" s="199"/>
      <c r="CP121" s="199"/>
      <c r="CQ121" s="199"/>
      <c r="CR121" s="199"/>
      <c r="CS121" s="199"/>
      <c r="CT121" s="199"/>
      <c r="CU121" s="199"/>
      <c r="CV121" s="199"/>
      <c r="CW121" s="199"/>
      <c r="CX121" s="199"/>
      <c r="CY121" s="199"/>
      <c r="CZ121" s="199"/>
      <c r="DA121" s="199"/>
      <c r="DB121" s="199"/>
      <c r="DC121" s="199"/>
      <c r="DD121" s="199"/>
      <c r="DE121" s="199"/>
      <c r="DF121" s="199"/>
      <c r="DG121" s="199"/>
      <c r="DH121" s="199"/>
      <c r="DI121" s="199"/>
      <c r="DJ121" s="199"/>
      <c r="DK121" s="199"/>
      <c r="DL121" s="199"/>
      <c r="DM121" s="199"/>
      <c r="DN121" s="199"/>
    </row>
    <row r="122" spans="1:118" x14ac:dyDescent="0.2">
      <c r="A122" s="33" t="s">
        <v>138</v>
      </c>
      <c r="B122" s="33" t="s">
        <v>199</v>
      </c>
      <c r="C122" s="33">
        <v>39</v>
      </c>
      <c r="D122" s="33" t="s">
        <v>77</v>
      </c>
      <c r="E122" s="200">
        <v>0</v>
      </c>
      <c r="F122" s="199">
        <v>0</v>
      </c>
      <c r="G122" s="200"/>
      <c r="H122" s="199"/>
      <c r="I122" s="200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  <c r="AC122" s="199"/>
      <c r="AD122" s="199"/>
      <c r="AE122" s="199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9"/>
      <c r="AP122" s="199"/>
      <c r="AQ122" s="199"/>
      <c r="AR122" s="199"/>
      <c r="AS122" s="199"/>
      <c r="AT122" s="199"/>
      <c r="AU122" s="199"/>
      <c r="AV122" s="199"/>
      <c r="AW122" s="199"/>
      <c r="AX122" s="199"/>
      <c r="AY122" s="199"/>
      <c r="AZ122" s="199"/>
      <c r="BA122" s="199"/>
      <c r="BB122" s="199"/>
      <c r="BC122" s="199"/>
      <c r="BD122" s="199"/>
      <c r="BE122" s="199"/>
      <c r="BF122" s="199"/>
      <c r="BG122" s="199"/>
      <c r="BH122" s="199"/>
      <c r="BI122" s="199"/>
      <c r="BJ122" s="199"/>
      <c r="BK122" s="199"/>
      <c r="BL122" s="199"/>
      <c r="BM122" s="199"/>
      <c r="BN122" s="199"/>
      <c r="BO122" s="199"/>
      <c r="BP122" s="199"/>
      <c r="BQ122" s="199"/>
      <c r="BR122" s="199"/>
      <c r="BS122" s="199"/>
      <c r="BT122" s="199"/>
      <c r="BU122" s="199"/>
      <c r="BV122" s="199"/>
      <c r="BW122" s="199"/>
      <c r="BX122" s="199"/>
      <c r="BY122" s="199"/>
      <c r="BZ122" s="199"/>
      <c r="CA122" s="199"/>
      <c r="CB122" s="199"/>
      <c r="CC122" s="199"/>
      <c r="CD122" s="199"/>
      <c r="CE122" s="199"/>
      <c r="CF122" s="199"/>
      <c r="CG122" s="199"/>
      <c r="CH122" s="199"/>
      <c r="CI122" s="199"/>
      <c r="CJ122" s="199"/>
      <c r="CK122" s="199"/>
      <c r="CL122" s="199"/>
      <c r="CM122" s="199"/>
      <c r="CN122" s="199"/>
      <c r="CO122" s="199"/>
      <c r="CP122" s="199"/>
      <c r="CQ122" s="199"/>
      <c r="CR122" s="199"/>
      <c r="CS122" s="199"/>
      <c r="CT122" s="199"/>
      <c r="CU122" s="199"/>
      <c r="CV122" s="199"/>
      <c r="CW122" s="199"/>
      <c r="CX122" s="199"/>
      <c r="CY122" s="199"/>
      <c r="CZ122" s="199"/>
      <c r="DA122" s="199"/>
      <c r="DB122" s="199"/>
      <c r="DC122" s="199"/>
      <c r="DD122" s="199"/>
      <c r="DE122" s="199"/>
      <c r="DF122" s="199"/>
      <c r="DG122" s="199"/>
      <c r="DH122" s="199"/>
      <c r="DI122" s="199"/>
      <c r="DJ122" s="199"/>
      <c r="DK122" s="199"/>
      <c r="DL122" s="199"/>
      <c r="DM122" s="199"/>
      <c r="DN122" s="199"/>
    </row>
    <row r="123" spans="1:118" x14ac:dyDescent="0.2">
      <c r="A123" s="33" t="s">
        <v>138</v>
      </c>
      <c r="B123" s="33" t="s">
        <v>199</v>
      </c>
      <c r="C123" s="33">
        <v>40</v>
      </c>
      <c r="D123" s="33" t="s">
        <v>78</v>
      </c>
      <c r="E123" s="200">
        <v>0</v>
      </c>
      <c r="F123" s="199">
        <v>0</v>
      </c>
      <c r="G123" s="200"/>
      <c r="H123" s="199"/>
      <c r="I123" s="200"/>
      <c r="J123" s="199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  <c r="AC123" s="199"/>
      <c r="AD123" s="199"/>
      <c r="AE123" s="199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9"/>
      <c r="AP123" s="199"/>
      <c r="AQ123" s="199"/>
      <c r="AR123" s="199"/>
      <c r="AS123" s="199"/>
      <c r="AT123" s="199"/>
      <c r="AU123" s="199"/>
      <c r="AV123" s="199"/>
      <c r="AW123" s="199"/>
      <c r="AX123" s="199"/>
      <c r="AY123" s="199"/>
      <c r="AZ123" s="199"/>
      <c r="BA123" s="199"/>
      <c r="BB123" s="199"/>
      <c r="BC123" s="199"/>
      <c r="BD123" s="199"/>
      <c r="BE123" s="199"/>
      <c r="BF123" s="199"/>
      <c r="BG123" s="199"/>
      <c r="BH123" s="199"/>
      <c r="BI123" s="199"/>
      <c r="BJ123" s="199"/>
      <c r="BK123" s="199"/>
      <c r="BL123" s="199"/>
      <c r="BM123" s="199"/>
      <c r="BN123" s="199"/>
      <c r="BO123" s="199"/>
      <c r="BP123" s="199"/>
      <c r="BQ123" s="199"/>
      <c r="BR123" s="199"/>
      <c r="BS123" s="199"/>
      <c r="BT123" s="199"/>
      <c r="BU123" s="199"/>
      <c r="BV123" s="199"/>
      <c r="BW123" s="199"/>
      <c r="BX123" s="199"/>
      <c r="BY123" s="199"/>
      <c r="BZ123" s="199"/>
      <c r="CA123" s="199"/>
      <c r="CB123" s="199"/>
      <c r="CC123" s="199"/>
      <c r="CD123" s="199"/>
      <c r="CE123" s="199"/>
      <c r="CF123" s="199"/>
      <c r="CG123" s="199"/>
      <c r="CH123" s="199"/>
      <c r="CI123" s="199"/>
      <c r="CJ123" s="199"/>
      <c r="CK123" s="199"/>
      <c r="CL123" s="199"/>
      <c r="CM123" s="199"/>
      <c r="CN123" s="199"/>
      <c r="CO123" s="199"/>
      <c r="CP123" s="199"/>
      <c r="CQ123" s="199"/>
      <c r="CR123" s="199"/>
      <c r="CS123" s="199"/>
      <c r="CT123" s="199"/>
      <c r="CU123" s="199"/>
      <c r="CV123" s="199"/>
      <c r="CW123" s="199"/>
      <c r="CX123" s="199"/>
      <c r="CY123" s="199"/>
      <c r="CZ123" s="199"/>
      <c r="DA123" s="199"/>
      <c r="DB123" s="199"/>
      <c r="DC123" s="199"/>
      <c r="DD123" s="199"/>
      <c r="DE123" s="199"/>
      <c r="DF123" s="199"/>
      <c r="DG123" s="199"/>
      <c r="DH123" s="199"/>
      <c r="DI123" s="199"/>
      <c r="DJ123" s="199"/>
      <c r="DK123" s="199"/>
      <c r="DL123" s="199"/>
      <c r="DM123" s="199"/>
      <c r="DN123" s="199"/>
    </row>
    <row r="124" spans="1:118" x14ac:dyDescent="0.2">
      <c r="A124" s="33" t="s">
        <v>138</v>
      </c>
      <c r="B124" s="33" t="s">
        <v>111</v>
      </c>
      <c r="C124" s="33">
        <v>1</v>
      </c>
      <c r="D124" s="33" t="s">
        <v>25</v>
      </c>
      <c r="E124" s="200">
        <v>0</v>
      </c>
      <c r="F124" s="199">
        <v>0</v>
      </c>
      <c r="G124" s="200"/>
      <c r="H124" s="199"/>
      <c r="I124" s="200"/>
      <c r="J124" s="199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  <c r="AC124" s="199"/>
      <c r="AD124" s="199"/>
      <c r="AE124" s="199"/>
      <c r="AF124" s="199"/>
      <c r="AG124" s="199"/>
      <c r="AH124" s="199"/>
      <c r="AI124" s="199"/>
      <c r="AJ124" s="199"/>
      <c r="AK124" s="199"/>
      <c r="AL124" s="199"/>
      <c r="AM124" s="199"/>
      <c r="AN124" s="199"/>
      <c r="AO124" s="199"/>
      <c r="AP124" s="199"/>
      <c r="AQ124" s="199"/>
      <c r="AR124" s="199"/>
      <c r="AS124" s="199"/>
      <c r="AT124" s="199"/>
      <c r="AU124" s="199"/>
      <c r="AV124" s="199"/>
      <c r="AW124" s="199"/>
      <c r="AX124" s="199"/>
      <c r="AY124" s="199"/>
      <c r="AZ124" s="199"/>
      <c r="BA124" s="199"/>
      <c r="BB124" s="199"/>
      <c r="BC124" s="199"/>
      <c r="BD124" s="199"/>
      <c r="BE124" s="199"/>
      <c r="BF124" s="199"/>
      <c r="BG124" s="199"/>
      <c r="BH124" s="199"/>
      <c r="BI124" s="199"/>
      <c r="BJ124" s="199"/>
      <c r="BK124" s="199"/>
      <c r="BL124" s="199"/>
      <c r="BM124" s="199"/>
      <c r="BN124" s="199"/>
      <c r="BO124" s="199"/>
      <c r="BP124" s="199"/>
      <c r="BQ124" s="199"/>
      <c r="BR124" s="199"/>
      <c r="BS124" s="199"/>
      <c r="BT124" s="199"/>
      <c r="BU124" s="199"/>
      <c r="BV124" s="199"/>
      <c r="BW124" s="199"/>
      <c r="BX124" s="199"/>
      <c r="BY124" s="199"/>
      <c r="BZ124" s="199"/>
      <c r="CA124" s="199"/>
      <c r="CB124" s="199"/>
      <c r="CC124" s="199"/>
      <c r="CD124" s="199"/>
      <c r="CE124" s="199"/>
      <c r="CF124" s="199"/>
      <c r="CG124" s="199"/>
      <c r="CH124" s="199"/>
      <c r="CI124" s="199"/>
      <c r="CJ124" s="199"/>
      <c r="CK124" s="199"/>
      <c r="CL124" s="199"/>
      <c r="CM124" s="199"/>
      <c r="CN124" s="199"/>
      <c r="CO124" s="199"/>
      <c r="CP124" s="199"/>
      <c r="CQ124" s="199"/>
      <c r="CR124" s="199"/>
      <c r="CS124" s="199"/>
      <c r="CT124" s="199"/>
      <c r="CU124" s="199"/>
      <c r="CV124" s="199"/>
      <c r="CW124" s="199"/>
      <c r="CX124" s="199"/>
      <c r="CY124" s="199"/>
      <c r="CZ124" s="199"/>
      <c r="DA124" s="199"/>
      <c r="DB124" s="199"/>
      <c r="DC124" s="199"/>
      <c r="DD124" s="199"/>
      <c r="DE124" s="199"/>
      <c r="DF124" s="199"/>
      <c r="DG124" s="199"/>
      <c r="DH124" s="199"/>
      <c r="DI124" s="199"/>
      <c r="DJ124" s="199"/>
      <c r="DK124" s="199"/>
      <c r="DL124" s="199"/>
      <c r="DM124" s="199"/>
      <c r="DN124" s="199"/>
    </row>
    <row r="125" spans="1:118" x14ac:dyDescent="0.2">
      <c r="A125" s="33" t="s">
        <v>138</v>
      </c>
      <c r="B125" s="33" t="s">
        <v>111</v>
      </c>
      <c r="C125" s="33">
        <v>2</v>
      </c>
      <c r="D125" s="33" t="s">
        <v>26</v>
      </c>
      <c r="E125" s="200">
        <v>0</v>
      </c>
      <c r="F125" s="199">
        <v>0</v>
      </c>
      <c r="G125" s="200"/>
      <c r="H125" s="199"/>
      <c r="I125" s="200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  <c r="AP125" s="199"/>
      <c r="AQ125" s="199"/>
      <c r="AR125" s="199"/>
      <c r="AS125" s="199"/>
      <c r="AT125" s="199"/>
      <c r="AU125" s="199"/>
      <c r="AV125" s="199"/>
      <c r="AW125" s="199"/>
      <c r="AX125" s="199"/>
      <c r="AY125" s="199"/>
      <c r="AZ125" s="199"/>
      <c r="BA125" s="199"/>
      <c r="BB125" s="199"/>
      <c r="BC125" s="199"/>
      <c r="BD125" s="199"/>
      <c r="BE125" s="199"/>
      <c r="BF125" s="199"/>
      <c r="BG125" s="199"/>
      <c r="BH125" s="199"/>
      <c r="BI125" s="199"/>
      <c r="BJ125" s="199"/>
      <c r="BK125" s="199"/>
      <c r="BL125" s="199"/>
      <c r="BM125" s="199"/>
      <c r="BN125" s="199"/>
      <c r="BO125" s="199"/>
      <c r="BP125" s="199"/>
      <c r="BQ125" s="199"/>
      <c r="BR125" s="199"/>
      <c r="BS125" s="199"/>
      <c r="BT125" s="199"/>
      <c r="BU125" s="199"/>
      <c r="BV125" s="199"/>
      <c r="BW125" s="199"/>
      <c r="BX125" s="199"/>
      <c r="BY125" s="199"/>
      <c r="BZ125" s="199"/>
      <c r="CA125" s="199"/>
      <c r="CB125" s="199"/>
      <c r="CC125" s="199"/>
      <c r="CD125" s="199"/>
      <c r="CE125" s="199"/>
      <c r="CF125" s="199"/>
      <c r="CG125" s="199"/>
      <c r="CH125" s="199"/>
      <c r="CI125" s="199"/>
      <c r="CJ125" s="199"/>
      <c r="CK125" s="199"/>
      <c r="CL125" s="199"/>
      <c r="CM125" s="199"/>
      <c r="CN125" s="199"/>
      <c r="CO125" s="199"/>
      <c r="CP125" s="199"/>
      <c r="CQ125" s="199"/>
      <c r="CR125" s="199"/>
      <c r="CS125" s="199"/>
      <c r="CT125" s="199"/>
      <c r="CU125" s="199"/>
      <c r="CV125" s="199"/>
      <c r="CW125" s="199"/>
      <c r="CX125" s="199"/>
      <c r="CY125" s="199"/>
      <c r="CZ125" s="199"/>
      <c r="DA125" s="199"/>
      <c r="DB125" s="199"/>
      <c r="DC125" s="199"/>
      <c r="DD125" s="199"/>
      <c r="DE125" s="199"/>
      <c r="DF125" s="199"/>
      <c r="DG125" s="199"/>
      <c r="DH125" s="199"/>
      <c r="DI125" s="199"/>
      <c r="DJ125" s="199"/>
      <c r="DK125" s="199"/>
      <c r="DL125" s="199"/>
      <c r="DM125" s="199"/>
      <c r="DN125" s="199"/>
    </row>
    <row r="126" spans="1:118" x14ac:dyDescent="0.2">
      <c r="A126" s="33" t="s">
        <v>138</v>
      </c>
      <c r="B126" s="33" t="s">
        <v>111</v>
      </c>
      <c r="C126" s="33">
        <v>3</v>
      </c>
      <c r="D126" s="33" t="s">
        <v>27</v>
      </c>
      <c r="E126" s="200">
        <v>0</v>
      </c>
      <c r="F126" s="199">
        <v>0</v>
      </c>
      <c r="G126" s="200"/>
      <c r="H126" s="199"/>
      <c r="I126" s="200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</row>
    <row r="127" spans="1:118" x14ac:dyDescent="0.2">
      <c r="A127" s="33" t="s">
        <v>138</v>
      </c>
      <c r="B127" s="33" t="s">
        <v>111</v>
      </c>
      <c r="C127" s="33">
        <v>4</v>
      </c>
      <c r="D127" s="33" t="s">
        <v>28</v>
      </c>
      <c r="E127" s="200">
        <v>0</v>
      </c>
      <c r="F127" s="199">
        <v>0</v>
      </c>
      <c r="G127" s="200"/>
      <c r="H127" s="199"/>
      <c r="I127" s="200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199"/>
      <c r="AQ127" s="199"/>
      <c r="AR127" s="199"/>
      <c r="AS127" s="199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  <c r="BE127" s="199"/>
      <c r="BF127" s="199"/>
      <c r="BG127" s="199"/>
      <c r="BH127" s="199"/>
      <c r="BI127" s="199"/>
      <c r="BJ127" s="199"/>
      <c r="BK127" s="199"/>
      <c r="BL127" s="199"/>
      <c r="BM127" s="199"/>
      <c r="BN127" s="199"/>
      <c r="BO127" s="199"/>
      <c r="BP127" s="199"/>
      <c r="BQ127" s="199"/>
      <c r="BR127" s="199"/>
      <c r="BS127" s="199"/>
      <c r="BT127" s="199"/>
      <c r="BU127" s="199"/>
      <c r="BV127" s="199"/>
      <c r="BW127" s="199"/>
      <c r="BX127" s="199"/>
      <c r="BY127" s="199"/>
      <c r="BZ127" s="199"/>
      <c r="CA127" s="199"/>
      <c r="CB127" s="199"/>
      <c r="CC127" s="199"/>
      <c r="CD127" s="199"/>
      <c r="CE127" s="199"/>
      <c r="CF127" s="199"/>
      <c r="CG127" s="199"/>
      <c r="CH127" s="199"/>
      <c r="CI127" s="199"/>
      <c r="CJ127" s="199"/>
      <c r="CK127" s="199"/>
      <c r="CL127" s="199"/>
      <c r="CM127" s="199"/>
      <c r="CN127" s="199"/>
      <c r="CO127" s="199"/>
      <c r="CP127" s="199"/>
      <c r="CQ127" s="199"/>
      <c r="CR127" s="199"/>
      <c r="CS127" s="199"/>
      <c r="CT127" s="199"/>
      <c r="CU127" s="199"/>
      <c r="CV127" s="199"/>
      <c r="CW127" s="199"/>
      <c r="CX127" s="199"/>
      <c r="CY127" s="199"/>
      <c r="CZ127" s="199"/>
      <c r="DA127" s="199"/>
      <c r="DB127" s="199"/>
      <c r="DC127" s="199"/>
      <c r="DD127" s="199"/>
      <c r="DE127" s="199"/>
      <c r="DF127" s="199"/>
      <c r="DG127" s="199"/>
      <c r="DH127" s="199"/>
      <c r="DI127" s="199"/>
      <c r="DJ127" s="199"/>
      <c r="DK127" s="199"/>
      <c r="DL127" s="199"/>
      <c r="DM127" s="199"/>
      <c r="DN127" s="199"/>
    </row>
    <row r="128" spans="1:118" x14ac:dyDescent="0.2">
      <c r="A128" s="33" t="s">
        <v>138</v>
      </c>
      <c r="B128" s="33" t="s">
        <v>111</v>
      </c>
      <c r="C128" s="33">
        <v>5</v>
      </c>
      <c r="D128" s="33" t="s">
        <v>123</v>
      </c>
      <c r="E128" s="200">
        <v>0</v>
      </c>
      <c r="F128" s="199">
        <v>0</v>
      </c>
      <c r="G128" s="200"/>
      <c r="H128" s="199"/>
      <c r="I128" s="200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  <c r="AC128" s="199"/>
      <c r="AD128" s="199"/>
      <c r="AE128" s="199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9"/>
      <c r="AP128" s="199"/>
      <c r="AQ128" s="199"/>
      <c r="AR128" s="199"/>
      <c r="AS128" s="199"/>
      <c r="AT128" s="199"/>
      <c r="AU128" s="199"/>
      <c r="AV128" s="199"/>
      <c r="AW128" s="199"/>
      <c r="AX128" s="199"/>
      <c r="AY128" s="199"/>
      <c r="AZ128" s="199"/>
      <c r="BA128" s="199"/>
      <c r="BB128" s="199"/>
      <c r="BC128" s="199"/>
      <c r="BD128" s="199"/>
      <c r="BE128" s="199"/>
      <c r="BF128" s="199"/>
      <c r="BG128" s="199"/>
      <c r="BH128" s="199"/>
      <c r="BI128" s="199"/>
      <c r="BJ128" s="199"/>
      <c r="BK128" s="199"/>
      <c r="BL128" s="199"/>
      <c r="BM128" s="199"/>
      <c r="BN128" s="199"/>
      <c r="BO128" s="199"/>
      <c r="BP128" s="199"/>
      <c r="BQ128" s="199"/>
      <c r="BR128" s="199"/>
      <c r="BS128" s="199"/>
      <c r="BT128" s="199"/>
      <c r="BU128" s="199"/>
      <c r="BV128" s="199"/>
      <c r="BW128" s="199"/>
      <c r="BX128" s="199"/>
      <c r="BY128" s="199"/>
      <c r="BZ128" s="199"/>
      <c r="CA128" s="199"/>
      <c r="CB128" s="199"/>
      <c r="CC128" s="199"/>
      <c r="CD128" s="199"/>
      <c r="CE128" s="199"/>
      <c r="CF128" s="199"/>
      <c r="CG128" s="199"/>
      <c r="CH128" s="199"/>
      <c r="CI128" s="199"/>
      <c r="CJ128" s="199"/>
      <c r="CK128" s="199"/>
      <c r="CL128" s="199"/>
      <c r="CM128" s="199"/>
      <c r="CN128" s="199"/>
      <c r="CO128" s="199"/>
      <c r="CP128" s="199"/>
      <c r="CQ128" s="199"/>
      <c r="CR128" s="199"/>
      <c r="CS128" s="199"/>
      <c r="CT128" s="199"/>
      <c r="CU128" s="199"/>
      <c r="CV128" s="199"/>
      <c r="CW128" s="199"/>
      <c r="CX128" s="199"/>
      <c r="CY128" s="199"/>
      <c r="CZ128" s="199"/>
      <c r="DA128" s="199"/>
      <c r="DB128" s="199"/>
      <c r="DC128" s="199"/>
      <c r="DD128" s="199"/>
      <c r="DE128" s="199"/>
      <c r="DF128" s="199"/>
      <c r="DG128" s="199"/>
      <c r="DH128" s="199"/>
      <c r="DI128" s="199"/>
      <c r="DJ128" s="199"/>
      <c r="DK128" s="199"/>
      <c r="DL128" s="199"/>
      <c r="DM128" s="199"/>
      <c r="DN128" s="199"/>
    </row>
    <row r="129" spans="1:118" x14ac:dyDescent="0.2">
      <c r="A129" s="33" t="s">
        <v>138</v>
      </c>
      <c r="B129" s="33" t="s">
        <v>111</v>
      </c>
      <c r="C129" s="33">
        <v>6</v>
      </c>
      <c r="D129" s="33" t="s">
        <v>25</v>
      </c>
      <c r="E129" s="200">
        <v>0</v>
      </c>
      <c r="F129" s="199">
        <v>0</v>
      </c>
      <c r="G129" s="200"/>
      <c r="H129" s="199"/>
      <c r="I129" s="200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  <c r="AC129" s="199"/>
      <c r="AD129" s="199"/>
      <c r="AE129" s="199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9"/>
      <c r="AP129" s="199"/>
      <c r="AQ129" s="199"/>
      <c r="AR129" s="199"/>
      <c r="AS129" s="199"/>
      <c r="AT129" s="199"/>
      <c r="AU129" s="199"/>
      <c r="AV129" s="199"/>
      <c r="AW129" s="199"/>
      <c r="AX129" s="199"/>
      <c r="AY129" s="199"/>
      <c r="AZ129" s="199"/>
      <c r="BA129" s="199"/>
      <c r="BB129" s="199"/>
      <c r="BC129" s="199"/>
      <c r="BD129" s="199"/>
      <c r="BE129" s="199"/>
      <c r="BF129" s="199"/>
      <c r="BG129" s="199"/>
      <c r="BH129" s="199"/>
      <c r="BI129" s="199"/>
      <c r="BJ129" s="199"/>
      <c r="BK129" s="199"/>
      <c r="BL129" s="199"/>
      <c r="BM129" s="199"/>
      <c r="BN129" s="199"/>
      <c r="BO129" s="199"/>
      <c r="BP129" s="199"/>
      <c r="BQ129" s="199"/>
      <c r="BR129" s="199"/>
      <c r="BS129" s="199"/>
      <c r="BT129" s="199"/>
      <c r="BU129" s="199"/>
      <c r="BV129" s="199"/>
      <c r="BW129" s="199"/>
      <c r="BX129" s="199"/>
      <c r="BY129" s="199"/>
      <c r="BZ129" s="199"/>
      <c r="CA129" s="199"/>
      <c r="CB129" s="199"/>
      <c r="CC129" s="199"/>
      <c r="CD129" s="199"/>
      <c r="CE129" s="199"/>
      <c r="CF129" s="199"/>
      <c r="CG129" s="199"/>
      <c r="CH129" s="199"/>
      <c r="CI129" s="199"/>
      <c r="CJ129" s="199"/>
      <c r="CK129" s="199"/>
      <c r="CL129" s="199"/>
      <c r="CM129" s="199"/>
      <c r="CN129" s="199"/>
      <c r="CO129" s="199"/>
      <c r="CP129" s="199"/>
      <c r="CQ129" s="199"/>
      <c r="CR129" s="199"/>
      <c r="CS129" s="199"/>
      <c r="CT129" s="199"/>
      <c r="CU129" s="199"/>
      <c r="CV129" s="199"/>
      <c r="CW129" s="199"/>
      <c r="CX129" s="199"/>
      <c r="CY129" s="199"/>
      <c r="CZ129" s="199"/>
      <c r="DA129" s="199"/>
      <c r="DB129" s="199"/>
      <c r="DC129" s="199"/>
      <c r="DD129" s="199"/>
      <c r="DE129" s="199"/>
      <c r="DF129" s="199"/>
      <c r="DG129" s="199"/>
      <c r="DH129" s="199"/>
      <c r="DI129" s="199"/>
      <c r="DJ129" s="199"/>
      <c r="DK129" s="199"/>
      <c r="DL129" s="199"/>
      <c r="DM129" s="199"/>
      <c r="DN129" s="199"/>
    </row>
    <row r="130" spans="1:118" x14ac:dyDescent="0.2">
      <c r="A130" s="33" t="s">
        <v>138</v>
      </c>
      <c r="B130" s="33" t="s">
        <v>111</v>
      </c>
      <c r="C130" s="33">
        <v>7</v>
      </c>
      <c r="D130" s="33" t="s">
        <v>26</v>
      </c>
      <c r="E130" s="200">
        <v>0</v>
      </c>
      <c r="F130" s="199">
        <v>0</v>
      </c>
      <c r="G130" s="200"/>
      <c r="H130" s="199"/>
      <c r="I130" s="200"/>
      <c r="J130" s="199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  <c r="AC130" s="199"/>
      <c r="AD130" s="199"/>
      <c r="AE130" s="199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9"/>
      <c r="AP130" s="199"/>
      <c r="AQ130" s="199"/>
      <c r="AR130" s="199"/>
      <c r="AS130" s="199"/>
      <c r="AT130" s="199"/>
      <c r="AU130" s="199"/>
      <c r="AV130" s="199"/>
      <c r="AW130" s="199"/>
      <c r="AX130" s="199"/>
      <c r="AY130" s="199"/>
      <c r="AZ130" s="199"/>
      <c r="BA130" s="199"/>
      <c r="BB130" s="199"/>
      <c r="BC130" s="199"/>
      <c r="BD130" s="199"/>
      <c r="BE130" s="199"/>
      <c r="BF130" s="199"/>
      <c r="BG130" s="199"/>
      <c r="BH130" s="199"/>
      <c r="BI130" s="199"/>
      <c r="BJ130" s="199"/>
      <c r="BK130" s="199"/>
      <c r="BL130" s="199"/>
      <c r="BM130" s="199"/>
      <c r="BN130" s="199"/>
      <c r="BO130" s="199"/>
      <c r="BP130" s="199"/>
      <c r="BQ130" s="199"/>
      <c r="BR130" s="199"/>
      <c r="BS130" s="199"/>
      <c r="BT130" s="199"/>
      <c r="BU130" s="199"/>
      <c r="BV130" s="199"/>
      <c r="BW130" s="199"/>
      <c r="BX130" s="199"/>
      <c r="BY130" s="199"/>
      <c r="BZ130" s="199"/>
      <c r="CA130" s="199"/>
      <c r="CB130" s="199"/>
      <c r="CC130" s="199"/>
      <c r="CD130" s="199"/>
      <c r="CE130" s="199"/>
      <c r="CF130" s="199"/>
      <c r="CG130" s="199"/>
      <c r="CH130" s="199"/>
      <c r="CI130" s="199"/>
      <c r="CJ130" s="199"/>
      <c r="CK130" s="199"/>
      <c r="CL130" s="199"/>
      <c r="CM130" s="199"/>
      <c r="CN130" s="199"/>
      <c r="CO130" s="199"/>
      <c r="CP130" s="199"/>
      <c r="CQ130" s="199"/>
      <c r="CR130" s="199"/>
      <c r="CS130" s="199"/>
      <c r="CT130" s="199"/>
      <c r="CU130" s="199"/>
      <c r="CV130" s="199"/>
      <c r="CW130" s="199"/>
      <c r="CX130" s="199"/>
      <c r="CY130" s="199"/>
      <c r="CZ130" s="199"/>
      <c r="DA130" s="199"/>
      <c r="DB130" s="199"/>
      <c r="DC130" s="199"/>
      <c r="DD130" s="199"/>
      <c r="DE130" s="199"/>
      <c r="DF130" s="199"/>
      <c r="DG130" s="199"/>
      <c r="DH130" s="199"/>
      <c r="DI130" s="199"/>
      <c r="DJ130" s="199"/>
      <c r="DK130" s="199"/>
      <c r="DL130" s="199"/>
      <c r="DM130" s="199"/>
      <c r="DN130" s="199"/>
    </row>
    <row r="131" spans="1:118" x14ac:dyDescent="0.2">
      <c r="A131" s="33" t="s">
        <v>138</v>
      </c>
      <c r="B131" s="33" t="s">
        <v>111</v>
      </c>
      <c r="C131" s="33">
        <v>8</v>
      </c>
      <c r="D131" s="33" t="s">
        <v>27</v>
      </c>
      <c r="E131" s="200">
        <v>0</v>
      </c>
      <c r="F131" s="199">
        <v>0</v>
      </c>
      <c r="G131" s="200"/>
      <c r="H131" s="199"/>
      <c r="I131" s="200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99"/>
      <c r="AW131" s="199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R131" s="199"/>
      <c r="CS131" s="199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</row>
    <row r="132" spans="1:118" x14ac:dyDescent="0.2">
      <c r="A132" s="33" t="s">
        <v>138</v>
      </c>
      <c r="B132" s="33" t="s">
        <v>111</v>
      </c>
      <c r="C132" s="33">
        <v>9</v>
      </c>
      <c r="D132" s="33" t="s">
        <v>28</v>
      </c>
      <c r="E132" s="200">
        <v>0</v>
      </c>
      <c r="F132" s="199">
        <v>0</v>
      </c>
      <c r="G132" s="200"/>
      <c r="H132" s="199"/>
      <c r="I132" s="200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  <c r="AC132" s="199"/>
      <c r="AD132" s="199"/>
      <c r="AE132" s="199"/>
      <c r="AF132" s="199"/>
      <c r="AG132" s="199"/>
      <c r="AH132" s="199"/>
      <c r="AI132" s="199"/>
      <c r="AJ132" s="199"/>
      <c r="AK132" s="199"/>
      <c r="AL132" s="199"/>
      <c r="AM132" s="199"/>
      <c r="AN132" s="199"/>
      <c r="AO132" s="199"/>
      <c r="AP132" s="199"/>
      <c r="AQ132" s="199"/>
      <c r="AR132" s="199"/>
      <c r="AS132" s="199"/>
      <c r="AT132" s="199"/>
      <c r="AU132" s="199"/>
      <c r="AV132" s="199"/>
      <c r="AW132" s="199"/>
      <c r="AX132" s="199"/>
      <c r="AY132" s="199"/>
      <c r="AZ132" s="199"/>
      <c r="BA132" s="199"/>
      <c r="BB132" s="199"/>
      <c r="BC132" s="199"/>
      <c r="BD132" s="199"/>
      <c r="BE132" s="199"/>
      <c r="BF132" s="199"/>
      <c r="BG132" s="199"/>
      <c r="BH132" s="199"/>
      <c r="BI132" s="199"/>
      <c r="BJ132" s="199"/>
      <c r="BK132" s="199"/>
      <c r="BL132" s="199"/>
      <c r="BM132" s="199"/>
      <c r="BN132" s="199"/>
      <c r="BO132" s="199"/>
      <c r="BP132" s="199"/>
      <c r="BQ132" s="199"/>
      <c r="BR132" s="199"/>
      <c r="BS132" s="199"/>
      <c r="BT132" s="199"/>
      <c r="BU132" s="199"/>
      <c r="BV132" s="199"/>
      <c r="BW132" s="199"/>
      <c r="BX132" s="199"/>
      <c r="BY132" s="199"/>
      <c r="BZ132" s="199"/>
      <c r="CA132" s="199"/>
      <c r="CB132" s="199"/>
      <c r="CC132" s="199"/>
      <c r="CD132" s="199"/>
      <c r="CE132" s="199"/>
      <c r="CF132" s="199"/>
      <c r="CG132" s="199"/>
      <c r="CH132" s="199"/>
      <c r="CI132" s="199"/>
      <c r="CJ132" s="199"/>
      <c r="CK132" s="199"/>
      <c r="CL132" s="199"/>
      <c r="CM132" s="199"/>
      <c r="CN132" s="199"/>
      <c r="CO132" s="199"/>
      <c r="CP132" s="199"/>
      <c r="CQ132" s="199"/>
      <c r="CR132" s="199"/>
      <c r="CS132" s="199"/>
      <c r="CT132" s="199"/>
      <c r="CU132" s="199"/>
      <c r="CV132" s="199"/>
      <c r="CW132" s="199"/>
      <c r="CX132" s="199"/>
      <c r="CY132" s="199"/>
      <c r="CZ132" s="199"/>
      <c r="DA132" s="199"/>
      <c r="DB132" s="199"/>
      <c r="DC132" s="199"/>
      <c r="DD132" s="199"/>
      <c r="DE132" s="199"/>
      <c r="DF132" s="199"/>
      <c r="DG132" s="199"/>
      <c r="DH132" s="199"/>
      <c r="DI132" s="199"/>
      <c r="DJ132" s="199"/>
      <c r="DK132" s="199"/>
      <c r="DL132" s="199"/>
      <c r="DM132" s="199"/>
      <c r="DN132" s="199"/>
    </row>
    <row r="133" spans="1:118" x14ac:dyDescent="0.2">
      <c r="A133" s="33" t="s">
        <v>138</v>
      </c>
      <c r="B133" s="33" t="s">
        <v>111</v>
      </c>
      <c r="C133" s="33">
        <v>10</v>
      </c>
      <c r="D133" s="33" t="s">
        <v>32</v>
      </c>
      <c r="E133" s="200">
        <v>0</v>
      </c>
      <c r="F133" s="199">
        <v>0</v>
      </c>
      <c r="G133" s="200"/>
      <c r="H133" s="199"/>
      <c r="I133" s="200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  <c r="AC133" s="199"/>
      <c r="AD133" s="199"/>
      <c r="AE133" s="199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9"/>
      <c r="AP133" s="199"/>
      <c r="AQ133" s="199"/>
      <c r="AR133" s="199"/>
      <c r="AS133" s="199"/>
      <c r="AT133" s="199"/>
      <c r="AU133" s="199"/>
      <c r="AV133" s="199"/>
      <c r="AW133" s="199"/>
      <c r="AX133" s="199"/>
      <c r="AY133" s="199"/>
      <c r="AZ133" s="199"/>
      <c r="BA133" s="199"/>
      <c r="BB133" s="199"/>
      <c r="BC133" s="199"/>
      <c r="BD133" s="199"/>
      <c r="BE133" s="199"/>
      <c r="BF133" s="199"/>
      <c r="BG133" s="199"/>
      <c r="BH133" s="199"/>
      <c r="BI133" s="199"/>
      <c r="BJ133" s="199"/>
      <c r="BK133" s="199"/>
      <c r="BL133" s="199"/>
      <c r="BM133" s="199"/>
      <c r="BN133" s="199"/>
      <c r="BO133" s="199"/>
      <c r="BP133" s="199"/>
      <c r="BQ133" s="199"/>
      <c r="BR133" s="199"/>
      <c r="BS133" s="199"/>
      <c r="BT133" s="199"/>
      <c r="BU133" s="199"/>
      <c r="BV133" s="199"/>
      <c r="BW133" s="199"/>
      <c r="BX133" s="199"/>
      <c r="BY133" s="199"/>
      <c r="BZ133" s="199"/>
      <c r="CA133" s="199"/>
      <c r="CB133" s="199"/>
      <c r="CC133" s="199"/>
      <c r="CD133" s="199"/>
      <c r="CE133" s="199"/>
      <c r="CF133" s="199"/>
      <c r="CG133" s="199"/>
      <c r="CH133" s="199"/>
      <c r="CI133" s="199"/>
      <c r="CJ133" s="199"/>
      <c r="CK133" s="199"/>
      <c r="CL133" s="199"/>
      <c r="CM133" s="199"/>
      <c r="CN133" s="199"/>
      <c r="CO133" s="199"/>
      <c r="CP133" s="199"/>
      <c r="CQ133" s="199"/>
      <c r="CR133" s="199"/>
      <c r="CS133" s="199"/>
      <c r="CT133" s="199"/>
      <c r="CU133" s="199"/>
      <c r="CV133" s="199"/>
      <c r="CW133" s="199"/>
      <c r="CX133" s="199"/>
      <c r="CY133" s="199"/>
      <c r="CZ133" s="199"/>
      <c r="DA133" s="199"/>
      <c r="DB133" s="199"/>
      <c r="DC133" s="199"/>
      <c r="DD133" s="199"/>
      <c r="DE133" s="199"/>
      <c r="DF133" s="199"/>
      <c r="DG133" s="199"/>
      <c r="DH133" s="199"/>
      <c r="DI133" s="199"/>
      <c r="DJ133" s="199"/>
      <c r="DK133" s="199"/>
      <c r="DL133" s="199"/>
      <c r="DM133" s="199"/>
      <c r="DN133" s="199"/>
    </row>
    <row r="134" spans="1:118" x14ac:dyDescent="0.2">
      <c r="A134" s="33" t="s">
        <v>138</v>
      </c>
      <c r="B134" s="33" t="s">
        <v>111</v>
      </c>
      <c r="C134" s="33">
        <v>11</v>
      </c>
      <c r="D134" s="33" t="s">
        <v>35</v>
      </c>
      <c r="E134" s="200">
        <v>0</v>
      </c>
      <c r="F134" s="199">
        <v>0</v>
      </c>
      <c r="G134" s="200"/>
      <c r="H134" s="199"/>
      <c r="I134" s="200"/>
      <c r="J134" s="199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  <c r="AC134" s="199"/>
      <c r="AD134" s="199"/>
      <c r="AE134" s="199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9"/>
      <c r="AP134" s="199"/>
      <c r="AQ134" s="199"/>
      <c r="AR134" s="199"/>
      <c r="AS134" s="199"/>
      <c r="AT134" s="199"/>
      <c r="AU134" s="199"/>
      <c r="AV134" s="199"/>
      <c r="AW134" s="199"/>
      <c r="AX134" s="199"/>
      <c r="AY134" s="199"/>
      <c r="AZ134" s="199"/>
      <c r="BA134" s="199"/>
      <c r="BB134" s="199"/>
      <c r="BC134" s="199"/>
      <c r="BD134" s="199"/>
      <c r="BE134" s="199"/>
      <c r="BF134" s="199"/>
      <c r="BG134" s="199"/>
      <c r="BH134" s="199"/>
      <c r="BI134" s="199"/>
      <c r="BJ134" s="199"/>
      <c r="BK134" s="199"/>
      <c r="BL134" s="199"/>
      <c r="BM134" s="199"/>
      <c r="BN134" s="199"/>
      <c r="BO134" s="199"/>
      <c r="BP134" s="199"/>
      <c r="BQ134" s="199"/>
      <c r="BR134" s="199"/>
      <c r="BS134" s="199"/>
      <c r="BT134" s="199"/>
      <c r="BU134" s="199"/>
      <c r="BV134" s="199"/>
      <c r="BW134" s="199"/>
      <c r="BX134" s="199"/>
      <c r="BY134" s="199"/>
      <c r="BZ134" s="199"/>
      <c r="CA134" s="199"/>
      <c r="CB134" s="199"/>
      <c r="CC134" s="199"/>
      <c r="CD134" s="199"/>
      <c r="CE134" s="199"/>
      <c r="CF134" s="199"/>
      <c r="CG134" s="199"/>
      <c r="CH134" s="199"/>
      <c r="CI134" s="199"/>
      <c r="CJ134" s="199"/>
      <c r="CK134" s="199"/>
      <c r="CL134" s="199"/>
      <c r="CM134" s="199"/>
      <c r="CN134" s="199"/>
      <c r="CO134" s="199"/>
      <c r="CP134" s="199"/>
      <c r="CQ134" s="199"/>
      <c r="CR134" s="199"/>
      <c r="CS134" s="199"/>
      <c r="CT134" s="199"/>
      <c r="CU134" s="199"/>
      <c r="CV134" s="199"/>
      <c r="CW134" s="199"/>
      <c r="CX134" s="199"/>
      <c r="CY134" s="199"/>
      <c r="CZ134" s="199"/>
      <c r="DA134" s="199"/>
      <c r="DB134" s="199"/>
      <c r="DC134" s="199"/>
      <c r="DD134" s="199"/>
      <c r="DE134" s="199"/>
      <c r="DF134" s="199"/>
      <c r="DG134" s="199"/>
      <c r="DH134" s="199"/>
      <c r="DI134" s="199"/>
      <c r="DJ134" s="199"/>
      <c r="DK134" s="199"/>
      <c r="DL134" s="199"/>
      <c r="DM134" s="199"/>
      <c r="DN134" s="199"/>
    </row>
    <row r="135" spans="1:118" x14ac:dyDescent="0.2">
      <c r="A135" s="33" t="s">
        <v>138</v>
      </c>
      <c r="B135" s="33" t="s">
        <v>111</v>
      </c>
      <c r="C135" s="33">
        <v>12</v>
      </c>
      <c r="D135" s="33" t="s">
        <v>36</v>
      </c>
      <c r="E135" s="200">
        <v>0</v>
      </c>
      <c r="F135" s="199">
        <v>0</v>
      </c>
      <c r="G135" s="200"/>
      <c r="H135" s="199"/>
      <c r="I135" s="200"/>
      <c r="J135" s="199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  <c r="AC135" s="199"/>
      <c r="AD135" s="199"/>
      <c r="AE135" s="199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9"/>
      <c r="AP135" s="199"/>
      <c r="AQ135" s="199"/>
      <c r="AR135" s="199"/>
      <c r="AS135" s="199"/>
      <c r="AT135" s="199"/>
      <c r="AU135" s="199"/>
      <c r="AV135" s="199"/>
      <c r="AW135" s="199"/>
      <c r="AX135" s="199"/>
      <c r="AY135" s="199"/>
      <c r="AZ135" s="199"/>
      <c r="BA135" s="199"/>
      <c r="BB135" s="199"/>
      <c r="BC135" s="199"/>
      <c r="BD135" s="199"/>
      <c r="BE135" s="199"/>
      <c r="BF135" s="199"/>
      <c r="BG135" s="199"/>
      <c r="BH135" s="199"/>
      <c r="BI135" s="199"/>
      <c r="BJ135" s="199"/>
      <c r="BK135" s="199"/>
      <c r="BL135" s="199"/>
      <c r="BM135" s="199"/>
      <c r="BN135" s="199"/>
      <c r="BO135" s="199"/>
      <c r="BP135" s="199"/>
      <c r="BQ135" s="199"/>
      <c r="BR135" s="199"/>
      <c r="BS135" s="199"/>
      <c r="BT135" s="199"/>
      <c r="BU135" s="199"/>
      <c r="BV135" s="199"/>
      <c r="BW135" s="199"/>
      <c r="BX135" s="199"/>
      <c r="BY135" s="199"/>
      <c r="BZ135" s="199"/>
      <c r="CA135" s="199"/>
      <c r="CB135" s="199"/>
      <c r="CC135" s="199"/>
      <c r="CD135" s="199"/>
      <c r="CE135" s="199"/>
      <c r="CF135" s="199"/>
      <c r="CG135" s="199"/>
      <c r="CH135" s="199"/>
      <c r="CI135" s="199"/>
      <c r="CJ135" s="199"/>
      <c r="CK135" s="199"/>
      <c r="CL135" s="199"/>
      <c r="CM135" s="199"/>
      <c r="CN135" s="199"/>
      <c r="CO135" s="199"/>
      <c r="CP135" s="199"/>
      <c r="CQ135" s="199"/>
      <c r="CR135" s="199"/>
      <c r="CS135" s="199"/>
      <c r="CT135" s="199"/>
      <c r="CU135" s="199"/>
      <c r="CV135" s="199"/>
      <c r="CW135" s="199"/>
      <c r="CX135" s="199"/>
      <c r="CY135" s="199"/>
      <c r="CZ135" s="199"/>
      <c r="DA135" s="199"/>
      <c r="DB135" s="199"/>
      <c r="DC135" s="199"/>
      <c r="DD135" s="199"/>
      <c r="DE135" s="199"/>
      <c r="DF135" s="199"/>
      <c r="DG135" s="199"/>
      <c r="DH135" s="199"/>
      <c r="DI135" s="199"/>
      <c r="DJ135" s="199"/>
      <c r="DK135" s="199"/>
      <c r="DL135" s="199"/>
      <c r="DM135" s="199"/>
      <c r="DN135" s="199"/>
    </row>
    <row r="136" spans="1:118" x14ac:dyDescent="0.2">
      <c r="A136" s="33" t="s">
        <v>138</v>
      </c>
      <c r="B136" s="33" t="s">
        <v>111</v>
      </c>
      <c r="C136" s="33">
        <v>13</v>
      </c>
      <c r="D136" s="33" t="s">
        <v>39</v>
      </c>
      <c r="E136" s="200">
        <v>0</v>
      </c>
      <c r="F136" s="199">
        <v>0</v>
      </c>
      <c r="G136" s="200"/>
      <c r="H136" s="199"/>
      <c r="I136" s="200"/>
      <c r="J136" s="199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  <c r="AC136" s="199"/>
      <c r="AD136" s="199"/>
      <c r="AE136" s="199"/>
      <c r="AF136" s="199"/>
      <c r="AG136" s="199"/>
      <c r="AH136" s="199"/>
      <c r="AI136" s="199"/>
      <c r="AJ136" s="199"/>
      <c r="AK136" s="199"/>
      <c r="AL136" s="199"/>
      <c r="AM136" s="199"/>
      <c r="AN136" s="199"/>
      <c r="AO136" s="199"/>
      <c r="AP136" s="199"/>
      <c r="AQ136" s="199"/>
      <c r="AR136" s="199"/>
      <c r="AS136" s="199"/>
      <c r="AT136" s="199"/>
      <c r="AU136" s="199"/>
      <c r="AV136" s="199"/>
      <c r="AW136" s="199"/>
      <c r="AX136" s="199"/>
      <c r="AY136" s="199"/>
      <c r="AZ136" s="199"/>
      <c r="BA136" s="199"/>
      <c r="BB136" s="199"/>
      <c r="BC136" s="199"/>
      <c r="BD136" s="199"/>
      <c r="BE136" s="199"/>
      <c r="BF136" s="199"/>
      <c r="BG136" s="199"/>
      <c r="BH136" s="199"/>
      <c r="BI136" s="199"/>
      <c r="BJ136" s="199"/>
      <c r="BK136" s="199"/>
      <c r="BL136" s="199"/>
      <c r="BM136" s="199"/>
      <c r="BN136" s="199"/>
      <c r="BO136" s="199"/>
      <c r="BP136" s="199"/>
      <c r="BQ136" s="199"/>
      <c r="BR136" s="199"/>
      <c r="BS136" s="199"/>
      <c r="BT136" s="199"/>
      <c r="BU136" s="199"/>
      <c r="BV136" s="199"/>
      <c r="BW136" s="199"/>
      <c r="BX136" s="199"/>
      <c r="BY136" s="199"/>
      <c r="BZ136" s="199"/>
      <c r="CA136" s="199"/>
      <c r="CB136" s="199"/>
      <c r="CC136" s="199"/>
      <c r="CD136" s="199"/>
      <c r="CE136" s="199"/>
      <c r="CF136" s="199"/>
      <c r="CG136" s="199"/>
      <c r="CH136" s="199"/>
      <c r="CI136" s="199"/>
      <c r="CJ136" s="199"/>
      <c r="CK136" s="199"/>
      <c r="CL136" s="199"/>
      <c r="CM136" s="199"/>
      <c r="CN136" s="199"/>
      <c r="CO136" s="199"/>
      <c r="CP136" s="199"/>
      <c r="CQ136" s="199"/>
      <c r="CR136" s="199"/>
      <c r="CS136" s="199"/>
      <c r="CT136" s="199"/>
      <c r="CU136" s="199"/>
      <c r="CV136" s="199"/>
      <c r="CW136" s="199"/>
      <c r="CX136" s="199"/>
      <c r="CY136" s="199"/>
      <c r="CZ136" s="199"/>
      <c r="DA136" s="199"/>
      <c r="DB136" s="199"/>
      <c r="DC136" s="199"/>
      <c r="DD136" s="199"/>
      <c r="DE136" s="199"/>
      <c r="DF136" s="199"/>
      <c r="DG136" s="199"/>
      <c r="DH136" s="199"/>
      <c r="DI136" s="199"/>
      <c r="DJ136" s="199"/>
      <c r="DK136" s="199"/>
      <c r="DL136" s="199"/>
      <c r="DM136" s="199"/>
      <c r="DN136" s="199"/>
    </row>
    <row r="137" spans="1:118" x14ac:dyDescent="0.2">
      <c r="A137" s="33" t="s">
        <v>138</v>
      </c>
      <c r="B137" s="33" t="s">
        <v>111</v>
      </c>
      <c r="C137" s="33">
        <v>14</v>
      </c>
      <c r="D137" s="33" t="s">
        <v>40</v>
      </c>
      <c r="E137" s="200">
        <v>0</v>
      </c>
      <c r="F137" s="199">
        <v>0</v>
      </c>
      <c r="G137" s="200"/>
      <c r="H137" s="199"/>
      <c r="I137" s="200"/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  <c r="AC137" s="199"/>
      <c r="AD137" s="199"/>
      <c r="AE137" s="199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9"/>
      <c r="AP137" s="199"/>
      <c r="AQ137" s="199"/>
      <c r="AR137" s="199"/>
      <c r="AS137" s="199"/>
      <c r="AT137" s="199"/>
      <c r="AU137" s="199"/>
      <c r="AV137" s="199"/>
      <c r="AW137" s="199"/>
      <c r="AX137" s="199"/>
      <c r="AY137" s="199"/>
      <c r="AZ137" s="199"/>
      <c r="BA137" s="199"/>
      <c r="BB137" s="199"/>
      <c r="BC137" s="199"/>
      <c r="BD137" s="199"/>
      <c r="BE137" s="199"/>
      <c r="BF137" s="199"/>
      <c r="BG137" s="199"/>
      <c r="BH137" s="199"/>
      <c r="BI137" s="199"/>
      <c r="BJ137" s="199"/>
      <c r="BK137" s="199"/>
      <c r="BL137" s="199"/>
      <c r="BM137" s="199"/>
      <c r="BN137" s="199"/>
      <c r="BO137" s="199"/>
      <c r="BP137" s="199"/>
      <c r="BQ137" s="199"/>
      <c r="BR137" s="199"/>
      <c r="BS137" s="199"/>
      <c r="BT137" s="199"/>
      <c r="BU137" s="199"/>
      <c r="BV137" s="199"/>
      <c r="BW137" s="199"/>
      <c r="BX137" s="199"/>
      <c r="BY137" s="199"/>
      <c r="BZ137" s="199"/>
      <c r="CA137" s="199"/>
      <c r="CB137" s="199"/>
      <c r="CC137" s="199"/>
      <c r="CD137" s="199"/>
      <c r="CE137" s="199"/>
      <c r="CF137" s="199"/>
      <c r="CG137" s="199"/>
      <c r="CH137" s="199"/>
      <c r="CI137" s="199"/>
      <c r="CJ137" s="199"/>
      <c r="CK137" s="199"/>
      <c r="CL137" s="199"/>
      <c r="CM137" s="199"/>
      <c r="CN137" s="199"/>
      <c r="CO137" s="199"/>
      <c r="CP137" s="199"/>
      <c r="CQ137" s="199"/>
      <c r="CR137" s="199"/>
      <c r="CS137" s="199"/>
      <c r="CT137" s="199"/>
      <c r="CU137" s="199"/>
      <c r="CV137" s="199"/>
      <c r="CW137" s="199"/>
      <c r="CX137" s="199"/>
      <c r="CY137" s="199"/>
      <c r="CZ137" s="199"/>
      <c r="DA137" s="199"/>
      <c r="DB137" s="199"/>
      <c r="DC137" s="199"/>
      <c r="DD137" s="199"/>
      <c r="DE137" s="199"/>
      <c r="DF137" s="199"/>
      <c r="DG137" s="199"/>
      <c r="DH137" s="199"/>
      <c r="DI137" s="199"/>
      <c r="DJ137" s="199"/>
      <c r="DK137" s="199"/>
      <c r="DL137" s="199"/>
      <c r="DM137" s="199"/>
      <c r="DN137" s="199"/>
    </row>
    <row r="138" spans="1:118" x14ac:dyDescent="0.2">
      <c r="A138" s="33" t="s">
        <v>138</v>
      </c>
      <c r="B138" s="33" t="s">
        <v>111</v>
      </c>
      <c r="C138" s="33">
        <v>15</v>
      </c>
      <c r="D138" s="33" t="s">
        <v>41</v>
      </c>
      <c r="E138" s="200">
        <v>0</v>
      </c>
      <c r="F138" s="199">
        <v>0</v>
      </c>
      <c r="G138" s="200"/>
      <c r="H138" s="199"/>
      <c r="I138" s="200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  <c r="AC138" s="199"/>
      <c r="AD138" s="199"/>
      <c r="AE138" s="199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9"/>
      <c r="AP138" s="199"/>
      <c r="AQ138" s="199"/>
      <c r="AR138" s="199"/>
      <c r="AS138" s="199"/>
      <c r="AT138" s="199"/>
      <c r="AU138" s="199"/>
      <c r="AV138" s="199"/>
      <c r="AW138" s="199"/>
      <c r="AX138" s="199"/>
      <c r="AY138" s="199"/>
      <c r="AZ138" s="199"/>
      <c r="BA138" s="199"/>
      <c r="BB138" s="199"/>
      <c r="BC138" s="199"/>
      <c r="BD138" s="199"/>
      <c r="BE138" s="199"/>
      <c r="BF138" s="199"/>
      <c r="BG138" s="199"/>
      <c r="BH138" s="199"/>
      <c r="BI138" s="199"/>
      <c r="BJ138" s="199"/>
      <c r="BK138" s="199"/>
      <c r="BL138" s="199"/>
      <c r="BM138" s="199"/>
      <c r="BN138" s="199"/>
      <c r="BO138" s="199"/>
      <c r="BP138" s="199"/>
      <c r="BQ138" s="199"/>
      <c r="BR138" s="199"/>
      <c r="BS138" s="199"/>
      <c r="BT138" s="199"/>
      <c r="BU138" s="199"/>
      <c r="BV138" s="199"/>
      <c r="BW138" s="199"/>
      <c r="BX138" s="199"/>
      <c r="BY138" s="199"/>
      <c r="BZ138" s="199"/>
      <c r="CA138" s="199"/>
      <c r="CB138" s="199"/>
      <c r="CC138" s="199"/>
      <c r="CD138" s="199"/>
      <c r="CE138" s="199"/>
      <c r="CF138" s="199"/>
      <c r="CG138" s="199"/>
      <c r="CH138" s="199"/>
      <c r="CI138" s="199"/>
      <c r="CJ138" s="199"/>
      <c r="CK138" s="199"/>
      <c r="CL138" s="199"/>
      <c r="CM138" s="199"/>
      <c r="CN138" s="199"/>
      <c r="CO138" s="199"/>
      <c r="CP138" s="199"/>
      <c r="CQ138" s="199"/>
      <c r="CR138" s="199"/>
      <c r="CS138" s="199"/>
      <c r="CT138" s="199"/>
      <c r="CU138" s="199"/>
      <c r="CV138" s="199"/>
      <c r="CW138" s="199"/>
      <c r="CX138" s="199"/>
      <c r="CY138" s="199"/>
      <c r="CZ138" s="199"/>
      <c r="DA138" s="199"/>
      <c r="DB138" s="199"/>
      <c r="DC138" s="199"/>
      <c r="DD138" s="199"/>
      <c r="DE138" s="199"/>
      <c r="DF138" s="199"/>
      <c r="DG138" s="199"/>
      <c r="DH138" s="199"/>
      <c r="DI138" s="199"/>
      <c r="DJ138" s="199"/>
      <c r="DK138" s="199"/>
      <c r="DL138" s="199"/>
      <c r="DM138" s="199"/>
      <c r="DN138" s="199"/>
    </row>
    <row r="139" spans="1:118" x14ac:dyDescent="0.2">
      <c r="A139" s="33" t="s">
        <v>138</v>
      </c>
      <c r="B139" s="33" t="s">
        <v>111</v>
      </c>
      <c r="C139" s="33">
        <v>16</v>
      </c>
      <c r="D139" s="33" t="s">
        <v>42</v>
      </c>
      <c r="E139" s="200">
        <v>0</v>
      </c>
      <c r="F139" s="199">
        <v>0</v>
      </c>
      <c r="G139" s="200"/>
      <c r="H139" s="199"/>
      <c r="I139" s="200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V139" s="199"/>
      <c r="AW139" s="199"/>
      <c r="AX139" s="199"/>
      <c r="AY139" s="199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R139" s="199"/>
      <c r="CS139" s="199"/>
      <c r="CT139" s="199"/>
      <c r="CU139" s="199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</row>
    <row r="140" spans="1:118" x14ac:dyDescent="0.2">
      <c r="A140" s="33" t="s">
        <v>138</v>
      </c>
      <c r="B140" s="33" t="s">
        <v>111</v>
      </c>
      <c r="C140" s="33">
        <v>17</v>
      </c>
      <c r="D140" s="33" t="s">
        <v>124</v>
      </c>
      <c r="E140" s="200">
        <v>0</v>
      </c>
      <c r="F140" s="199">
        <v>0</v>
      </c>
      <c r="G140" s="200"/>
      <c r="H140" s="199"/>
      <c r="I140" s="200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V140" s="199"/>
      <c r="AW140" s="199"/>
      <c r="AX140" s="199"/>
      <c r="AY140" s="199"/>
      <c r="AZ140" s="199"/>
      <c r="BA140" s="199"/>
      <c r="BB140" s="199"/>
      <c r="BC140" s="199"/>
      <c r="BD140" s="199"/>
      <c r="BE140" s="199"/>
      <c r="BF140" s="199"/>
      <c r="BG140" s="199"/>
      <c r="BH140" s="199"/>
      <c r="BI140" s="199"/>
      <c r="BJ140" s="199"/>
      <c r="BK140" s="199"/>
      <c r="BL140" s="199"/>
      <c r="BM140" s="199"/>
      <c r="BN140" s="199"/>
      <c r="BO140" s="199"/>
      <c r="BP140" s="199"/>
      <c r="BQ140" s="199"/>
      <c r="BR140" s="199"/>
      <c r="BS140" s="199"/>
      <c r="BT140" s="199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R140" s="199"/>
      <c r="CS140" s="199"/>
      <c r="CT140" s="199"/>
      <c r="CU140" s="199"/>
      <c r="CV140" s="199"/>
      <c r="CW140" s="199"/>
      <c r="CX140" s="199"/>
      <c r="CY140" s="199"/>
      <c r="CZ140" s="199"/>
      <c r="DA140" s="199"/>
      <c r="DB140" s="199"/>
      <c r="DC140" s="199"/>
      <c r="DD140" s="199"/>
      <c r="DE140" s="199"/>
      <c r="DF140" s="199"/>
      <c r="DG140" s="199"/>
      <c r="DH140" s="199"/>
      <c r="DI140" s="199"/>
      <c r="DJ140" s="199"/>
      <c r="DK140" s="199"/>
      <c r="DL140" s="199"/>
      <c r="DM140" s="199"/>
      <c r="DN140" s="199"/>
    </row>
    <row r="141" spans="1:118" x14ac:dyDescent="0.2">
      <c r="A141" s="33" t="s">
        <v>138</v>
      </c>
      <c r="B141" s="33" t="s">
        <v>111</v>
      </c>
      <c r="C141" s="33">
        <v>18</v>
      </c>
      <c r="D141" s="33" t="s">
        <v>125</v>
      </c>
      <c r="E141" s="200">
        <v>0</v>
      </c>
      <c r="F141" s="199">
        <v>0</v>
      </c>
      <c r="G141" s="200"/>
      <c r="H141" s="199"/>
      <c r="I141" s="200"/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  <c r="AC141" s="199"/>
      <c r="AD141" s="199"/>
      <c r="AE141" s="199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9"/>
      <c r="AP141" s="199"/>
      <c r="AQ141" s="199"/>
      <c r="AR141" s="199"/>
      <c r="AS141" s="199"/>
      <c r="AT141" s="199"/>
      <c r="AU141" s="199"/>
      <c r="AV141" s="199"/>
      <c r="AW141" s="199"/>
      <c r="AX141" s="199"/>
      <c r="AY141" s="199"/>
      <c r="AZ141" s="199"/>
      <c r="BA141" s="199"/>
      <c r="BB141" s="199"/>
      <c r="BC141" s="199"/>
      <c r="BD141" s="199"/>
      <c r="BE141" s="199"/>
      <c r="BF141" s="199"/>
      <c r="BG141" s="199"/>
      <c r="BH141" s="199"/>
      <c r="BI141" s="199"/>
      <c r="BJ141" s="199"/>
      <c r="BK141" s="199"/>
      <c r="BL141" s="199"/>
      <c r="BM141" s="199"/>
      <c r="BN141" s="199"/>
      <c r="BO141" s="199"/>
      <c r="BP141" s="199"/>
      <c r="BQ141" s="199"/>
      <c r="BR141" s="199"/>
      <c r="BS141" s="199"/>
      <c r="BT141" s="199"/>
      <c r="BU141" s="199"/>
      <c r="BV141" s="199"/>
      <c r="BW141" s="199"/>
      <c r="BX141" s="199"/>
      <c r="BY141" s="199"/>
      <c r="BZ141" s="199"/>
      <c r="CA141" s="199"/>
      <c r="CB141" s="199"/>
      <c r="CC141" s="199"/>
      <c r="CD141" s="199"/>
      <c r="CE141" s="199"/>
      <c r="CF141" s="199"/>
      <c r="CG141" s="199"/>
      <c r="CH141" s="199"/>
      <c r="CI141" s="199"/>
      <c r="CJ141" s="199"/>
      <c r="CK141" s="199"/>
      <c r="CL141" s="199"/>
      <c r="CM141" s="199"/>
      <c r="CN141" s="199"/>
      <c r="CO141" s="199"/>
      <c r="CP141" s="199"/>
      <c r="CQ141" s="199"/>
      <c r="CR141" s="199"/>
      <c r="CS141" s="199"/>
      <c r="CT141" s="199"/>
      <c r="CU141" s="199"/>
      <c r="CV141" s="199"/>
      <c r="CW141" s="199"/>
      <c r="CX141" s="199"/>
      <c r="CY141" s="199"/>
      <c r="CZ141" s="199"/>
      <c r="DA141" s="199"/>
      <c r="DB141" s="199"/>
      <c r="DC141" s="199"/>
      <c r="DD141" s="199"/>
      <c r="DE141" s="199"/>
      <c r="DF141" s="199"/>
      <c r="DG141" s="199"/>
      <c r="DH141" s="199"/>
      <c r="DI141" s="199"/>
      <c r="DJ141" s="199"/>
      <c r="DK141" s="199"/>
      <c r="DL141" s="199"/>
      <c r="DM141" s="199"/>
      <c r="DN141" s="199"/>
    </row>
    <row r="142" spans="1:118" x14ac:dyDescent="0.2">
      <c r="A142" s="33" t="s">
        <v>138</v>
      </c>
      <c r="B142" s="33" t="s">
        <v>111</v>
      </c>
      <c r="C142" s="33">
        <v>19</v>
      </c>
      <c r="D142" s="33" t="s">
        <v>47</v>
      </c>
      <c r="E142" s="200">
        <v>0</v>
      </c>
      <c r="F142" s="199">
        <v>0</v>
      </c>
      <c r="G142" s="200"/>
      <c r="H142" s="199"/>
      <c r="I142" s="200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  <c r="AC142" s="199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</row>
    <row r="143" spans="1:118" x14ac:dyDescent="0.2">
      <c r="A143" s="33" t="s">
        <v>138</v>
      </c>
      <c r="B143" s="33" t="s">
        <v>111</v>
      </c>
      <c r="C143" s="33">
        <v>20</v>
      </c>
      <c r="D143" s="33" t="s">
        <v>126</v>
      </c>
      <c r="E143" s="200">
        <v>0</v>
      </c>
      <c r="F143" s="199">
        <v>0</v>
      </c>
      <c r="G143" s="200"/>
      <c r="H143" s="199"/>
      <c r="I143" s="200"/>
      <c r="J143" s="199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  <c r="AC143" s="199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9"/>
      <c r="BR143" s="199"/>
      <c r="BS143" s="199"/>
      <c r="BT143" s="199"/>
      <c r="BU143" s="199"/>
      <c r="BV143" s="199"/>
      <c r="BW143" s="199"/>
      <c r="BX143" s="199"/>
      <c r="BY143" s="199"/>
      <c r="BZ143" s="199"/>
      <c r="CA143" s="199"/>
      <c r="CB143" s="199"/>
      <c r="CC143" s="199"/>
      <c r="CD143" s="199"/>
      <c r="CE143" s="199"/>
      <c r="CF143" s="199"/>
      <c r="CG143" s="199"/>
      <c r="CH143" s="199"/>
      <c r="CI143" s="199"/>
      <c r="CJ143" s="199"/>
      <c r="CK143" s="199"/>
      <c r="CL143" s="199"/>
      <c r="CM143" s="199"/>
      <c r="CN143" s="199"/>
      <c r="CO143" s="199"/>
      <c r="CP143" s="199"/>
      <c r="CQ143" s="199"/>
      <c r="CR143" s="199"/>
      <c r="CS143" s="199"/>
      <c r="CT143" s="199"/>
      <c r="CU143" s="199"/>
      <c r="CV143" s="199"/>
      <c r="CW143" s="199"/>
      <c r="CX143" s="199"/>
      <c r="CY143" s="199"/>
      <c r="CZ143" s="199"/>
      <c r="DA143" s="199"/>
      <c r="DB143" s="199"/>
      <c r="DC143" s="199"/>
      <c r="DD143" s="199"/>
      <c r="DE143" s="199"/>
      <c r="DF143" s="199"/>
      <c r="DG143" s="199"/>
      <c r="DH143" s="199"/>
      <c r="DI143" s="199"/>
      <c r="DJ143" s="199"/>
      <c r="DK143" s="199"/>
      <c r="DL143" s="199"/>
      <c r="DM143" s="199"/>
      <c r="DN143" s="199"/>
    </row>
    <row r="144" spans="1:118" x14ac:dyDescent="0.2">
      <c r="A144" s="33" t="s">
        <v>138</v>
      </c>
      <c r="B144" s="33" t="s">
        <v>111</v>
      </c>
      <c r="C144" s="33">
        <v>21</v>
      </c>
      <c r="D144" s="33" t="s">
        <v>127</v>
      </c>
      <c r="E144" s="200">
        <v>0</v>
      </c>
      <c r="F144" s="199">
        <v>0</v>
      </c>
      <c r="G144" s="200"/>
      <c r="H144" s="199"/>
      <c r="I144" s="200"/>
      <c r="J144" s="199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  <c r="AC144" s="199"/>
      <c r="AD144" s="199"/>
      <c r="AE144" s="199"/>
      <c r="AF144" s="199"/>
      <c r="AG144" s="199"/>
      <c r="AH144" s="199"/>
      <c r="AI144" s="199"/>
      <c r="AJ144" s="199"/>
      <c r="AK144" s="199"/>
      <c r="AL144" s="199"/>
      <c r="AM144" s="199"/>
      <c r="AN144" s="199"/>
      <c r="AO144" s="199"/>
      <c r="AP144" s="199"/>
      <c r="AQ144" s="199"/>
      <c r="AR144" s="199"/>
      <c r="AS144" s="199"/>
      <c r="AT144" s="199"/>
      <c r="AU144" s="199"/>
      <c r="AV144" s="199"/>
      <c r="AW144" s="199"/>
      <c r="AX144" s="199"/>
      <c r="AY144" s="199"/>
      <c r="AZ144" s="199"/>
      <c r="BA144" s="199"/>
      <c r="BB144" s="199"/>
      <c r="BC144" s="199"/>
      <c r="BD144" s="199"/>
      <c r="BE144" s="199"/>
      <c r="BF144" s="199"/>
      <c r="BG144" s="199"/>
      <c r="BH144" s="199"/>
      <c r="BI144" s="199"/>
      <c r="BJ144" s="199"/>
      <c r="BK144" s="199"/>
      <c r="BL144" s="199"/>
      <c r="BM144" s="199"/>
      <c r="BN144" s="199"/>
      <c r="BO144" s="199"/>
      <c r="BP144" s="199"/>
      <c r="BQ144" s="199"/>
      <c r="BR144" s="199"/>
      <c r="BS144" s="199"/>
      <c r="BT144" s="199"/>
      <c r="BU144" s="199"/>
      <c r="BV144" s="199"/>
      <c r="BW144" s="199"/>
      <c r="BX144" s="199"/>
      <c r="BY144" s="199"/>
      <c r="BZ144" s="199"/>
      <c r="CA144" s="199"/>
      <c r="CB144" s="199"/>
      <c r="CC144" s="199"/>
      <c r="CD144" s="199"/>
      <c r="CE144" s="199"/>
      <c r="CF144" s="199"/>
      <c r="CG144" s="199"/>
      <c r="CH144" s="199"/>
      <c r="CI144" s="199"/>
      <c r="CJ144" s="199"/>
      <c r="CK144" s="199"/>
      <c r="CL144" s="199"/>
      <c r="CM144" s="199"/>
      <c r="CN144" s="199"/>
      <c r="CO144" s="199"/>
      <c r="CP144" s="199"/>
      <c r="CQ144" s="199"/>
      <c r="CR144" s="199"/>
      <c r="CS144" s="199"/>
      <c r="CT144" s="199"/>
      <c r="CU144" s="199"/>
      <c r="CV144" s="199"/>
      <c r="CW144" s="199"/>
      <c r="CX144" s="199"/>
      <c r="CY144" s="199"/>
      <c r="CZ144" s="199"/>
      <c r="DA144" s="199"/>
      <c r="DB144" s="199"/>
      <c r="DC144" s="199"/>
      <c r="DD144" s="199"/>
      <c r="DE144" s="199"/>
      <c r="DF144" s="199"/>
      <c r="DG144" s="199"/>
      <c r="DH144" s="199"/>
      <c r="DI144" s="199"/>
      <c r="DJ144" s="199"/>
      <c r="DK144" s="199"/>
      <c r="DL144" s="199"/>
      <c r="DM144" s="199"/>
      <c r="DN144" s="199"/>
    </row>
    <row r="145" spans="1:118" x14ac:dyDescent="0.2">
      <c r="A145" s="33" t="s">
        <v>138</v>
      </c>
      <c r="B145" s="33" t="s">
        <v>111</v>
      </c>
      <c r="C145" s="33">
        <v>22</v>
      </c>
      <c r="D145" s="33" t="s">
        <v>128</v>
      </c>
      <c r="E145" s="200">
        <v>0</v>
      </c>
      <c r="F145" s="199">
        <v>0</v>
      </c>
      <c r="G145" s="200"/>
      <c r="H145" s="199"/>
      <c r="I145" s="200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  <c r="AC145" s="199"/>
      <c r="AD145" s="199"/>
      <c r="AE145" s="199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9"/>
      <c r="AP145" s="199"/>
      <c r="AQ145" s="199"/>
      <c r="AR145" s="199"/>
      <c r="AS145" s="199"/>
      <c r="AT145" s="199"/>
      <c r="AU145" s="199"/>
      <c r="AV145" s="199"/>
      <c r="AW145" s="199"/>
      <c r="AX145" s="199"/>
      <c r="AY145" s="199"/>
      <c r="AZ145" s="199"/>
      <c r="BA145" s="199"/>
      <c r="BB145" s="199"/>
      <c r="BC145" s="199"/>
      <c r="BD145" s="199"/>
      <c r="BE145" s="199"/>
      <c r="BF145" s="199"/>
      <c r="BG145" s="199"/>
      <c r="BH145" s="199"/>
      <c r="BI145" s="199"/>
      <c r="BJ145" s="199"/>
      <c r="BK145" s="199"/>
      <c r="BL145" s="199"/>
      <c r="BM145" s="199"/>
      <c r="BN145" s="199"/>
      <c r="BO145" s="199"/>
      <c r="BP145" s="199"/>
      <c r="BQ145" s="199"/>
      <c r="BR145" s="199"/>
      <c r="BS145" s="199"/>
      <c r="BT145" s="199"/>
      <c r="BU145" s="199"/>
      <c r="BV145" s="199"/>
      <c r="BW145" s="199"/>
      <c r="BX145" s="199"/>
      <c r="BY145" s="199"/>
      <c r="BZ145" s="199"/>
      <c r="CA145" s="199"/>
      <c r="CB145" s="199"/>
      <c r="CC145" s="199"/>
      <c r="CD145" s="199"/>
      <c r="CE145" s="199"/>
      <c r="CF145" s="199"/>
      <c r="CG145" s="199"/>
      <c r="CH145" s="199"/>
      <c r="CI145" s="199"/>
      <c r="CJ145" s="199"/>
      <c r="CK145" s="199"/>
      <c r="CL145" s="199"/>
      <c r="CM145" s="199"/>
      <c r="CN145" s="199"/>
      <c r="CO145" s="199"/>
      <c r="CP145" s="199"/>
      <c r="CQ145" s="199"/>
      <c r="CR145" s="199"/>
      <c r="CS145" s="199"/>
      <c r="CT145" s="199"/>
      <c r="CU145" s="199"/>
      <c r="CV145" s="199"/>
      <c r="CW145" s="199"/>
      <c r="CX145" s="199"/>
      <c r="CY145" s="199"/>
      <c r="CZ145" s="199"/>
      <c r="DA145" s="199"/>
      <c r="DB145" s="199"/>
      <c r="DC145" s="199"/>
      <c r="DD145" s="199"/>
      <c r="DE145" s="199"/>
      <c r="DF145" s="199"/>
      <c r="DG145" s="199"/>
      <c r="DH145" s="199"/>
      <c r="DI145" s="199"/>
      <c r="DJ145" s="199"/>
      <c r="DK145" s="199"/>
      <c r="DL145" s="199"/>
      <c r="DM145" s="199"/>
      <c r="DN145" s="199"/>
    </row>
    <row r="146" spans="1:118" x14ac:dyDescent="0.2">
      <c r="A146" s="33" t="s">
        <v>138</v>
      </c>
      <c r="B146" s="33" t="s">
        <v>111</v>
      </c>
      <c r="C146" s="33">
        <v>23</v>
      </c>
      <c r="D146" s="33" t="s">
        <v>129</v>
      </c>
      <c r="E146" s="200">
        <v>0</v>
      </c>
      <c r="F146" s="199">
        <v>0</v>
      </c>
      <c r="G146" s="200"/>
      <c r="H146" s="199"/>
      <c r="I146" s="200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  <c r="AC146" s="199"/>
      <c r="AD146" s="199"/>
      <c r="AE146" s="199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9"/>
      <c r="AP146" s="199"/>
      <c r="AQ146" s="199"/>
      <c r="AR146" s="199"/>
      <c r="AS146" s="199"/>
      <c r="AT146" s="199"/>
      <c r="AU146" s="199"/>
      <c r="AV146" s="199"/>
      <c r="AW146" s="199"/>
      <c r="AX146" s="199"/>
      <c r="AY146" s="199"/>
      <c r="AZ146" s="199"/>
      <c r="BA146" s="199"/>
      <c r="BB146" s="199"/>
      <c r="BC146" s="199"/>
      <c r="BD146" s="199"/>
      <c r="BE146" s="199"/>
      <c r="BF146" s="199"/>
      <c r="BG146" s="199"/>
      <c r="BH146" s="199"/>
      <c r="BI146" s="199"/>
      <c r="BJ146" s="199"/>
      <c r="BK146" s="199"/>
      <c r="BL146" s="199"/>
      <c r="BM146" s="199"/>
      <c r="BN146" s="199"/>
      <c r="BO146" s="199"/>
      <c r="BP146" s="199"/>
      <c r="BQ146" s="199"/>
      <c r="BR146" s="199"/>
      <c r="BS146" s="199"/>
      <c r="BT146" s="199"/>
      <c r="BU146" s="199"/>
      <c r="BV146" s="199"/>
      <c r="BW146" s="199"/>
      <c r="BX146" s="199"/>
      <c r="BY146" s="199"/>
      <c r="BZ146" s="199"/>
      <c r="CA146" s="199"/>
      <c r="CB146" s="199"/>
      <c r="CC146" s="199"/>
      <c r="CD146" s="199"/>
      <c r="CE146" s="199"/>
      <c r="CF146" s="199"/>
      <c r="CG146" s="199"/>
      <c r="CH146" s="199"/>
      <c r="CI146" s="199"/>
      <c r="CJ146" s="199"/>
      <c r="CK146" s="199"/>
      <c r="CL146" s="199"/>
      <c r="CM146" s="199"/>
      <c r="CN146" s="199"/>
      <c r="CO146" s="199"/>
      <c r="CP146" s="199"/>
      <c r="CQ146" s="199"/>
      <c r="CR146" s="199"/>
      <c r="CS146" s="199"/>
      <c r="CT146" s="199"/>
      <c r="CU146" s="199"/>
      <c r="CV146" s="199"/>
      <c r="CW146" s="199"/>
      <c r="CX146" s="199"/>
      <c r="CY146" s="199"/>
      <c r="CZ146" s="199"/>
      <c r="DA146" s="199"/>
      <c r="DB146" s="199"/>
      <c r="DC146" s="199"/>
      <c r="DD146" s="199"/>
      <c r="DE146" s="199"/>
      <c r="DF146" s="199"/>
      <c r="DG146" s="199"/>
      <c r="DH146" s="199"/>
      <c r="DI146" s="199"/>
      <c r="DJ146" s="199"/>
      <c r="DK146" s="199"/>
      <c r="DL146" s="199"/>
      <c r="DM146" s="199"/>
      <c r="DN146" s="199"/>
    </row>
    <row r="147" spans="1:118" x14ac:dyDescent="0.2">
      <c r="A147" s="33" t="s">
        <v>138</v>
      </c>
      <c r="B147" s="33" t="s">
        <v>111</v>
      </c>
      <c r="C147" s="33">
        <v>24</v>
      </c>
      <c r="D147" s="33" t="s">
        <v>55</v>
      </c>
      <c r="E147" s="200">
        <v>0</v>
      </c>
      <c r="F147" s="199">
        <v>0</v>
      </c>
      <c r="G147" s="200"/>
      <c r="H147" s="199"/>
      <c r="I147" s="200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  <c r="AC147" s="199"/>
      <c r="AD147" s="199"/>
      <c r="AE147" s="199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9"/>
      <c r="AP147" s="199"/>
      <c r="AQ147" s="199"/>
      <c r="AR147" s="199"/>
      <c r="AS147" s="199"/>
      <c r="AT147" s="199"/>
      <c r="AU147" s="199"/>
      <c r="AV147" s="199"/>
      <c r="AW147" s="199"/>
      <c r="AX147" s="199"/>
      <c r="AY147" s="199"/>
      <c r="AZ147" s="199"/>
      <c r="BA147" s="199"/>
      <c r="BB147" s="199"/>
      <c r="BC147" s="199"/>
      <c r="BD147" s="199"/>
      <c r="BE147" s="199"/>
      <c r="BF147" s="199"/>
      <c r="BG147" s="199"/>
      <c r="BH147" s="199"/>
      <c r="BI147" s="199"/>
      <c r="BJ147" s="199"/>
      <c r="BK147" s="199"/>
      <c r="BL147" s="199"/>
      <c r="BM147" s="199"/>
      <c r="BN147" s="199"/>
      <c r="BO147" s="199"/>
      <c r="BP147" s="199"/>
      <c r="BQ147" s="199"/>
      <c r="BR147" s="199"/>
      <c r="BS147" s="199"/>
      <c r="BT147" s="199"/>
      <c r="BU147" s="199"/>
      <c r="BV147" s="199"/>
      <c r="BW147" s="199"/>
      <c r="BX147" s="199"/>
      <c r="BY147" s="199"/>
      <c r="BZ147" s="199"/>
      <c r="CA147" s="199"/>
      <c r="CB147" s="199"/>
      <c r="CC147" s="199"/>
      <c r="CD147" s="199"/>
      <c r="CE147" s="199"/>
      <c r="CF147" s="199"/>
      <c r="CG147" s="199"/>
      <c r="CH147" s="199"/>
      <c r="CI147" s="199"/>
      <c r="CJ147" s="199"/>
      <c r="CK147" s="199"/>
      <c r="CL147" s="199"/>
      <c r="CM147" s="199"/>
      <c r="CN147" s="199"/>
      <c r="CO147" s="199"/>
      <c r="CP147" s="199"/>
      <c r="CQ147" s="199"/>
      <c r="CR147" s="199"/>
      <c r="CS147" s="199"/>
      <c r="CT147" s="19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199"/>
      <c r="DM147" s="199"/>
      <c r="DN147" s="199"/>
    </row>
    <row r="148" spans="1:118" x14ac:dyDescent="0.2">
      <c r="A148" s="33" t="s">
        <v>138</v>
      </c>
      <c r="B148" s="33" t="s">
        <v>111</v>
      </c>
      <c r="C148" s="33">
        <v>25</v>
      </c>
      <c r="D148" s="33" t="s">
        <v>56</v>
      </c>
      <c r="E148" s="200">
        <v>0</v>
      </c>
      <c r="F148" s="199">
        <v>0</v>
      </c>
      <c r="G148" s="200"/>
      <c r="H148" s="199"/>
      <c r="I148" s="200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  <c r="AC148" s="199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</row>
    <row r="149" spans="1:118" x14ac:dyDescent="0.2">
      <c r="A149" s="33" t="s">
        <v>138</v>
      </c>
      <c r="B149" s="33" t="s">
        <v>111</v>
      </c>
      <c r="C149" s="33">
        <v>26</v>
      </c>
      <c r="D149" s="33" t="s">
        <v>130</v>
      </c>
      <c r="E149" s="200">
        <v>0</v>
      </c>
      <c r="F149" s="199">
        <v>0</v>
      </c>
      <c r="G149" s="200"/>
      <c r="H149" s="199"/>
      <c r="I149" s="200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199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9"/>
      <c r="AP149" s="199"/>
      <c r="AQ149" s="199"/>
      <c r="AR149" s="199"/>
      <c r="AS149" s="199"/>
      <c r="AT149" s="199"/>
      <c r="AU149" s="199"/>
      <c r="AV149" s="199"/>
      <c r="AW149" s="199"/>
      <c r="AX149" s="199"/>
      <c r="AY149" s="199"/>
      <c r="AZ149" s="199"/>
      <c r="BA149" s="199"/>
      <c r="BB149" s="199"/>
      <c r="BC149" s="199"/>
      <c r="BD149" s="199"/>
      <c r="BE149" s="199"/>
      <c r="BF149" s="199"/>
      <c r="BG149" s="199"/>
      <c r="BH149" s="199"/>
      <c r="BI149" s="199"/>
      <c r="BJ149" s="199"/>
      <c r="BK149" s="199"/>
      <c r="BL149" s="199"/>
      <c r="BM149" s="199"/>
      <c r="BN149" s="199"/>
      <c r="BO149" s="199"/>
      <c r="BP149" s="199"/>
      <c r="BQ149" s="199"/>
      <c r="BR149" s="199"/>
      <c r="BS149" s="199"/>
      <c r="BT149" s="199"/>
      <c r="BU149" s="199"/>
      <c r="BV149" s="199"/>
      <c r="BW149" s="199"/>
      <c r="BX149" s="199"/>
      <c r="BY149" s="199"/>
      <c r="BZ149" s="199"/>
      <c r="CA149" s="199"/>
      <c r="CB149" s="199"/>
      <c r="CC149" s="199"/>
      <c r="CD149" s="199"/>
      <c r="CE149" s="199"/>
      <c r="CF149" s="199"/>
      <c r="CG149" s="199"/>
      <c r="CH149" s="199"/>
      <c r="CI149" s="199"/>
      <c r="CJ149" s="199"/>
      <c r="CK149" s="199"/>
      <c r="CL149" s="199"/>
      <c r="CM149" s="199"/>
      <c r="CN149" s="199"/>
      <c r="CO149" s="199"/>
      <c r="CP149" s="199"/>
      <c r="CQ149" s="199"/>
      <c r="CR149" s="199"/>
      <c r="CS149" s="199"/>
      <c r="CT149" s="199"/>
      <c r="CU149" s="199"/>
      <c r="CV149" s="199"/>
      <c r="CW149" s="199"/>
      <c r="CX149" s="199"/>
      <c r="CY149" s="199"/>
      <c r="CZ149" s="199"/>
      <c r="DA149" s="199"/>
      <c r="DB149" s="199"/>
      <c r="DC149" s="199"/>
      <c r="DD149" s="199"/>
      <c r="DE149" s="199"/>
      <c r="DF149" s="199"/>
      <c r="DG149" s="199"/>
      <c r="DH149" s="199"/>
      <c r="DI149" s="199"/>
      <c r="DJ149" s="199"/>
      <c r="DK149" s="199"/>
      <c r="DL149" s="199"/>
      <c r="DM149" s="199"/>
      <c r="DN149" s="199"/>
    </row>
    <row r="150" spans="1:118" x14ac:dyDescent="0.2">
      <c r="A150" s="33" t="s">
        <v>138</v>
      </c>
      <c r="B150" s="33" t="s">
        <v>111</v>
      </c>
      <c r="C150" s="33">
        <v>27</v>
      </c>
      <c r="D150" s="33" t="s">
        <v>131</v>
      </c>
      <c r="E150" s="200">
        <v>0</v>
      </c>
      <c r="F150" s="199">
        <v>0</v>
      </c>
      <c r="G150" s="200"/>
      <c r="H150" s="199"/>
      <c r="I150" s="200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  <c r="AC150" s="199"/>
      <c r="AD150" s="199"/>
      <c r="AE150" s="199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9"/>
      <c r="AP150" s="199"/>
      <c r="AQ150" s="199"/>
      <c r="AR150" s="199"/>
      <c r="AS150" s="199"/>
      <c r="AT150" s="199"/>
      <c r="AU150" s="199"/>
      <c r="AV150" s="199"/>
      <c r="AW150" s="199"/>
      <c r="AX150" s="199"/>
      <c r="AY150" s="199"/>
      <c r="AZ150" s="199"/>
      <c r="BA150" s="199"/>
      <c r="BB150" s="199"/>
      <c r="BC150" s="199"/>
      <c r="BD150" s="199"/>
      <c r="BE150" s="199"/>
      <c r="BF150" s="199"/>
      <c r="BG150" s="199"/>
      <c r="BH150" s="199"/>
      <c r="BI150" s="199"/>
      <c r="BJ150" s="199"/>
      <c r="BK150" s="199"/>
      <c r="BL150" s="199"/>
      <c r="BM150" s="199"/>
      <c r="BN150" s="199"/>
      <c r="BO150" s="199"/>
      <c r="BP150" s="199"/>
      <c r="BQ150" s="199"/>
      <c r="BR150" s="199"/>
      <c r="BS150" s="199"/>
      <c r="BT150" s="199"/>
      <c r="BU150" s="199"/>
      <c r="BV150" s="199"/>
      <c r="BW150" s="199"/>
      <c r="BX150" s="199"/>
      <c r="BY150" s="199"/>
      <c r="BZ150" s="199"/>
      <c r="CA150" s="199"/>
      <c r="CB150" s="199"/>
      <c r="CC150" s="199"/>
      <c r="CD150" s="199"/>
      <c r="CE150" s="199"/>
      <c r="CF150" s="199"/>
      <c r="CG150" s="199"/>
      <c r="CH150" s="199"/>
      <c r="CI150" s="199"/>
      <c r="CJ150" s="199"/>
      <c r="CK150" s="199"/>
      <c r="CL150" s="199"/>
      <c r="CM150" s="199"/>
      <c r="CN150" s="199"/>
      <c r="CO150" s="199"/>
      <c r="CP150" s="199"/>
      <c r="CQ150" s="199"/>
      <c r="CR150" s="199"/>
      <c r="CS150" s="199"/>
      <c r="CT150" s="199"/>
      <c r="CU150" s="199"/>
      <c r="CV150" s="199"/>
      <c r="CW150" s="199"/>
      <c r="CX150" s="199"/>
      <c r="CY150" s="199"/>
      <c r="CZ150" s="199"/>
      <c r="DA150" s="199"/>
      <c r="DB150" s="199"/>
      <c r="DC150" s="199"/>
      <c r="DD150" s="199"/>
      <c r="DE150" s="199"/>
      <c r="DF150" s="199"/>
      <c r="DG150" s="199"/>
      <c r="DH150" s="199"/>
      <c r="DI150" s="199"/>
      <c r="DJ150" s="199"/>
      <c r="DK150" s="199"/>
      <c r="DL150" s="199"/>
      <c r="DM150" s="199"/>
      <c r="DN150" s="199"/>
    </row>
    <row r="151" spans="1:118" x14ac:dyDescent="0.2">
      <c r="A151" s="33" t="s">
        <v>138</v>
      </c>
      <c r="B151" s="33" t="s">
        <v>111</v>
      </c>
      <c r="C151" s="33">
        <v>28</v>
      </c>
      <c r="D151" s="33" t="s">
        <v>132</v>
      </c>
      <c r="E151" s="200">
        <v>0</v>
      </c>
      <c r="F151" s="199">
        <v>0</v>
      </c>
      <c r="G151" s="200"/>
      <c r="H151" s="199"/>
      <c r="I151" s="200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  <c r="AC151" s="199"/>
      <c r="AD151" s="199"/>
      <c r="AE151" s="199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9"/>
      <c r="AP151" s="199"/>
      <c r="AQ151" s="199"/>
      <c r="AR151" s="199"/>
      <c r="AS151" s="199"/>
      <c r="AT151" s="199"/>
      <c r="AU151" s="199"/>
      <c r="AV151" s="199"/>
      <c r="AW151" s="199"/>
      <c r="AX151" s="199"/>
      <c r="AY151" s="199"/>
      <c r="AZ151" s="199"/>
      <c r="BA151" s="199"/>
      <c r="BB151" s="199"/>
      <c r="BC151" s="199"/>
      <c r="BD151" s="199"/>
      <c r="BE151" s="199"/>
      <c r="BF151" s="199"/>
      <c r="BG151" s="199"/>
      <c r="BH151" s="199"/>
      <c r="BI151" s="199"/>
      <c r="BJ151" s="199"/>
      <c r="BK151" s="199"/>
      <c r="BL151" s="199"/>
      <c r="BM151" s="199"/>
      <c r="BN151" s="199"/>
      <c r="BO151" s="199"/>
      <c r="BP151" s="199"/>
      <c r="BQ151" s="199"/>
      <c r="BR151" s="199"/>
      <c r="BS151" s="199"/>
      <c r="BT151" s="199"/>
      <c r="BU151" s="199"/>
      <c r="BV151" s="199"/>
      <c r="BW151" s="199"/>
      <c r="BX151" s="199"/>
      <c r="BY151" s="199"/>
      <c r="BZ151" s="199"/>
      <c r="CA151" s="199"/>
      <c r="CB151" s="199"/>
      <c r="CC151" s="199"/>
      <c r="CD151" s="199"/>
      <c r="CE151" s="199"/>
      <c r="CF151" s="199"/>
      <c r="CG151" s="199"/>
      <c r="CH151" s="199"/>
      <c r="CI151" s="199"/>
      <c r="CJ151" s="199"/>
      <c r="CK151" s="199"/>
      <c r="CL151" s="199"/>
      <c r="CM151" s="199"/>
      <c r="CN151" s="199"/>
      <c r="CO151" s="199"/>
      <c r="CP151" s="199"/>
      <c r="CQ151" s="199"/>
      <c r="CR151" s="199"/>
      <c r="CS151" s="199"/>
      <c r="CT151" s="199"/>
      <c r="CU151" s="199"/>
      <c r="CV151" s="199"/>
      <c r="CW151" s="199"/>
      <c r="CX151" s="199"/>
      <c r="CY151" s="199"/>
      <c r="CZ151" s="199"/>
      <c r="DA151" s="199"/>
      <c r="DB151" s="199"/>
      <c r="DC151" s="199"/>
      <c r="DD151" s="199"/>
      <c r="DE151" s="199"/>
      <c r="DF151" s="199"/>
      <c r="DG151" s="199"/>
      <c r="DH151" s="199"/>
      <c r="DI151" s="199"/>
      <c r="DJ151" s="199"/>
      <c r="DK151" s="199"/>
      <c r="DL151" s="199"/>
      <c r="DM151" s="199"/>
      <c r="DN151" s="199"/>
    </row>
    <row r="152" spans="1:118" x14ac:dyDescent="0.2">
      <c r="A152" s="33" t="s">
        <v>138</v>
      </c>
      <c r="B152" s="33" t="s">
        <v>111</v>
      </c>
      <c r="C152" s="33">
        <v>29</v>
      </c>
      <c r="D152" s="33" t="s">
        <v>133</v>
      </c>
      <c r="E152" s="200">
        <v>0</v>
      </c>
      <c r="F152" s="199">
        <v>0</v>
      </c>
      <c r="G152" s="200"/>
      <c r="H152" s="199"/>
      <c r="I152" s="200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  <c r="AC152" s="199"/>
      <c r="AD152" s="199"/>
      <c r="AE152" s="199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9"/>
      <c r="AP152" s="199"/>
      <c r="AQ152" s="199"/>
      <c r="AR152" s="199"/>
      <c r="AS152" s="199"/>
      <c r="AT152" s="199"/>
      <c r="AU152" s="199"/>
      <c r="AV152" s="199"/>
      <c r="AW152" s="199"/>
      <c r="AX152" s="199"/>
      <c r="AY152" s="199"/>
      <c r="AZ152" s="199"/>
      <c r="BA152" s="199"/>
      <c r="BB152" s="199"/>
      <c r="BC152" s="199"/>
      <c r="BD152" s="199"/>
      <c r="BE152" s="199"/>
      <c r="BF152" s="199"/>
      <c r="BG152" s="199"/>
      <c r="BH152" s="199"/>
      <c r="BI152" s="199"/>
      <c r="BJ152" s="199"/>
      <c r="BK152" s="199"/>
      <c r="BL152" s="199"/>
      <c r="BM152" s="199"/>
      <c r="BN152" s="199"/>
      <c r="BO152" s="199"/>
      <c r="BP152" s="199"/>
      <c r="BQ152" s="199"/>
      <c r="BR152" s="199"/>
      <c r="BS152" s="199"/>
      <c r="BT152" s="199"/>
      <c r="BU152" s="199"/>
      <c r="BV152" s="199"/>
      <c r="BW152" s="199"/>
      <c r="BX152" s="199"/>
      <c r="BY152" s="199"/>
      <c r="BZ152" s="199"/>
      <c r="CA152" s="199"/>
      <c r="CB152" s="199"/>
      <c r="CC152" s="199"/>
      <c r="CD152" s="199"/>
      <c r="CE152" s="199"/>
      <c r="CF152" s="199"/>
      <c r="CG152" s="199"/>
      <c r="CH152" s="199"/>
      <c r="CI152" s="199"/>
      <c r="CJ152" s="199"/>
      <c r="CK152" s="199"/>
      <c r="CL152" s="199"/>
      <c r="CM152" s="199"/>
      <c r="CN152" s="199"/>
      <c r="CO152" s="199"/>
      <c r="CP152" s="199"/>
      <c r="CQ152" s="199"/>
      <c r="CR152" s="199"/>
      <c r="CS152" s="199"/>
      <c r="CT152" s="199"/>
      <c r="CU152" s="199"/>
      <c r="CV152" s="199"/>
      <c r="CW152" s="199"/>
      <c r="CX152" s="199"/>
      <c r="CY152" s="199"/>
      <c r="CZ152" s="199"/>
      <c r="DA152" s="199"/>
      <c r="DB152" s="199"/>
      <c r="DC152" s="199"/>
      <c r="DD152" s="199"/>
      <c r="DE152" s="199"/>
      <c r="DF152" s="199"/>
      <c r="DG152" s="199"/>
      <c r="DH152" s="199"/>
      <c r="DI152" s="199"/>
      <c r="DJ152" s="199"/>
      <c r="DK152" s="199"/>
      <c r="DL152" s="199"/>
      <c r="DM152" s="199"/>
      <c r="DN152" s="199"/>
    </row>
    <row r="153" spans="1:118" x14ac:dyDescent="0.2">
      <c r="A153" s="33" t="s">
        <v>138</v>
      </c>
      <c r="B153" s="33" t="s">
        <v>111</v>
      </c>
      <c r="C153" s="33">
        <v>30</v>
      </c>
      <c r="D153" s="33" t="s">
        <v>134</v>
      </c>
      <c r="E153" s="200">
        <v>0</v>
      </c>
      <c r="F153" s="199">
        <v>0</v>
      </c>
      <c r="G153" s="200"/>
      <c r="H153" s="199"/>
      <c r="I153" s="200"/>
      <c r="J153" s="199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  <c r="AC153" s="199"/>
      <c r="AD153" s="199"/>
      <c r="AE153" s="199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9"/>
      <c r="AP153" s="199"/>
      <c r="AQ153" s="199"/>
      <c r="AR153" s="199"/>
      <c r="AS153" s="199"/>
      <c r="AT153" s="199"/>
      <c r="AU153" s="199"/>
      <c r="AV153" s="199"/>
      <c r="AW153" s="199"/>
      <c r="AX153" s="199"/>
      <c r="AY153" s="199"/>
      <c r="AZ153" s="199"/>
      <c r="BA153" s="199"/>
      <c r="BB153" s="199"/>
      <c r="BC153" s="199"/>
      <c r="BD153" s="199"/>
      <c r="BE153" s="199"/>
      <c r="BF153" s="199"/>
      <c r="BG153" s="199"/>
      <c r="BH153" s="199"/>
      <c r="BI153" s="199"/>
      <c r="BJ153" s="199"/>
      <c r="BK153" s="199"/>
      <c r="BL153" s="199"/>
      <c r="BM153" s="199"/>
      <c r="BN153" s="199"/>
      <c r="BO153" s="199"/>
      <c r="BP153" s="199"/>
      <c r="BQ153" s="199"/>
      <c r="BR153" s="199"/>
      <c r="BS153" s="199"/>
      <c r="BT153" s="199"/>
      <c r="BU153" s="199"/>
      <c r="BV153" s="199"/>
      <c r="BW153" s="199"/>
      <c r="BX153" s="199"/>
      <c r="BY153" s="199"/>
      <c r="BZ153" s="199"/>
      <c r="CA153" s="199"/>
      <c r="CB153" s="199"/>
      <c r="CC153" s="199"/>
      <c r="CD153" s="199"/>
      <c r="CE153" s="199"/>
      <c r="CF153" s="199"/>
      <c r="CG153" s="199"/>
      <c r="CH153" s="199"/>
      <c r="CI153" s="199"/>
      <c r="CJ153" s="199"/>
      <c r="CK153" s="199"/>
      <c r="CL153" s="199"/>
      <c r="CM153" s="199"/>
      <c r="CN153" s="199"/>
      <c r="CO153" s="199"/>
      <c r="CP153" s="199"/>
      <c r="CQ153" s="199"/>
      <c r="CR153" s="199"/>
      <c r="CS153" s="199"/>
      <c r="CT153" s="199"/>
      <c r="CU153" s="199"/>
      <c r="CV153" s="199"/>
      <c r="CW153" s="199"/>
      <c r="CX153" s="199"/>
      <c r="CY153" s="199"/>
      <c r="CZ153" s="199"/>
      <c r="DA153" s="199"/>
      <c r="DB153" s="199"/>
      <c r="DC153" s="199"/>
      <c r="DD153" s="199"/>
      <c r="DE153" s="199"/>
      <c r="DF153" s="199"/>
      <c r="DG153" s="199"/>
      <c r="DH153" s="199"/>
      <c r="DI153" s="199"/>
      <c r="DJ153" s="199"/>
      <c r="DK153" s="199"/>
      <c r="DL153" s="199"/>
      <c r="DM153" s="199"/>
      <c r="DN153" s="199"/>
    </row>
    <row r="154" spans="1:118" x14ac:dyDescent="0.2">
      <c r="A154" s="33" t="s">
        <v>138</v>
      </c>
      <c r="B154" s="33" t="s">
        <v>111</v>
      </c>
      <c r="C154" s="33">
        <v>31</v>
      </c>
      <c r="D154" s="33" t="s">
        <v>135</v>
      </c>
      <c r="E154" s="200">
        <v>0</v>
      </c>
      <c r="F154" s="199">
        <v>0</v>
      </c>
      <c r="G154" s="200"/>
      <c r="H154" s="199"/>
      <c r="I154" s="200"/>
      <c r="J154" s="199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  <c r="AC154" s="199"/>
      <c r="AD154" s="199"/>
      <c r="AE154" s="199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9"/>
      <c r="AP154" s="199"/>
      <c r="AQ154" s="199"/>
      <c r="AR154" s="199"/>
      <c r="AS154" s="199"/>
      <c r="AT154" s="199"/>
      <c r="AU154" s="199"/>
      <c r="AV154" s="199"/>
      <c r="AW154" s="199"/>
      <c r="AX154" s="199"/>
      <c r="AY154" s="199"/>
      <c r="AZ154" s="199"/>
      <c r="BA154" s="199"/>
      <c r="BB154" s="199"/>
      <c r="BC154" s="199"/>
      <c r="BD154" s="199"/>
      <c r="BE154" s="199"/>
      <c r="BF154" s="199"/>
      <c r="BG154" s="199"/>
      <c r="BH154" s="199"/>
      <c r="BI154" s="199"/>
      <c r="BJ154" s="199"/>
      <c r="BK154" s="199"/>
      <c r="BL154" s="199"/>
      <c r="BM154" s="199"/>
      <c r="BN154" s="199"/>
      <c r="BO154" s="199"/>
      <c r="BP154" s="199"/>
      <c r="BQ154" s="199"/>
      <c r="BR154" s="199"/>
      <c r="BS154" s="199"/>
      <c r="BT154" s="199"/>
      <c r="BU154" s="199"/>
      <c r="BV154" s="199"/>
      <c r="BW154" s="199"/>
      <c r="BX154" s="199"/>
      <c r="BY154" s="199"/>
      <c r="BZ154" s="199"/>
      <c r="CA154" s="199"/>
      <c r="CB154" s="199"/>
      <c r="CC154" s="199"/>
      <c r="CD154" s="199"/>
      <c r="CE154" s="199"/>
      <c r="CF154" s="199"/>
      <c r="CG154" s="199"/>
      <c r="CH154" s="199"/>
      <c r="CI154" s="199"/>
      <c r="CJ154" s="199"/>
      <c r="CK154" s="199"/>
      <c r="CL154" s="199"/>
      <c r="CM154" s="199"/>
      <c r="CN154" s="199"/>
      <c r="CO154" s="199"/>
      <c r="CP154" s="199"/>
      <c r="CQ154" s="199"/>
      <c r="CR154" s="199"/>
      <c r="CS154" s="199"/>
      <c r="CT154" s="199"/>
      <c r="CU154" s="199"/>
      <c r="CV154" s="199"/>
      <c r="CW154" s="199"/>
      <c r="CX154" s="199"/>
      <c r="CY154" s="199"/>
      <c r="CZ154" s="199"/>
      <c r="DA154" s="199"/>
      <c r="DB154" s="199"/>
      <c r="DC154" s="199"/>
      <c r="DD154" s="199"/>
      <c r="DE154" s="199"/>
      <c r="DF154" s="199"/>
      <c r="DG154" s="199"/>
      <c r="DH154" s="199"/>
      <c r="DI154" s="199"/>
      <c r="DJ154" s="199"/>
      <c r="DK154" s="199"/>
      <c r="DL154" s="199"/>
      <c r="DM154" s="199"/>
      <c r="DN154" s="199"/>
    </row>
    <row r="155" spans="1:118" x14ac:dyDescent="0.2">
      <c r="A155" s="33" t="s">
        <v>138</v>
      </c>
      <c r="B155" s="33" t="s">
        <v>111</v>
      </c>
      <c r="C155" s="33">
        <v>32</v>
      </c>
      <c r="D155" s="33" t="s">
        <v>70</v>
      </c>
      <c r="E155" s="200">
        <v>0</v>
      </c>
      <c r="F155" s="199">
        <v>0</v>
      </c>
      <c r="G155" s="200"/>
      <c r="H155" s="199"/>
      <c r="I155" s="200"/>
      <c r="J155" s="199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  <c r="AC155" s="199"/>
      <c r="AD155" s="199"/>
      <c r="AE155" s="199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9"/>
      <c r="AP155" s="199"/>
      <c r="AQ155" s="199"/>
      <c r="AR155" s="199"/>
      <c r="AS155" s="199"/>
      <c r="AT155" s="199"/>
      <c r="AU155" s="199"/>
      <c r="AV155" s="199"/>
      <c r="AW155" s="199"/>
      <c r="AX155" s="199"/>
      <c r="AY155" s="199"/>
      <c r="AZ155" s="199"/>
      <c r="BA155" s="199"/>
      <c r="BB155" s="199"/>
      <c r="BC155" s="199"/>
      <c r="BD155" s="199"/>
      <c r="BE155" s="199"/>
      <c r="BF155" s="199"/>
      <c r="BG155" s="199"/>
      <c r="BH155" s="199"/>
      <c r="BI155" s="199"/>
      <c r="BJ155" s="199"/>
      <c r="BK155" s="199"/>
      <c r="BL155" s="199"/>
      <c r="BM155" s="199"/>
      <c r="BN155" s="199"/>
      <c r="BO155" s="199"/>
      <c r="BP155" s="199"/>
      <c r="BQ155" s="199"/>
      <c r="BR155" s="199"/>
      <c r="BS155" s="199"/>
      <c r="BT155" s="199"/>
      <c r="BU155" s="199"/>
      <c r="BV155" s="199"/>
      <c r="BW155" s="199"/>
      <c r="BX155" s="199"/>
      <c r="BY155" s="199"/>
      <c r="BZ155" s="199"/>
      <c r="CA155" s="199"/>
      <c r="CB155" s="199"/>
      <c r="CC155" s="199"/>
      <c r="CD155" s="199"/>
      <c r="CE155" s="199"/>
      <c r="CF155" s="199"/>
      <c r="CG155" s="199"/>
      <c r="CH155" s="199"/>
      <c r="CI155" s="199"/>
      <c r="CJ155" s="199"/>
      <c r="CK155" s="199"/>
      <c r="CL155" s="199"/>
      <c r="CM155" s="199"/>
      <c r="CN155" s="199"/>
      <c r="CO155" s="199"/>
      <c r="CP155" s="199"/>
      <c r="CQ155" s="199"/>
      <c r="CR155" s="199"/>
      <c r="CS155" s="199"/>
      <c r="CT155" s="199"/>
      <c r="CU155" s="199"/>
      <c r="CV155" s="199"/>
      <c r="CW155" s="199"/>
      <c r="CX155" s="199"/>
      <c r="CY155" s="199"/>
      <c r="CZ155" s="199"/>
      <c r="DA155" s="199"/>
      <c r="DB155" s="199"/>
      <c r="DC155" s="199"/>
      <c r="DD155" s="199"/>
      <c r="DE155" s="199"/>
      <c r="DF155" s="199"/>
      <c r="DG155" s="199"/>
      <c r="DH155" s="199"/>
      <c r="DI155" s="199"/>
      <c r="DJ155" s="199"/>
      <c r="DK155" s="199"/>
      <c r="DL155" s="199"/>
      <c r="DM155" s="199"/>
      <c r="DN155" s="199"/>
    </row>
    <row r="156" spans="1:118" x14ac:dyDescent="0.2">
      <c r="A156" s="33" t="s">
        <v>138</v>
      </c>
      <c r="B156" s="33" t="s">
        <v>111</v>
      </c>
      <c r="C156" s="33">
        <v>33</v>
      </c>
      <c r="D156" s="33" t="s">
        <v>71</v>
      </c>
      <c r="E156" s="200">
        <v>0</v>
      </c>
      <c r="F156" s="199">
        <v>0</v>
      </c>
      <c r="G156" s="200"/>
      <c r="H156" s="199"/>
      <c r="I156" s="200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  <c r="AP156" s="199"/>
      <c r="AQ156" s="199"/>
      <c r="AR156" s="199"/>
      <c r="AS156" s="199"/>
      <c r="AT156" s="199"/>
      <c r="AU156" s="199"/>
      <c r="AV156" s="199"/>
      <c r="AW156" s="199"/>
      <c r="AX156" s="199"/>
      <c r="AY156" s="199"/>
      <c r="AZ156" s="199"/>
      <c r="BA156" s="199"/>
      <c r="BB156" s="199"/>
      <c r="BC156" s="199"/>
      <c r="BD156" s="199"/>
      <c r="BE156" s="199"/>
      <c r="BF156" s="199"/>
      <c r="BG156" s="199"/>
      <c r="BH156" s="199"/>
      <c r="BI156" s="199"/>
      <c r="BJ156" s="199"/>
      <c r="BK156" s="199"/>
      <c r="BL156" s="199"/>
      <c r="BM156" s="199"/>
      <c r="BN156" s="199"/>
      <c r="BO156" s="199"/>
      <c r="BP156" s="199"/>
      <c r="BQ156" s="199"/>
      <c r="BR156" s="199"/>
      <c r="BS156" s="199"/>
      <c r="BT156" s="199"/>
      <c r="BU156" s="199"/>
      <c r="BV156" s="199"/>
      <c r="BW156" s="199"/>
      <c r="BX156" s="199"/>
      <c r="BY156" s="199"/>
      <c r="BZ156" s="199"/>
      <c r="CA156" s="199"/>
      <c r="CB156" s="199"/>
      <c r="CC156" s="199"/>
      <c r="CD156" s="199"/>
      <c r="CE156" s="199"/>
      <c r="CF156" s="199"/>
      <c r="CG156" s="199"/>
      <c r="CH156" s="199"/>
      <c r="CI156" s="199"/>
      <c r="CJ156" s="199"/>
      <c r="CK156" s="199"/>
      <c r="CL156" s="199"/>
      <c r="CM156" s="199"/>
      <c r="CN156" s="199"/>
      <c r="CO156" s="199"/>
      <c r="CP156" s="199"/>
      <c r="CQ156" s="199"/>
      <c r="CR156" s="199"/>
      <c r="CS156" s="199"/>
      <c r="CT156" s="199"/>
      <c r="CU156" s="199"/>
      <c r="CV156" s="199"/>
      <c r="CW156" s="199"/>
      <c r="CX156" s="199"/>
      <c r="CY156" s="199"/>
      <c r="CZ156" s="199"/>
      <c r="DA156" s="199"/>
      <c r="DB156" s="199"/>
      <c r="DC156" s="199"/>
      <c r="DD156" s="199"/>
      <c r="DE156" s="199"/>
      <c r="DF156" s="199"/>
      <c r="DG156" s="199"/>
      <c r="DH156" s="199"/>
      <c r="DI156" s="199"/>
      <c r="DJ156" s="199"/>
      <c r="DK156" s="199"/>
      <c r="DL156" s="199"/>
      <c r="DM156" s="199"/>
      <c r="DN156" s="199"/>
    </row>
    <row r="157" spans="1:118" x14ac:dyDescent="0.2">
      <c r="A157" s="33" t="s">
        <v>138</v>
      </c>
      <c r="B157" s="33" t="s">
        <v>111</v>
      </c>
      <c r="C157" s="33">
        <v>34</v>
      </c>
      <c r="D157" s="33" t="s">
        <v>72</v>
      </c>
      <c r="E157" s="200">
        <v>0</v>
      </c>
      <c r="F157" s="199">
        <v>0</v>
      </c>
      <c r="G157" s="200"/>
      <c r="H157" s="199"/>
      <c r="I157" s="200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</row>
    <row r="158" spans="1:118" x14ac:dyDescent="0.2">
      <c r="A158" s="33" t="s">
        <v>138</v>
      </c>
      <c r="B158" s="33" t="s">
        <v>111</v>
      </c>
      <c r="C158" s="33">
        <v>35</v>
      </c>
      <c r="D158" s="33" t="s">
        <v>73</v>
      </c>
      <c r="E158" s="200">
        <v>0</v>
      </c>
      <c r="F158" s="199">
        <v>0</v>
      </c>
      <c r="G158" s="200"/>
      <c r="H158" s="199"/>
      <c r="I158" s="200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  <c r="AC158" s="199"/>
      <c r="AD158" s="199"/>
      <c r="AE158" s="199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9"/>
      <c r="AP158" s="199"/>
      <c r="AQ158" s="199"/>
      <c r="AR158" s="199"/>
      <c r="AS158" s="199"/>
      <c r="AT158" s="199"/>
      <c r="AU158" s="199"/>
      <c r="AV158" s="199"/>
      <c r="AW158" s="199"/>
      <c r="AX158" s="199"/>
      <c r="AY158" s="199"/>
      <c r="AZ158" s="199"/>
      <c r="BA158" s="199"/>
      <c r="BB158" s="199"/>
      <c r="BC158" s="199"/>
      <c r="BD158" s="199"/>
      <c r="BE158" s="199"/>
      <c r="BF158" s="199"/>
      <c r="BG158" s="199"/>
      <c r="BH158" s="199"/>
      <c r="BI158" s="199"/>
      <c r="BJ158" s="199"/>
      <c r="BK158" s="199"/>
      <c r="BL158" s="199"/>
      <c r="BM158" s="199"/>
      <c r="BN158" s="199"/>
      <c r="BO158" s="199"/>
      <c r="BP158" s="199"/>
      <c r="BQ158" s="199"/>
      <c r="BR158" s="199"/>
      <c r="BS158" s="199"/>
      <c r="BT158" s="199"/>
      <c r="BU158" s="199"/>
      <c r="BV158" s="199"/>
      <c r="BW158" s="199"/>
      <c r="BX158" s="199"/>
      <c r="BY158" s="199"/>
      <c r="BZ158" s="199"/>
      <c r="CA158" s="199"/>
      <c r="CB158" s="199"/>
      <c r="CC158" s="199"/>
      <c r="CD158" s="199"/>
      <c r="CE158" s="199"/>
      <c r="CF158" s="199"/>
      <c r="CG158" s="199"/>
      <c r="CH158" s="199"/>
      <c r="CI158" s="199"/>
      <c r="CJ158" s="199"/>
      <c r="CK158" s="199"/>
      <c r="CL158" s="199"/>
      <c r="CM158" s="199"/>
      <c r="CN158" s="199"/>
      <c r="CO158" s="199"/>
      <c r="CP158" s="199"/>
      <c r="CQ158" s="199"/>
      <c r="CR158" s="199"/>
      <c r="CS158" s="199"/>
      <c r="CT158" s="199"/>
      <c r="CU158" s="199"/>
      <c r="CV158" s="199"/>
      <c r="CW158" s="199"/>
      <c r="CX158" s="199"/>
      <c r="CY158" s="199"/>
      <c r="CZ158" s="199"/>
      <c r="DA158" s="199"/>
      <c r="DB158" s="199"/>
      <c r="DC158" s="199"/>
      <c r="DD158" s="199"/>
      <c r="DE158" s="199"/>
      <c r="DF158" s="199"/>
      <c r="DG158" s="199"/>
      <c r="DH158" s="199"/>
      <c r="DI158" s="199"/>
      <c r="DJ158" s="199"/>
      <c r="DK158" s="199"/>
      <c r="DL158" s="199"/>
      <c r="DM158" s="199"/>
      <c r="DN158" s="199"/>
    </row>
    <row r="159" spans="1:118" x14ac:dyDescent="0.2">
      <c r="A159" s="33" t="s">
        <v>138</v>
      </c>
      <c r="B159" s="33" t="s">
        <v>111</v>
      </c>
      <c r="C159" s="33">
        <v>36</v>
      </c>
      <c r="D159" s="33" t="s">
        <v>74</v>
      </c>
      <c r="E159" s="200">
        <v>0</v>
      </c>
      <c r="F159" s="199">
        <v>0</v>
      </c>
      <c r="G159" s="200"/>
      <c r="H159" s="199"/>
      <c r="I159" s="200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  <c r="AC159" s="199"/>
      <c r="AD159" s="199"/>
      <c r="AE159" s="199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9"/>
      <c r="AP159" s="199"/>
      <c r="AQ159" s="199"/>
      <c r="AR159" s="199"/>
      <c r="AS159" s="199"/>
      <c r="AT159" s="199"/>
      <c r="AU159" s="199"/>
      <c r="AV159" s="199"/>
      <c r="AW159" s="199"/>
      <c r="AX159" s="199"/>
      <c r="AY159" s="199"/>
      <c r="AZ159" s="199"/>
      <c r="BA159" s="199"/>
      <c r="BB159" s="199"/>
      <c r="BC159" s="199"/>
      <c r="BD159" s="199"/>
      <c r="BE159" s="199"/>
      <c r="BF159" s="199"/>
      <c r="BG159" s="199"/>
      <c r="BH159" s="199"/>
      <c r="BI159" s="199"/>
      <c r="BJ159" s="199"/>
      <c r="BK159" s="199"/>
      <c r="BL159" s="199"/>
      <c r="BM159" s="199"/>
      <c r="BN159" s="199"/>
      <c r="BO159" s="199"/>
      <c r="BP159" s="199"/>
      <c r="BQ159" s="199"/>
      <c r="BR159" s="199"/>
      <c r="BS159" s="199"/>
      <c r="BT159" s="199"/>
      <c r="BU159" s="199"/>
      <c r="BV159" s="199"/>
      <c r="BW159" s="199"/>
      <c r="BX159" s="199"/>
      <c r="BY159" s="199"/>
      <c r="BZ159" s="199"/>
      <c r="CA159" s="199"/>
      <c r="CB159" s="199"/>
      <c r="CC159" s="199"/>
      <c r="CD159" s="199"/>
      <c r="CE159" s="199"/>
      <c r="CF159" s="199"/>
      <c r="CG159" s="199"/>
      <c r="CH159" s="199"/>
      <c r="CI159" s="199"/>
      <c r="CJ159" s="199"/>
      <c r="CK159" s="199"/>
      <c r="CL159" s="199"/>
      <c r="CM159" s="199"/>
      <c r="CN159" s="199"/>
      <c r="CO159" s="199"/>
      <c r="CP159" s="199"/>
      <c r="CQ159" s="199"/>
      <c r="CR159" s="199"/>
      <c r="CS159" s="199"/>
      <c r="CT159" s="199"/>
      <c r="CU159" s="199"/>
      <c r="CV159" s="199"/>
      <c r="CW159" s="199"/>
      <c r="CX159" s="199"/>
      <c r="CY159" s="199"/>
      <c r="CZ159" s="199"/>
      <c r="DA159" s="199"/>
      <c r="DB159" s="199"/>
      <c r="DC159" s="199"/>
      <c r="DD159" s="199"/>
      <c r="DE159" s="199"/>
      <c r="DF159" s="199"/>
      <c r="DG159" s="199"/>
      <c r="DH159" s="199"/>
      <c r="DI159" s="199"/>
      <c r="DJ159" s="199"/>
      <c r="DK159" s="199"/>
      <c r="DL159" s="199"/>
      <c r="DM159" s="199"/>
      <c r="DN159" s="199"/>
    </row>
    <row r="160" spans="1:118" x14ac:dyDescent="0.2">
      <c r="A160" s="33" t="s">
        <v>138</v>
      </c>
      <c r="B160" s="33" t="s">
        <v>111</v>
      </c>
      <c r="C160" s="33">
        <v>37</v>
      </c>
      <c r="D160" s="33" t="s">
        <v>75</v>
      </c>
      <c r="E160" s="200">
        <v>0</v>
      </c>
      <c r="F160" s="199">
        <v>0</v>
      </c>
      <c r="G160" s="200"/>
      <c r="H160" s="199"/>
      <c r="I160" s="200"/>
      <c r="J160" s="199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  <c r="AC160" s="199"/>
      <c r="AD160" s="199"/>
      <c r="AE160" s="199"/>
      <c r="AF160" s="199"/>
      <c r="AG160" s="199"/>
      <c r="AH160" s="199"/>
      <c r="AI160" s="199"/>
      <c r="AJ160" s="199"/>
      <c r="AK160" s="199"/>
      <c r="AL160" s="199"/>
      <c r="AM160" s="199"/>
      <c r="AN160" s="199"/>
      <c r="AO160" s="199"/>
      <c r="AP160" s="199"/>
      <c r="AQ160" s="199"/>
      <c r="AR160" s="199"/>
      <c r="AS160" s="199"/>
      <c r="AT160" s="199"/>
      <c r="AU160" s="199"/>
      <c r="AV160" s="199"/>
      <c r="AW160" s="199"/>
      <c r="AX160" s="199"/>
      <c r="AY160" s="199"/>
      <c r="AZ160" s="199"/>
      <c r="BA160" s="199"/>
      <c r="BB160" s="199"/>
      <c r="BC160" s="199"/>
      <c r="BD160" s="199"/>
      <c r="BE160" s="199"/>
      <c r="BF160" s="199"/>
      <c r="BG160" s="199"/>
      <c r="BH160" s="199"/>
      <c r="BI160" s="199"/>
      <c r="BJ160" s="199"/>
      <c r="BK160" s="199"/>
      <c r="BL160" s="199"/>
      <c r="BM160" s="199"/>
      <c r="BN160" s="199"/>
      <c r="BO160" s="199"/>
      <c r="BP160" s="199"/>
      <c r="BQ160" s="199"/>
      <c r="BR160" s="199"/>
      <c r="BS160" s="199"/>
      <c r="BT160" s="199"/>
      <c r="BU160" s="199"/>
      <c r="BV160" s="199"/>
      <c r="BW160" s="199"/>
      <c r="BX160" s="199"/>
      <c r="BY160" s="199"/>
      <c r="BZ160" s="199"/>
      <c r="CA160" s="199"/>
      <c r="CB160" s="199"/>
      <c r="CC160" s="199"/>
      <c r="CD160" s="199"/>
      <c r="CE160" s="199"/>
      <c r="CF160" s="199"/>
      <c r="CG160" s="199"/>
      <c r="CH160" s="199"/>
      <c r="CI160" s="199"/>
      <c r="CJ160" s="199"/>
      <c r="CK160" s="199"/>
      <c r="CL160" s="199"/>
      <c r="CM160" s="199"/>
      <c r="CN160" s="199"/>
      <c r="CO160" s="199"/>
      <c r="CP160" s="199"/>
      <c r="CQ160" s="199"/>
      <c r="CR160" s="199"/>
      <c r="CS160" s="199"/>
      <c r="CT160" s="199"/>
      <c r="CU160" s="199"/>
      <c r="CV160" s="199"/>
      <c r="CW160" s="199"/>
      <c r="CX160" s="199"/>
      <c r="CY160" s="199"/>
      <c r="CZ160" s="199"/>
      <c r="DA160" s="199"/>
      <c r="DB160" s="199"/>
      <c r="DC160" s="199"/>
      <c r="DD160" s="199"/>
      <c r="DE160" s="199"/>
      <c r="DF160" s="199"/>
      <c r="DG160" s="199"/>
      <c r="DH160" s="199"/>
      <c r="DI160" s="199"/>
      <c r="DJ160" s="199"/>
      <c r="DK160" s="199"/>
      <c r="DL160" s="199"/>
      <c r="DM160" s="199"/>
      <c r="DN160" s="199"/>
    </row>
    <row r="161" spans="1:118" x14ac:dyDescent="0.2">
      <c r="A161" s="33" t="s">
        <v>138</v>
      </c>
      <c r="B161" s="33" t="s">
        <v>111</v>
      </c>
      <c r="C161" s="33">
        <v>38</v>
      </c>
      <c r="D161" s="33" t="s">
        <v>76</v>
      </c>
      <c r="E161" s="200">
        <v>0</v>
      </c>
      <c r="F161" s="199">
        <v>0</v>
      </c>
      <c r="G161" s="200"/>
      <c r="H161" s="199"/>
      <c r="I161" s="200"/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  <c r="AC161" s="199"/>
      <c r="AD161" s="199"/>
      <c r="AE161" s="199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9"/>
      <c r="AP161" s="199"/>
      <c r="AQ161" s="199"/>
      <c r="AR161" s="199"/>
      <c r="AS161" s="199"/>
      <c r="AT161" s="199"/>
      <c r="AU161" s="199"/>
      <c r="AV161" s="199"/>
      <c r="AW161" s="199"/>
      <c r="AX161" s="199"/>
      <c r="AY161" s="199"/>
      <c r="AZ161" s="199"/>
      <c r="BA161" s="199"/>
      <c r="BB161" s="199"/>
      <c r="BC161" s="199"/>
      <c r="BD161" s="199"/>
      <c r="BE161" s="199"/>
      <c r="BF161" s="199"/>
      <c r="BG161" s="199"/>
      <c r="BH161" s="199"/>
      <c r="BI161" s="199"/>
      <c r="BJ161" s="199"/>
      <c r="BK161" s="199"/>
      <c r="BL161" s="199"/>
      <c r="BM161" s="199"/>
      <c r="BN161" s="199"/>
      <c r="BO161" s="199"/>
      <c r="BP161" s="199"/>
      <c r="BQ161" s="199"/>
      <c r="BR161" s="199"/>
      <c r="BS161" s="199"/>
      <c r="BT161" s="199"/>
      <c r="BU161" s="199"/>
      <c r="BV161" s="199"/>
      <c r="BW161" s="199"/>
      <c r="BX161" s="199"/>
      <c r="BY161" s="199"/>
      <c r="BZ161" s="199"/>
      <c r="CA161" s="199"/>
      <c r="CB161" s="199"/>
      <c r="CC161" s="199"/>
      <c r="CD161" s="199"/>
      <c r="CE161" s="199"/>
      <c r="CF161" s="199"/>
      <c r="CG161" s="199"/>
      <c r="CH161" s="199"/>
      <c r="CI161" s="199"/>
      <c r="CJ161" s="199"/>
      <c r="CK161" s="199"/>
      <c r="CL161" s="199"/>
      <c r="CM161" s="199"/>
      <c r="CN161" s="199"/>
      <c r="CO161" s="199"/>
      <c r="CP161" s="199"/>
      <c r="CQ161" s="199"/>
      <c r="CR161" s="199"/>
      <c r="CS161" s="199"/>
      <c r="CT161" s="199"/>
      <c r="CU161" s="199"/>
      <c r="CV161" s="199"/>
      <c r="CW161" s="199"/>
      <c r="CX161" s="199"/>
      <c r="CY161" s="199"/>
      <c r="CZ161" s="199"/>
      <c r="DA161" s="199"/>
      <c r="DB161" s="199"/>
      <c r="DC161" s="199"/>
      <c r="DD161" s="199"/>
      <c r="DE161" s="199"/>
      <c r="DF161" s="199"/>
      <c r="DG161" s="199"/>
      <c r="DH161" s="199"/>
      <c r="DI161" s="199"/>
      <c r="DJ161" s="199"/>
      <c r="DK161" s="199"/>
      <c r="DL161" s="199"/>
      <c r="DM161" s="199"/>
      <c r="DN161" s="199"/>
    </row>
    <row r="162" spans="1:118" x14ac:dyDescent="0.2">
      <c r="A162" s="33" t="s">
        <v>138</v>
      </c>
      <c r="B162" s="33" t="s">
        <v>111</v>
      </c>
      <c r="C162" s="33">
        <v>39</v>
      </c>
      <c r="D162" s="33" t="s">
        <v>77</v>
      </c>
      <c r="E162" s="200">
        <v>0</v>
      </c>
      <c r="F162" s="199">
        <v>0</v>
      </c>
      <c r="G162" s="200"/>
      <c r="H162" s="199"/>
      <c r="I162" s="200"/>
      <c r="J162" s="199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  <c r="AC162" s="199"/>
      <c r="AD162" s="199"/>
      <c r="AE162" s="199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9"/>
      <c r="AP162" s="199"/>
      <c r="AQ162" s="199"/>
      <c r="AR162" s="199"/>
      <c r="AS162" s="199"/>
      <c r="AT162" s="199"/>
      <c r="AU162" s="199"/>
      <c r="AV162" s="199"/>
      <c r="AW162" s="199"/>
      <c r="AX162" s="199"/>
      <c r="AY162" s="199"/>
      <c r="AZ162" s="199"/>
      <c r="BA162" s="199"/>
      <c r="BB162" s="199"/>
      <c r="BC162" s="199"/>
      <c r="BD162" s="199"/>
      <c r="BE162" s="199"/>
      <c r="BF162" s="199"/>
      <c r="BG162" s="199"/>
      <c r="BH162" s="199"/>
      <c r="BI162" s="199"/>
      <c r="BJ162" s="199"/>
      <c r="BK162" s="199"/>
      <c r="BL162" s="199"/>
      <c r="BM162" s="199"/>
      <c r="BN162" s="199"/>
      <c r="BO162" s="199"/>
      <c r="BP162" s="199"/>
      <c r="BQ162" s="199"/>
      <c r="BR162" s="199"/>
      <c r="BS162" s="199"/>
      <c r="BT162" s="199"/>
      <c r="BU162" s="199"/>
      <c r="BV162" s="199"/>
      <c r="BW162" s="199"/>
      <c r="BX162" s="199"/>
      <c r="BY162" s="199"/>
      <c r="BZ162" s="199"/>
      <c r="CA162" s="199"/>
      <c r="CB162" s="199"/>
      <c r="CC162" s="199"/>
      <c r="CD162" s="199"/>
      <c r="CE162" s="199"/>
      <c r="CF162" s="199"/>
      <c r="CG162" s="199"/>
      <c r="CH162" s="199"/>
      <c r="CI162" s="199"/>
      <c r="CJ162" s="199"/>
      <c r="CK162" s="199"/>
      <c r="CL162" s="199"/>
      <c r="CM162" s="199"/>
      <c r="CN162" s="199"/>
      <c r="CO162" s="199"/>
      <c r="CP162" s="199"/>
      <c r="CQ162" s="199"/>
      <c r="CR162" s="199"/>
      <c r="CS162" s="199"/>
      <c r="CT162" s="199"/>
      <c r="CU162" s="199"/>
      <c r="CV162" s="199"/>
      <c r="CW162" s="199"/>
      <c r="CX162" s="199"/>
      <c r="CY162" s="199"/>
      <c r="CZ162" s="199"/>
      <c r="DA162" s="199"/>
      <c r="DB162" s="199"/>
      <c r="DC162" s="199"/>
      <c r="DD162" s="199"/>
      <c r="DE162" s="199"/>
      <c r="DF162" s="199"/>
      <c r="DG162" s="199"/>
      <c r="DH162" s="199"/>
      <c r="DI162" s="199"/>
      <c r="DJ162" s="199"/>
      <c r="DK162" s="199"/>
      <c r="DL162" s="199"/>
      <c r="DM162" s="199"/>
      <c r="DN162" s="199"/>
    </row>
    <row r="163" spans="1:118" x14ac:dyDescent="0.2">
      <c r="A163" s="33" t="s">
        <v>138</v>
      </c>
      <c r="B163" s="33" t="s">
        <v>111</v>
      </c>
      <c r="C163" s="33">
        <v>40</v>
      </c>
      <c r="D163" s="33" t="s">
        <v>78</v>
      </c>
      <c r="E163" s="200">
        <v>0</v>
      </c>
      <c r="F163" s="199">
        <v>0</v>
      </c>
      <c r="G163" s="200"/>
      <c r="H163" s="199"/>
      <c r="I163" s="200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199"/>
      <c r="AR163" s="199"/>
      <c r="AS163" s="199"/>
      <c r="AT163" s="199"/>
      <c r="AU163" s="199"/>
      <c r="AV163" s="199"/>
      <c r="AW163" s="199"/>
      <c r="AX163" s="199"/>
      <c r="AY163" s="199"/>
      <c r="AZ163" s="199"/>
      <c r="BA163" s="199"/>
      <c r="BB163" s="199"/>
      <c r="BC163" s="199"/>
      <c r="BD163" s="199"/>
      <c r="BE163" s="199"/>
      <c r="BF163" s="199"/>
      <c r="BG163" s="199"/>
      <c r="BH163" s="199"/>
      <c r="BI163" s="199"/>
      <c r="BJ163" s="199"/>
      <c r="BK163" s="199"/>
      <c r="BL163" s="199"/>
      <c r="BM163" s="199"/>
      <c r="BN163" s="199"/>
      <c r="BO163" s="199"/>
      <c r="BP163" s="199"/>
      <c r="BQ163" s="199"/>
      <c r="BR163" s="199"/>
      <c r="BS163" s="199"/>
      <c r="BT163" s="199"/>
      <c r="BU163" s="199"/>
      <c r="BV163" s="199"/>
      <c r="BW163" s="199"/>
      <c r="BX163" s="199"/>
      <c r="BY163" s="199"/>
      <c r="BZ163" s="199"/>
      <c r="CA163" s="199"/>
      <c r="CB163" s="199"/>
      <c r="CC163" s="199"/>
      <c r="CD163" s="199"/>
      <c r="CE163" s="199"/>
      <c r="CF163" s="199"/>
      <c r="CG163" s="199"/>
      <c r="CH163" s="199"/>
      <c r="CI163" s="199"/>
      <c r="CJ163" s="199"/>
      <c r="CK163" s="199"/>
      <c r="CL163" s="199"/>
      <c r="CM163" s="199"/>
      <c r="CN163" s="199"/>
      <c r="CO163" s="199"/>
      <c r="CP163" s="199"/>
      <c r="CQ163" s="199"/>
      <c r="CR163" s="199"/>
      <c r="CS163" s="199"/>
      <c r="CT163" s="199"/>
      <c r="CU163" s="199"/>
      <c r="CV163" s="199"/>
      <c r="CW163" s="199"/>
      <c r="CX163" s="199"/>
      <c r="CY163" s="199"/>
      <c r="CZ163" s="199"/>
      <c r="DA163" s="199"/>
      <c r="DB163" s="199"/>
      <c r="DC163" s="199"/>
      <c r="DD163" s="199"/>
      <c r="DE163" s="199"/>
      <c r="DF163" s="199"/>
      <c r="DG163" s="199"/>
      <c r="DH163" s="199"/>
      <c r="DI163" s="199"/>
      <c r="DJ163" s="199"/>
      <c r="DK163" s="199"/>
      <c r="DL163" s="199"/>
      <c r="DM163" s="199"/>
      <c r="DN163" s="199"/>
    </row>
    <row r="164" spans="1:118" x14ac:dyDescent="0.2">
      <c r="A164" s="33" t="s">
        <v>138</v>
      </c>
      <c r="B164" s="33" t="s">
        <v>139</v>
      </c>
      <c r="C164" s="33">
        <v>1</v>
      </c>
      <c r="D164" s="33" t="s">
        <v>25</v>
      </c>
      <c r="E164" s="200">
        <v>118824617</v>
      </c>
      <c r="F164" s="199">
        <v>479998805.62000006</v>
      </c>
      <c r="G164" s="200"/>
      <c r="H164" s="199"/>
      <c r="I164" s="200"/>
      <c r="J164" s="199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  <c r="AC164" s="199"/>
      <c r="AD164" s="199"/>
      <c r="AE164" s="199"/>
      <c r="AF164" s="199"/>
      <c r="AG164" s="199"/>
      <c r="AH164" s="199"/>
      <c r="AI164" s="199"/>
      <c r="AJ164" s="199"/>
      <c r="AK164" s="199"/>
      <c r="AL164" s="199"/>
      <c r="AM164" s="199"/>
      <c r="AN164" s="199"/>
      <c r="AO164" s="199"/>
      <c r="AP164" s="199"/>
      <c r="AQ164" s="199"/>
      <c r="AR164" s="199"/>
      <c r="AS164" s="199"/>
      <c r="AT164" s="199"/>
      <c r="AU164" s="199"/>
      <c r="AV164" s="199"/>
      <c r="AW164" s="199"/>
      <c r="AX164" s="199"/>
      <c r="AY164" s="199"/>
      <c r="AZ164" s="199"/>
      <c r="BA164" s="199"/>
      <c r="BB164" s="199"/>
      <c r="BC164" s="199"/>
      <c r="BD164" s="199"/>
      <c r="BE164" s="199"/>
      <c r="BF164" s="199"/>
      <c r="BG164" s="199"/>
      <c r="BH164" s="199"/>
      <c r="BI164" s="199"/>
      <c r="BJ164" s="199"/>
      <c r="BK164" s="199"/>
      <c r="BL164" s="199"/>
      <c r="BM164" s="199"/>
      <c r="BN164" s="199"/>
      <c r="BO164" s="199"/>
      <c r="BP164" s="199"/>
      <c r="BQ164" s="199"/>
      <c r="BR164" s="199"/>
      <c r="BS164" s="199"/>
      <c r="BT164" s="199"/>
      <c r="BU164" s="199"/>
      <c r="BV164" s="199"/>
      <c r="BW164" s="199"/>
      <c r="BX164" s="199"/>
      <c r="BY164" s="199"/>
      <c r="BZ164" s="199"/>
      <c r="CA164" s="199"/>
      <c r="CB164" s="199"/>
      <c r="CC164" s="199"/>
      <c r="CD164" s="199"/>
      <c r="CE164" s="199"/>
      <c r="CF164" s="199"/>
      <c r="CG164" s="199"/>
      <c r="CH164" s="199"/>
      <c r="CI164" s="199"/>
      <c r="CJ164" s="199"/>
      <c r="CK164" s="199"/>
      <c r="CL164" s="199"/>
      <c r="CM164" s="199"/>
      <c r="CN164" s="199"/>
      <c r="CO164" s="199"/>
      <c r="CP164" s="199"/>
      <c r="CQ164" s="199"/>
      <c r="CR164" s="199"/>
      <c r="CS164" s="199"/>
      <c r="CT164" s="199"/>
      <c r="CU164" s="199"/>
      <c r="CV164" s="199"/>
      <c r="CW164" s="199"/>
      <c r="CX164" s="199"/>
      <c r="CY164" s="199"/>
      <c r="CZ164" s="199"/>
      <c r="DA164" s="199"/>
      <c r="DB164" s="199"/>
      <c r="DC164" s="199"/>
      <c r="DD164" s="199"/>
      <c r="DE164" s="199"/>
      <c r="DF164" s="199"/>
      <c r="DG164" s="199"/>
      <c r="DH164" s="199"/>
      <c r="DI164" s="199"/>
      <c r="DJ164" s="199"/>
      <c r="DK164" s="199"/>
      <c r="DL164" s="199"/>
      <c r="DM164" s="199"/>
      <c r="DN164" s="199"/>
    </row>
    <row r="165" spans="1:118" x14ac:dyDescent="0.2">
      <c r="A165" s="33" t="s">
        <v>138</v>
      </c>
      <c r="B165" s="33" t="s">
        <v>139</v>
      </c>
      <c r="C165" s="33">
        <v>2</v>
      </c>
      <c r="D165" s="33" t="s">
        <v>26</v>
      </c>
      <c r="E165" s="200">
        <v>0</v>
      </c>
      <c r="F165" s="199">
        <v>0</v>
      </c>
      <c r="G165" s="200"/>
      <c r="H165" s="199"/>
      <c r="I165" s="200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  <c r="AC165" s="199"/>
      <c r="AD165" s="199"/>
      <c r="AE165" s="199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9"/>
      <c r="AP165" s="199"/>
      <c r="AQ165" s="199"/>
      <c r="AR165" s="199"/>
      <c r="AS165" s="199"/>
      <c r="AT165" s="199"/>
      <c r="AU165" s="199"/>
      <c r="AV165" s="199"/>
      <c r="AW165" s="199"/>
      <c r="AX165" s="199"/>
      <c r="AY165" s="199"/>
      <c r="AZ165" s="199"/>
      <c r="BA165" s="199"/>
      <c r="BB165" s="199"/>
      <c r="BC165" s="199"/>
      <c r="BD165" s="199"/>
      <c r="BE165" s="199"/>
      <c r="BF165" s="199"/>
      <c r="BG165" s="199"/>
      <c r="BH165" s="199"/>
      <c r="BI165" s="199"/>
      <c r="BJ165" s="199"/>
      <c r="BK165" s="199"/>
      <c r="BL165" s="199"/>
      <c r="BM165" s="199"/>
      <c r="BN165" s="199"/>
      <c r="BO165" s="199"/>
      <c r="BP165" s="199"/>
      <c r="BQ165" s="199"/>
      <c r="BR165" s="199"/>
      <c r="BS165" s="199"/>
      <c r="BT165" s="199"/>
      <c r="BU165" s="199"/>
      <c r="BV165" s="199"/>
      <c r="BW165" s="199"/>
      <c r="BX165" s="199"/>
      <c r="BY165" s="199"/>
      <c r="BZ165" s="199"/>
      <c r="CA165" s="199"/>
      <c r="CB165" s="199"/>
      <c r="CC165" s="199"/>
      <c r="CD165" s="199"/>
      <c r="CE165" s="199"/>
      <c r="CF165" s="199"/>
      <c r="CG165" s="199"/>
      <c r="CH165" s="199"/>
      <c r="CI165" s="199"/>
      <c r="CJ165" s="199"/>
      <c r="CK165" s="199"/>
      <c r="CL165" s="199"/>
      <c r="CM165" s="199"/>
      <c r="CN165" s="199"/>
      <c r="CO165" s="199"/>
      <c r="CP165" s="199"/>
      <c r="CQ165" s="199"/>
      <c r="CR165" s="199"/>
      <c r="CS165" s="199"/>
      <c r="CT165" s="199"/>
      <c r="CU165" s="199"/>
      <c r="CV165" s="199"/>
      <c r="CW165" s="199"/>
      <c r="CX165" s="199"/>
      <c r="CY165" s="199"/>
      <c r="CZ165" s="199"/>
      <c r="DA165" s="199"/>
      <c r="DB165" s="199"/>
      <c r="DC165" s="199"/>
      <c r="DD165" s="199"/>
      <c r="DE165" s="199"/>
      <c r="DF165" s="199"/>
      <c r="DG165" s="199"/>
      <c r="DH165" s="199"/>
      <c r="DI165" s="199"/>
      <c r="DJ165" s="199"/>
      <c r="DK165" s="199"/>
      <c r="DL165" s="199"/>
      <c r="DM165" s="199"/>
      <c r="DN165" s="199"/>
    </row>
    <row r="166" spans="1:118" x14ac:dyDescent="0.2">
      <c r="A166" s="33" t="s">
        <v>138</v>
      </c>
      <c r="B166" s="33" t="s">
        <v>139</v>
      </c>
      <c r="C166" s="33">
        <v>3</v>
      </c>
      <c r="D166" s="33" t="s">
        <v>27</v>
      </c>
      <c r="E166" s="200">
        <v>49857326</v>
      </c>
      <c r="F166" s="199">
        <v>214448508</v>
      </c>
      <c r="G166" s="200"/>
      <c r="H166" s="199"/>
      <c r="I166" s="200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9"/>
      <c r="AP166" s="199"/>
      <c r="AQ166" s="199"/>
      <c r="AR166" s="199"/>
      <c r="AS166" s="199"/>
      <c r="AT166" s="199"/>
      <c r="AU166" s="199"/>
      <c r="AV166" s="199"/>
      <c r="AW166" s="199"/>
      <c r="AX166" s="199"/>
      <c r="AY166" s="199"/>
      <c r="AZ166" s="199"/>
      <c r="BA166" s="199"/>
      <c r="BB166" s="199"/>
      <c r="BC166" s="199"/>
      <c r="BD166" s="199"/>
      <c r="BE166" s="199"/>
      <c r="BF166" s="199"/>
      <c r="BG166" s="199"/>
      <c r="BH166" s="199"/>
      <c r="BI166" s="199"/>
      <c r="BJ166" s="199"/>
      <c r="BK166" s="199"/>
      <c r="BL166" s="199"/>
      <c r="BM166" s="199"/>
      <c r="BN166" s="199"/>
      <c r="BO166" s="199"/>
      <c r="BP166" s="199"/>
      <c r="BQ166" s="199"/>
      <c r="BR166" s="199"/>
      <c r="BS166" s="199"/>
      <c r="BT166" s="199"/>
      <c r="BU166" s="199"/>
      <c r="BV166" s="199"/>
      <c r="BW166" s="199"/>
      <c r="BX166" s="199"/>
      <c r="BY166" s="199"/>
      <c r="BZ166" s="199"/>
      <c r="CA166" s="199"/>
      <c r="CB166" s="199"/>
      <c r="CC166" s="199"/>
      <c r="CD166" s="199"/>
      <c r="CE166" s="199"/>
      <c r="CF166" s="199"/>
      <c r="CG166" s="199"/>
      <c r="CH166" s="199"/>
      <c r="CI166" s="199"/>
      <c r="CJ166" s="199"/>
      <c r="CK166" s="199"/>
      <c r="CL166" s="199"/>
      <c r="CM166" s="199"/>
      <c r="CN166" s="199"/>
      <c r="CO166" s="199"/>
      <c r="CP166" s="199"/>
      <c r="CQ166" s="199"/>
      <c r="CR166" s="199"/>
      <c r="CS166" s="199"/>
      <c r="CT166" s="199"/>
      <c r="CU166" s="199"/>
      <c r="CV166" s="199"/>
      <c r="CW166" s="199"/>
      <c r="CX166" s="199"/>
      <c r="CY166" s="199"/>
      <c r="CZ166" s="199"/>
      <c r="DA166" s="199"/>
      <c r="DB166" s="199"/>
      <c r="DC166" s="199"/>
      <c r="DD166" s="199"/>
      <c r="DE166" s="199"/>
      <c r="DF166" s="199"/>
      <c r="DG166" s="199"/>
      <c r="DH166" s="199"/>
      <c r="DI166" s="199"/>
      <c r="DJ166" s="199"/>
      <c r="DK166" s="199"/>
      <c r="DL166" s="199"/>
      <c r="DM166" s="199"/>
      <c r="DN166" s="199"/>
    </row>
    <row r="167" spans="1:118" x14ac:dyDescent="0.2">
      <c r="A167" s="33" t="s">
        <v>138</v>
      </c>
      <c r="B167" s="33" t="s">
        <v>139</v>
      </c>
      <c r="C167" s="33">
        <v>4</v>
      </c>
      <c r="D167" s="33" t="s">
        <v>28</v>
      </c>
      <c r="E167" s="200">
        <v>0</v>
      </c>
      <c r="F167" s="199">
        <v>0</v>
      </c>
      <c r="G167" s="200"/>
      <c r="H167" s="199"/>
      <c r="I167" s="200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9"/>
      <c r="AP167" s="199"/>
      <c r="AQ167" s="199"/>
      <c r="AR167" s="199"/>
      <c r="AS167" s="199"/>
      <c r="AT167" s="199"/>
      <c r="AU167" s="199"/>
      <c r="AV167" s="199"/>
      <c r="AW167" s="199"/>
      <c r="AX167" s="199"/>
      <c r="AY167" s="199"/>
      <c r="AZ167" s="199"/>
      <c r="BA167" s="199"/>
      <c r="BB167" s="199"/>
      <c r="BC167" s="199"/>
      <c r="BD167" s="199"/>
      <c r="BE167" s="199"/>
      <c r="BF167" s="199"/>
      <c r="BG167" s="199"/>
      <c r="BH167" s="199"/>
      <c r="BI167" s="199"/>
      <c r="BJ167" s="199"/>
      <c r="BK167" s="199"/>
      <c r="BL167" s="199"/>
      <c r="BM167" s="199"/>
      <c r="BN167" s="199"/>
      <c r="BO167" s="199"/>
      <c r="BP167" s="199"/>
      <c r="BQ167" s="199"/>
      <c r="BR167" s="199"/>
      <c r="BS167" s="199"/>
      <c r="BT167" s="199"/>
      <c r="BU167" s="199"/>
      <c r="BV167" s="199"/>
      <c r="BW167" s="199"/>
      <c r="BX167" s="199"/>
      <c r="BY167" s="199"/>
      <c r="BZ167" s="199"/>
      <c r="CA167" s="199"/>
      <c r="CB167" s="199"/>
      <c r="CC167" s="199"/>
      <c r="CD167" s="199"/>
      <c r="CE167" s="199"/>
      <c r="CF167" s="199"/>
      <c r="CG167" s="199"/>
      <c r="CH167" s="199"/>
      <c r="CI167" s="199"/>
      <c r="CJ167" s="199"/>
      <c r="CK167" s="199"/>
      <c r="CL167" s="199"/>
      <c r="CM167" s="199"/>
      <c r="CN167" s="199"/>
      <c r="CO167" s="199"/>
      <c r="CP167" s="199"/>
      <c r="CQ167" s="199"/>
      <c r="CR167" s="199"/>
      <c r="CS167" s="199"/>
      <c r="CT167" s="199"/>
      <c r="CU167" s="199"/>
      <c r="CV167" s="199"/>
      <c r="CW167" s="199"/>
      <c r="CX167" s="199"/>
      <c r="CY167" s="199"/>
      <c r="CZ167" s="199"/>
      <c r="DA167" s="199"/>
      <c r="DB167" s="199"/>
      <c r="DC167" s="199"/>
      <c r="DD167" s="199"/>
      <c r="DE167" s="199"/>
      <c r="DF167" s="199"/>
      <c r="DG167" s="199"/>
      <c r="DH167" s="199"/>
      <c r="DI167" s="199"/>
      <c r="DJ167" s="199"/>
      <c r="DK167" s="199"/>
      <c r="DL167" s="199"/>
      <c r="DM167" s="199"/>
      <c r="DN167" s="199"/>
    </row>
    <row r="168" spans="1:118" x14ac:dyDescent="0.2">
      <c r="A168" s="33" t="s">
        <v>138</v>
      </c>
      <c r="B168" s="33" t="s">
        <v>139</v>
      </c>
      <c r="C168" s="33">
        <v>5</v>
      </c>
      <c r="D168" s="33" t="s">
        <v>123</v>
      </c>
      <c r="E168" s="200">
        <v>0</v>
      </c>
      <c r="F168" s="199">
        <v>15285602</v>
      </c>
      <c r="G168" s="200"/>
      <c r="H168" s="199"/>
      <c r="I168" s="200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  <c r="AC168" s="199"/>
      <c r="AD168" s="199"/>
      <c r="AE168" s="199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199"/>
      <c r="BB168" s="199"/>
      <c r="BC168" s="199"/>
      <c r="BD168" s="199"/>
      <c r="BE168" s="199"/>
      <c r="BF168" s="199"/>
      <c r="BG168" s="199"/>
      <c r="BH168" s="199"/>
      <c r="BI168" s="199"/>
      <c r="BJ168" s="199"/>
      <c r="BK168" s="199"/>
      <c r="BL168" s="199"/>
      <c r="BM168" s="199"/>
      <c r="BN168" s="199"/>
      <c r="BO168" s="199"/>
      <c r="BP168" s="199"/>
      <c r="BQ168" s="199"/>
      <c r="BR168" s="199"/>
      <c r="BS168" s="199"/>
      <c r="BT168" s="199"/>
      <c r="BU168" s="199"/>
      <c r="BV168" s="199"/>
      <c r="BW168" s="199"/>
      <c r="BX168" s="199"/>
      <c r="BY168" s="199"/>
      <c r="BZ168" s="199"/>
      <c r="CA168" s="199"/>
      <c r="CB168" s="199"/>
      <c r="CC168" s="199"/>
      <c r="CD168" s="199"/>
      <c r="CE168" s="199"/>
      <c r="CF168" s="199"/>
      <c r="CG168" s="199"/>
      <c r="CH168" s="199"/>
      <c r="CI168" s="199"/>
      <c r="CJ168" s="199"/>
      <c r="CK168" s="199"/>
      <c r="CL168" s="199"/>
      <c r="CM168" s="199"/>
      <c r="CN168" s="199"/>
      <c r="CO168" s="199"/>
      <c r="CP168" s="199"/>
      <c r="CQ168" s="199"/>
      <c r="CR168" s="199"/>
      <c r="CS168" s="199"/>
      <c r="CT168" s="199"/>
      <c r="CU168" s="199"/>
      <c r="CV168" s="199"/>
      <c r="CW168" s="199"/>
      <c r="CX168" s="199"/>
      <c r="CY168" s="199"/>
      <c r="CZ168" s="199"/>
      <c r="DA168" s="199"/>
      <c r="DB168" s="199"/>
      <c r="DC168" s="199"/>
      <c r="DD168" s="199"/>
      <c r="DE168" s="199"/>
      <c r="DF168" s="199"/>
      <c r="DG168" s="199"/>
      <c r="DH168" s="199"/>
      <c r="DI168" s="199"/>
      <c r="DJ168" s="199"/>
      <c r="DK168" s="199"/>
      <c r="DL168" s="199"/>
      <c r="DM168" s="199"/>
      <c r="DN168" s="199"/>
    </row>
    <row r="169" spans="1:118" x14ac:dyDescent="0.2">
      <c r="A169" s="33" t="s">
        <v>138</v>
      </c>
      <c r="B169" s="33" t="s">
        <v>139</v>
      </c>
      <c r="C169" s="33">
        <v>6</v>
      </c>
      <c r="D169" s="33" t="s">
        <v>25</v>
      </c>
      <c r="E169" s="200">
        <v>-125216492</v>
      </c>
      <c r="F169" s="199">
        <v>-518246663.58000004</v>
      </c>
      <c r="G169" s="200"/>
      <c r="H169" s="199"/>
      <c r="I169" s="200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  <c r="AC169" s="199"/>
      <c r="AD169" s="199"/>
      <c r="AE169" s="199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9"/>
      <c r="AP169" s="199"/>
      <c r="AQ169" s="199"/>
      <c r="AR169" s="199"/>
      <c r="AS169" s="199"/>
      <c r="AT169" s="199"/>
      <c r="AU169" s="199"/>
      <c r="AV169" s="199"/>
      <c r="AW169" s="199"/>
      <c r="AX169" s="199"/>
      <c r="AY169" s="199"/>
      <c r="AZ169" s="199"/>
      <c r="BA169" s="199"/>
      <c r="BB169" s="199"/>
      <c r="BC169" s="199"/>
      <c r="BD169" s="199"/>
      <c r="BE169" s="199"/>
      <c r="BF169" s="199"/>
      <c r="BG169" s="199"/>
      <c r="BH169" s="199"/>
      <c r="BI169" s="199"/>
      <c r="BJ169" s="199"/>
      <c r="BK169" s="199"/>
      <c r="BL169" s="199"/>
      <c r="BM169" s="199"/>
      <c r="BN169" s="199"/>
      <c r="BO169" s="199"/>
      <c r="BP169" s="199"/>
      <c r="BQ169" s="199"/>
      <c r="BR169" s="199"/>
      <c r="BS169" s="199"/>
      <c r="BT169" s="199"/>
      <c r="BU169" s="199"/>
      <c r="BV169" s="199"/>
      <c r="BW169" s="199"/>
      <c r="BX169" s="199"/>
      <c r="BY169" s="199"/>
      <c r="BZ169" s="199"/>
      <c r="CA169" s="199"/>
      <c r="CB169" s="199"/>
      <c r="CC169" s="199"/>
      <c r="CD169" s="199"/>
      <c r="CE169" s="199"/>
      <c r="CF169" s="199"/>
      <c r="CG169" s="199"/>
      <c r="CH169" s="199"/>
      <c r="CI169" s="199"/>
      <c r="CJ169" s="199"/>
      <c r="CK169" s="199"/>
      <c r="CL169" s="199"/>
      <c r="CM169" s="199"/>
      <c r="CN169" s="199"/>
      <c r="CO169" s="199"/>
      <c r="CP169" s="199"/>
      <c r="CQ169" s="199"/>
      <c r="CR169" s="199"/>
      <c r="CS169" s="199"/>
      <c r="CT169" s="199"/>
      <c r="CU169" s="199"/>
      <c r="CV169" s="199"/>
      <c r="CW169" s="199"/>
      <c r="CX169" s="199"/>
      <c r="CY169" s="199"/>
      <c r="CZ169" s="199"/>
      <c r="DA169" s="199"/>
      <c r="DB169" s="199"/>
      <c r="DC169" s="199"/>
      <c r="DD169" s="199"/>
      <c r="DE169" s="199"/>
      <c r="DF169" s="199"/>
      <c r="DG169" s="199"/>
      <c r="DH169" s="199"/>
      <c r="DI169" s="199"/>
      <c r="DJ169" s="199"/>
      <c r="DK169" s="199"/>
      <c r="DL169" s="199"/>
      <c r="DM169" s="199"/>
      <c r="DN169" s="199"/>
    </row>
    <row r="170" spans="1:118" x14ac:dyDescent="0.2">
      <c r="A170" s="33" t="s">
        <v>138</v>
      </c>
      <c r="B170" s="33" t="s">
        <v>139</v>
      </c>
      <c r="C170" s="33">
        <v>7</v>
      </c>
      <c r="D170" s="33" t="s">
        <v>26</v>
      </c>
      <c r="E170" s="200">
        <v>0</v>
      </c>
      <c r="F170" s="199">
        <v>0</v>
      </c>
      <c r="G170" s="200"/>
      <c r="H170" s="199"/>
      <c r="I170" s="200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  <c r="AC170" s="199"/>
      <c r="AD170" s="199"/>
      <c r="AE170" s="199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9"/>
      <c r="AP170" s="199"/>
      <c r="AQ170" s="199"/>
      <c r="AR170" s="199"/>
      <c r="AS170" s="199"/>
      <c r="AT170" s="199"/>
      <c r="AU170" s="199"/>
      <c r="AV170" s="199"/>
      <c r="AW170" s="199"/>
      <c r="AX170" s="199"/>
      <c r="AY170" s="199"/>
      <c r="AZ170" s="199"/>
      <c r="BA170" s="199"/>
      <c r="BB170" s="199"/>
      <c r="BC170" s="199"/>
      <c r="BD170" s="199"/>
      <c r="BE170" s="199"/>
      <c r="BF170" s="199"/>
      <c r="BG170" s="199"/>
      <c r="BH170" s="199"/>
      <c r="BI170" s="199"/>
      <c r="BJ170" s="199"/>
      <c r="BK170" s="199"/>
      <c r="BL170" s="199"/>
      <c r="BM170" s="199"/>
      <c r="BN170" s="199"/>
      <c r="BO170" s="199"/>
      <c r="BP170" s="199"/>
      <c r="BQ170" s="199"/>
      <c r="BR170" s="199"/>
      <c r="BS170" s="199"/>
      <c r="BT170" s="199"/>
      <c r="BU170" s="199"/>
      <c r="BV170" s="199"/>
      <c r="BW170" s="199"/>
      <c r="BX170" s="199"/>
      <c r="BY170" s="199"/>
      <c r="BZ170" s="199"/>
      <c r="CA170" s="199"/>
      <c r="CB170" s="199"/>
      <c r="CC170" s="199"/>
      <c r="CD170" s="199"/>
      <c r="CE170" s="199"/>
      <c r="CF170" s="199"/>
      <c r="CG170" s="199"/>
      <c r="CH170" s="199"/>
      <c r="CI170" s="199"/>
      <c r="CJ170" s="199"/>
      <c r="CK170" s="199"/>
      <c r="CL170" s="199"/>
      <c r="CM170" s="199"/>
      <c r="CN170" s="199"/>
      <c r="CO170" s="199"/>
      <c r="CP170" s="199"/>
      <c r="CQ170" s="199"/>
      <c r="CR170" s="199"/>
      <c r="CS170" s="199"/>
      <c r="CT170" s="199"/>
      <c r="CU170" s="199"/>
      <c r="CV170" s="199"/>
      <c r="CW170" s="199"/>
      <c r="CX170" s="199"/>
      <c r="CY170" s="199"/>
      <c r="CZ170" s="199"/>
      <c r="DA170" s="199"/>
      <c r="DB170" s="199"/>
      <c r="DC170" s="199"/>
      <c r="DD170" s="199"/>
      <c r="DE170" s="199"/>
      <c r="DF170" s="199"/>
      <c r="DG170" s="199"/>
      <c r="DH170" s="199"/>
      <c r="DI170" s="199"/>
      <c r="DJ170" s="199"/>
      <c r="DK170" s="199"/>
      <c r="DL170" s="199"/>
      <c r="DM170" s="199"/>
      <c r="DN170" s="199"/>
    </row>
    <row r="171" spans="1:118" x14ac:dyDescent="0.2">
      <c r="A171" s="33" t="s">
        <v>138</v>
      </c>
      <c r="B171" s="33" t="s">
        <v>139</v>
      </c>
      <c r="C171" s="33">
        <v>8</v>
      </c>
      <c r="D171" s="33" t="s">
        <v>27</v>
      </c>
      <c r="E171" s="200">
        <v>-43259083</v>
      </c>
      <c r="F171" s="199">
        <v>-186868567</v>
      </c>
      <c r="G171" s="200"/>
      <c r="H171" s="199"/>
      <c r="I171" s="200"/>
      <c r="J171" s="199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9"/>
      <c r="AP171" s="199"/>
      <c r="AQ171" s="199"/>
      <c r="AR171" s="199"/>
      <c r="AS171" s="199"/>
      <c r="AT171" s="199"/>
      <c r="AU171" s="199"/>
      <c r="AV171" s="199"/>
      <c r="AW171" s="199"/>
      <c r="AX171" s="199"/>
      <c r="AY171" s="199"/>
      <c r="AZ171" s="199"/>
      <c r="BA171" s="199"/>
      <c r="BB171" s="199"/>
      <c r="BC171" s="199"/>
      <c r="BD171" s="199"/>
      <c r="BE171" s="199"/>
      <c r="BF171" s="199"/>
      <c r="BG171" s="199"/>
      <c r="BH171" s="199"/>
      <c r="BI171" s="199"/>
      <c r="BJ171" s="199"/>
      <c r="BK171" s="199"/>
      <c r="BL171" s="199"/>
      <c r="BM171" s="199"/>
      <c r="BN171" s="199"/>
      <c r="BO171" s="199"/>
      <c r="BP171" s="199"/>
      <c r="BQ171" s="199"/>
      <c r="BR171" s="199"/>
      <c r="BS171" s="199"/>
      <c r="BT171" s="199"/>
      <c r="BU171" s="199"/>
      <c r="BV171" s="199"/>
      <c r="BW171" s="199"/>
      <c r="BX171" s="199"/>
      <c r="BY171" s="199"/>
      <c r="BZ171" s="199"/>
      <c r="CA171" s="199"/>
      <c r="CB171" s="199"/>
      <c r="CC171" s="199"/>
      <c r="CD171" s="199"/>
      <c r="CE171" s="199"/>
      <c r="CF171" s="199"/>
      <c r="CG171" s="199"/>
      <c r="CH171" s="199"/>
      <c r="CI171" s="199"/>
      <c r="CJ171" s="199"/>
      <c r="CK171" s="199"/>
      <c r="CL171" s="199"/>
      <c r="CM171" s="199"/>
      <c r="CN171" s="199"/>
      <c r="CO171" s="199"/>
      <c r="CP171" s="199"/>
      <c r="CQ171" s="199"/>
      <c r="CR171" s="199"/>
      <c r="CS171" s="199"/>
      <c r="CT171" s="199"/>
      <c r="CU171" s="199"/>
      <c r="CV171" s="199"/>
      <c r="CW171" s="199"/>
      <c r="CX171" s="199"/>
      <c r="CY171" s="199"/>
      <c r="CZ171" s="199"/>
      <c r="DA171" s="199"/>
      <c r="DB171" s="199"/>
      <c r="DC171" s="199"/>
      <c r="DD171" s="199"/>
      <c r="DE171" s="199"/>
      <c r="DF171" s="199"/>
      <c r="DG171" s="199"/>
      <c r="DH171" s="199"/>
      <c r="DI171" s="199"/>
      <c r="DJ171" s="199"/>
      <c r="DK171" s="199"/>
      <c r="DL171" s="199"/>
      <c r="DM171" s="199"/>
      <c r="DN171" s="199"/>
    </row>
    <row r="172" spans="1:118" x14ac:dyDescent="0.2">
      <c r="A172" s="33" t="s">
        <v>138</v>
      </c>
      <c r="B172" s="33" t="s">
        <v>139</v>
      </c>
      <c r="C172" s="33">
        <v>9</v>
      </c>
      <c r="D172" s="33" t="s">
        <v>28</v>
      </c>
      <c r="E172" s="200">
        <v>0</v>
      </c>
      <c r="F172" s="199">
        <v>0</v>
      </c>
      <c r="G172" s="200"/>
      <c r="H172" s="199"/>
      <c r="I172" s="200"/>
      <c r="J172" s="199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  <c r="AC172" s="199"/>
      <c r="AD172" s="199"/>
      <c r="AE172" s="199"/>
      <c r="AF172" s="199"/>
      <c r="AG172" s="199"/>
      <c r="AH172" s="199"/>
      <c r="AI172" s="199"/>
      <c r="AJ172" s="199"/>
      <c r="AK172" s="199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199"/>
      <c r="BB172" s="199"/>
      <c r="BC172" s="199"/>
      <c r="BD172" s="199"/>
      <c r="BE172" s="199"/>
      <c r="BF172" s="199"/>
      <c r="BG172" s="199"/>
      <c r="BH172" s="199"/>
      <c r="BI172" s="199"/>
      <c r="BJ172" s="199"/>
      <c r="BK172" s="199"/>
      <c r="BL172" s="199"/>
      <c r="BM172" s="199"/>
      <c r="BN172" s="199"/>
      <c r="BO172" s="199"/>
      <c r="BP172" s="199"/>
      <c r="BQ172" s="199"/>
      <c r="BR172" s="199"/>
      <c r="BS172" s="199"/>
      <c r="BT172" s="199"/>
      <c r="BU172" s="199"/>
      <c r="BV172" s="199"/>
      <c r="BW172" s="199"/>
      <c r="BX172" s="199"/>
      <c r="BY172" s="199"/>
      <c r="BZ172" s="199"/>
      <c r="CA172" s="199"/>
      <c r="CB172" s="199"/>
      <c r="CC172" s="199"/>
      <c r="CD172" s="199"/>
      <c r="CE172" s="199"/>
      <c r="CF172" s="199"/>
      <c r="CG172" s="199"/>
      <c r="CH172" s="199"/>
      <c r="CI172" s="199"/>
      <c r="CJ172" s="199"/>
      <c r="CK172" s="199"/>
      <c r="CL172" s="199"/>
      <c r="CM172" s="199"/>
      <c r="CN172" s="199"/>
      <c r="CO172" s="199"/>
      <c r="CP172" s="199"/>
      <c r="CQ172" s="199"/>
      <c r="CR172" s="199"/>
      <c r="CS172" s="199"/>
      <c r="CT172" s="199"/>
      <c r="CU172" s="199"/>
      <c r="CV172" s="199"/>
      <c r="CW172" s="199"/>
      <c r="CX172" s="199"/>
      <c r="CY172" s="199"/>
      <c r="CZ172" s="199"/>
      <c r="DA172" s="199"/>
      <c r="DB172" s="199"/>
      <c r="DC172" s="199"/>
      <c r="DD172" s="199"/>
      <c r="DE172" s="199"/>
      <c r="DF172" s="199"/>
      <c r="DG172" s="199"/>
      <c r="DH172" s="199"/>
      <c r="DI172" s="199"/>
      <c r="DJ172" s="199"/>
      <c r="DK172" s="199"/>
      <c r="DL172" s="199"/>
      <c r="DM172" s="199"/>
      <c r="DN172" s="199"/>
    </row>
    <row r="173" spans="1:118" x14ac:dyDescent="0.2">
      <c r="A173" s="33" t="s">
        <v>138</v>
      </c>
      <c r="B173" s="33" t="s">
        <v>139</v>
      </c>
      <c r="C173" s="33">
        <v>10</v>
      </c>
      <c r="D173" s="33" t="s">
        <v>32</v>
      </c>
      <c r="E173" s="200">
        <v>414881</v>
      </c>
      <c r="F173" s="199">
        <v>1759095.44</v>
      </c>
      <c r="G173" s="200"/>
      <c r="H173" s="199"/>
      <c r="I173" s="200"/>
      <c r="J173" s="199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  <c r="AC173" s="199"/>
      <c r="AD173" s="199"/>
      <c r="AE173" s="199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9"/>
      <c r="AP173" s="199"/>
      <c r="AQ173" s="199"/>
      <c r="AR173" s="199"/>
      <c r="AS173" s="199"/>
      <c r="AT173" s="199"/>
      <c r="AU173" s="199"/>
      <c r="AV173" s="199"/>
      <c r="AW173" s="199"/>
      <c r="AX173" s="199"/>
      <c r="AY173" s="199"/>
      <c r="AZ173" s="199"/>
      <c r="BA173" s="199"/>
      <c r="BB173" s="199"/>
      <c r="BC173" s="199"/>
      <c r="BD173" s="199"/>
      <c r="BE173" s="199"/>
      <c r="BF173" s="199"/>
      <c r="BG173" s="199"/>
      <c r="BH173" s="199"/>
      <c r="BI173" s="199"/>
      <c r="BJ173" s="199"/>
      <c r="BK173" s="199"/>
      <c r="BL173" s="199"/>
      <c r="BM173" s="199"/>
      <c r="BN173" s="199"/>
      <c r="BO173" s="199"/>
      <c r="BP173" s="199"/>
      <c r="BQ173" s="199"/>
      <c r="BR173" s="199"/>
      <c r="BS173" s="199"/>
      <c r="BT173" s="199"/>
      <c r="BU173" s="199"/>
      <c r="BV173" s="199"/>
      <c r="BW173" s="199"/>
      <c r="BX173" s="199"/>
      <c r="BY173" s="199"/>
      <c r="BZ173" s="199"/>
      <c r="CA173" s="199"/>
      <c r="CB173" s="199"/>
      <c r="CC173" s="199"/>
      <c r="CD173" s="199"/>
      <c r="CE173" s="199"/>
      <c r="CF173" s="199"/>
      <c r="CG173" s="199"/>
      <c r="CH173" s="199"/>
      <c r="CI173" s="199"/>
      <c r="CJ173" s="199"/>
      <c r="CK173" s="199"/>
      <c r="CL173" s="199"/>
      <c r="CM173" s="199"/>
      <c r="CN173" s="199"/>
      <c r="CO173" s="199"/>
      <c r="CP173" s="199"/>
      <c r="CQ173" s="199"/>
      <c r="CR173" s="199"/>
      <c r="CS173" s="199"/>
      <c r="CT173" s="199"/>
      <c r="CU173" s="199"/>
      <c r="CV173" s="199"/>
      <c r="CW173" s="199"/>
      <c r="CX173" s="199"/>
      <c r="CY173" s="199"/>
      <c r="CZ173" s="199"/>
      <c r="DA173" s="199"/>
      <c r="DB173" s="199"/>
      <c r="DC173" s="199"/>
      <c r="DD173" s="199"/>
      <c r="DE173" s="199"/>
      <c r="DF173" s="199"/>
      <c r="DG173" s="199"/>
      <c r="DH173" s="199"/>
      <c r="DI173" s="199"/>
      <c r="DJ173" s="199"/>
      <c r="DK173" s="199"/>
      <c r="DL173" s="199"/>
      <c r="DM173" s="199"/>
      <c r="DN173" s="199"/>
    </row>
    <row r="174" spans="1:118" x14ac:dyDescent="0.2">
      <c r="A174" s="33" t="s">
        <v>138</v>
      </c>
      <c r="B174" s="33" t="s">
        <v>139</v>
      </c>
      <c r="C174" s="33">
        <v>11</v>
      </c>
      <c r="D174" s="33" t="s">
        <v>35</v>
      </c>
      <c r="E174" s="200">
        <v>58500</v>
      </c>
      <c r="F174" s="199">
        <v>242730</v>
      </c>
      <c r="G174" s="200"/>
      <c r="H174" s="199"/>
      <c r="I174" s="200"/>
      <c r="J174" s="199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  <c r="AC174" s="199"/>
      <c r="AD174" s="199"/>
      <c r="AE174" s="199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9"/>
      <c r="AP174" s="199"/>
      <c r="AQ174" s="199"/>
      <c r="AR174" s="199"/>
      <c r="AS174" s="199"/>
      <c r="AT174" s="199"/>
      <c r="AU174" s="199"/>
      <c r="AV174" s="199"/>
      <c r="AW174" s="199"/>
      <c r="AX174" s="199"/>
      <c r="AY174" s="199"/>
      <c r="AZ174" s="199"/>
      <c r="BA174" s="199"/>
      <c r="BB174" s="199"/>
      <c r="BC174" s="199"/>
      <c r="BD174" s="199"/>
      <c r="BE174" s="199"/>
      <c r="BF174" s="199"/>
      <c r="BG174" s="199"/>
      <c r="BH174" s="199"/>
      <c r="BI174" s="199"/>
      <c r="BJ174" s="199"/>
      <c r="BK174" s="199"/>
      <c r="BL174" s="199"/>
      <c r="BM174" s="199"/>
      <c r="BN174" s="199"/>
      <c r="BO174" s="199"/>
      <c r="BP174" s="199"/>
      <c r="BQ174" s="199"/>
      <c r="BR174" s="199"/>
      <c r="BS174" s="199"/>
      <c r="BT174" s="199"/>
      <c r="BU174" s="199"/>
      <c r="BV174" s="199"/>
      <c r="BW174" s="199"/>
      <c r="BX174" s="199"/>
      <c r="BY174" s="199"/>
      <c r="BZ174" s="199"/>
      <c r="CA174" s="199"/>
      <c r="CB174" s="199"/>
      <c r="CC174" s="199"/>
      <c r="CD174" s="199"/>
      <c r="CE174" s="199"/>
      <c r="CF174" s="199"/>
      <c r="CG174" s="199"/>
      <c r="CH174" s="199"/>
      <c r="CI174" s="199"/>
      <c r="CJ174" s="199"/>
      <c r="CK174" s="199"/>
      <c r="CL174" s="199"/>
      <c r="CM174" s="199"/>
      <c r="CN174" s="199"/>
      <c r="CO174" s="199"/>
      <c r="CP174" s="199"/>
      <c r="CQ174" s="199"/>
      <c r="CR174" s="199"/>
      <c r="CS174" s="199"/>
      <c r="CT174" s="199"/>
      <c r="CU174" s="199"/>
      <c r="CV174" s="199"/>
      <c r="CW174" s="199"/>
      <c r="CX174" s="199"/>
      <c r="CY174" s="199"/>
      <c r="CZ174" s="199"/>
      <c r="DA174" s="199"/>
      <c r="DB174" s="199"/>
      <c r="DC174" s="199"/>
      <c r="DD174" s="199"/>
      <c r="DE174" s="199"/>
      <c r="DF174" s="199"/>
      <c r="DG174" s="199"/>
      <c r="DH174" s="199"/>
      <c r="DI174" s="199"/>
      <c r="DJ174" s="199"/>
      <c r="DK174" s="199"/>
      <c r="DL174" s="199"/>
      <c r="DM174" s="199"/>
      <c r="DN174" s="199"/>
    </row>
    <row r="175" spans="1:118" x14ac:dyDescent="0.2">
      <c r="A175" s="33" t="s">
        <v>138</v>
      </c>
      <c r="B175" s="33" t="s">
        <v>139</v>
      </c>
      <c r="C175" s="33">
        <v>12</v>
      </c>
      <c r="D175" s="33" t="s">
        <v>36</v>
      </c>
      <c r="E175" s="200">
        <v>-441868</v>
      </c>
      <c r="F175" s="199">
        <v>-1825560.41</v>
      </c>
      <c r="G175" s="200"/>
      <c r="H175" s="199"/>
      <c r="I175" s="200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9"/>
      <c r="AP175" s="199"/>
      <c r="AQ175" s="199"/>
      <c r="AR175" s="199"/>
      <c r="AS175" s="199"/>
      <c r="AT175" s="199"/>
      <c r="AU175" s="199"/>
      <c r="AV175" s="199"/>
      <c r="AW175" s="199"/>
      <c r="AX175" s="199"/>
      <c r="AY175" s="199"/>
      <c r="AZ175" s="199"/>
      <c r="BA175" s="199"/>
      <c r="BB175" s="199"/>
      <c r="BC175" s="199"/>
      <c r="BD175" s="199"/>
      <c r="BE175" s="199"/>
      <c r="BF175" s="199"/>
      <c r="BG175" s="199"/>
      <c r="BH175" s="199"/>
      <c r="BI175" s="199"/>
      <c r="BJ175" s="199"/>
      <c r="BK175" s="199"/>
      <c r="BL175" s="199"/>
      <c r="BM175" s="199"/>
      <c r="BN175" s="199"/>
      <c r="BO175" s="199"/>
      <c r="BP175" s="199"/>
      <c r="BQ175" s="199"/>
      <c r="BR175" s="199"/>
      <c r="BS175" s="199"/>
      <c r="BT175" s="199"/>
      <c r="BU175" s="199"/>
      <c r="BV175" s="199"/>
      <c r="BW175" s="199"/>
      <c r="BX175" s="199"/>
      <c r="BY175" s="199"/>
      <c r="BZ175" s="199"/>
      <c r="CA175" s="199"/>
      <c r="CB175" s="199"/>
      <c r="CC175" s="199"/>
      <c r="CD175" s="199"/>
      <c r="CE175" s="199"/>
      <c r="CF175" s="199"/>
      <c r="CG175" s="199"/>
      <c r="CH175" s="199"/>
      <c r="CI175" s="199"/>
      <c r="CJ175" s="199"/>
      <c r="CK175" s="199"/>
      <c r="CL175" s="199"/>
      <c r="CM175" s="199"/>
      <c r="CN175" s="199"/>
      <c r="CO175" s="199"/>
      <c r="CP175" s="199"/>
      <c r="CQ175" s="199"/>
      <c r="CR175" s="199"/>
      <c r="CS175" s="199"/>
      <c r="CT175" s="199"/>
      <c r="CU175" s="199"/>
      <c r="CV175" s="199"/>
      <c r="CW175" s="199"/>
      <c r="CX175" s="199"/>
      <c r="CY175" s="199"/>
      <c r="CZ175" s="199"/>
      <c r="DA175" s="199"/>
      <c r="DB175" s="199"/>
      <c r="DC175" s="199"/>
      <c r="DD175" s="199"/>
      <c r="DE175" s="199"/>
      <c r="DF175" s="199"/>
      <c r="DG175" s="199"/>
      <c r="DH175" s="199"/>
      <c r="DI175" s="199"/>
      <c r="DJ175" s="199"/>
      <c r="DK175" s="199"/>
      <c r="DL175" s="199"/>
      <c r="DM175" s="199"/>
      <c r="DN175" s="199"/>
    </row>
    <row r="176" spans="1:118" x14ac:dyDescent="0.2">
      <c r="A176" s="33" t="s">
        <v>138</v>
      </c>
      <c r="B176" s="33" t="s">
        <v>139</v>
      </c>
      <c r="C176" s="33">
        <v>13</v>
      </c>
      <c r="D176" s="33" t="s">
        <v>39</v>
      </c>
      <c r="E176" s="200">
        <v>-44536</v>
      </c>
      <c r="F176" s="199">
        <v>-188832.64000000001</v>
      </c>
      <c r="G176" s="200"/>
      <c r="H176" s="199"/>
      <c r="I176" s="200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R176" s="199"/>
      <c r="CS176" s="199"/>
      <c r="CT176" s="199"/>
      <c r="CU176" s="199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</row>
    <row r="177" spans="1:118" x14ac:dyDescent="0.2">
      <c r="A177" s="33" t="s">
        <v>138</v>
      </c>
      <c r="B177" s="33" t="s">
        <v>139</v>
      </c>
      <c r="C177" s="33">
        <v>14</v>
      </c>
      <c r="D177" s="33" t="s">
        <v>40</v>
      </c>
      <c r="E177" s="200">
        <v>0</v>
      </c>
      <c r="F177" s="199">
        <v>0</v>
      </c>
      <c r="G177" s="200"/>
      <c r="H177" s="199"/>
      <c r="I177" s="200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  <c r="AC177" s="199"/>
      <c r="AD177" s="199"/>
      <c r="AE177" s="199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9"/>
      <c r="AP177" s="199"/>
      <c r="AQ177" s="199"/>
      <c r="AR177" s="199"/>
      <c r="AS177" s="199"/>
      <c r="AT177" s="199"/>
      <c r="AU177" s="199"/>
      <c r="AV177" s="199"/>
      <c r="AW177" s="199"/>
      <c r="AX177" s="199"/>
      <c r="AY177" s="199"/>
      <c r="AZ177" s="199"/>
      <c r="BA177" s="199"/>
      <c r="BB177" s="199"/>
      <c r="BC177" s="199"/>
      <c r="BD177" s="199"/>
      <c r="BE177" s="199"/>
      <c r="BF177" s="199"/>
      <c r="BG177" s="199"/>
      <c r="BH177" s="199"/>
      <c r="BI177" s="199"/>
      <c r="BJ177" s="199"/>
      <c r="BK177" s="199"/>
      <c r="BL177" s="199"/>
      <c r="BM177" s="199"/>
      <c r="BN177" s="199"/>
      <c r="BO177" s="199"/>
      <c r="BP177" s="199"/>
      <c r="BQ177" s="199"/>
      <c r="BR177" s="199"/>
      <c r="BS177" s="199"/>
      <c r="BT177" s="199"/>
      <c r="BU177" s="199"/>
      <c r="BV177" s="199"/>
      <c r="BW177" s="199"/>
      <c r="BX177" s="199"/>
      <c r="BY177" s="199"/>
      <c r="BZ177" s="199"/>
      <c r="CA177" s="199"/>
      <c r="CB177" s="199"/>
      <c r="CC177" s="199"/>
      <c r="CD177" s="199"/>
      <c r="CE177" s="199"/>
      <c r="CF177" s="199"/>
      <c r="CG177" s="199"/>
      <c r="CH177" s="199"/>
      <c r="CI177" s="199"/>
      <c r="CJ177" s="199"/>
      <c r="CK177" s="199"/>
      <c r="CL177" s="199"/>
      <c r="CM177" s="199"/>
      <c r="CN177" s="199"/>
      <c r="CO177" s="199"/>
      <c r="CP177" s="199"/>
      <c r="CQ177" s="199"/>
      <c r="CR177" s="199"/>
      <c r="CS177" s="199"/>
      <c r="CT177" s="199"/>
      <c r="CU177" s="199"/>
      <c r="CV177" s="199"/>
      <c r="CW177" s="199"/>
      <c r="CX177" s="199"/>
      <c r="CY177" s="199"/>
      <c r="CZ177" s="199"/>
      <c r="DA177" s="199"/>
      <c r="DB177" s="199"/>
      <c r="DC177" s="199"/>
      <c r="DD177" s="199"/>
      <c r="DE177" s="199"/>
      <c r="DF177" s="199"/>
      <c r="DG177" s="199"/>
      <c r="DH177" s="199"/>
      <c r="DI177" s="199"/>
      <c r="DJ177" s="199"/>
      <c r="DK177" s="199"/>
      <c r="DL177" s="199"/>
      <c r="DM177" s="199"/>
      <c r="DN177" s="199"/>
    </row>
    <row r="178" spans="1:118" x14ac:dyDescent="0.2">
      <c r="A178" s="33" t="s">
        <v>138</v>
      </c>
      <c r="B178" s="33" t="s">
        <v>139</v>
      </c>
      <c r="C178" s="33">
        <v>15</v>
      </c>
      <c r="D178" s="33" t="s">
        <v>41</v>
      </c>
      <c r="E178" s="200">
        <v>0</v>
      </c>
      <c r="F178" s="199">
        <v>0</v>
      </c>
      <c r="G178" s="200"/>
      <c r="H178" s="199"/>
      <c r="I178" s="200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  <c r="AC178" s="199"/>
      <c r="AD178" s="199"/>
      <c r="AE178" s="199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9"/>
      <c r="AP178" s="199"/>
      <c r="AQ178" s="199"/>
      <c r="AR178" s="199"/>
      <c r="AS178" s="199"/>
      <c r="AT178" s="199"/>
      <c r="AU178" s="199"/>
      <c r="AV178" s="199"/>
      <c r="AW178" s="199"/>
      <c r="AX178" s="199"/>
      <c r="AY178" s="199"/>
      <c r="AZ178" s="199"/>
      <c r="BA178" s="199"/>
      <c r="BB178" s="199"/>
      <c r="BC178" s="199"/>
      <c r="BD178" s="199"/>
      <c r="BE178" s="199"/>
      <c r="BF178" s="199"/>
      <c r="BG178" s="199"/>
      <c r="BH178" s="199"/>
      <c r="BI178" s="199"/>
      <c r="BJ178" s="199"/>
      <c r="BK178" s="199"/>
      <c r="BL178" s="199"/>
      <c r="BM178" s="199"/>
      <c r="BN178" s="199"/>
      <c r="BO178" s="199"/>
      <c r="BP178" s="199"/>
      <c r="BQ178" s="199"/>
      <c r="BR178" s="199"/>
      <c r="BS178" s="199"/>
      <c r="BT178" s="199"/>
      <c r="BU178" s="199"/>
      <c r="BV178" s="199"/>
      <c r="BW178" s="199"/>
      <c r="BX178" s="199"/>
      <c r="BY178" s="199"/>
      <c r="BZ178" s="199"/>
      <c r="CA178" s="199"/>
      <c r="CB178" s="199"/>
      <c r="CC178" s="199"/>
      <c r="CD178" s="199"/>
      <c r="CE178" s="199"/>
      <c r="CF178" s="199"/>
      <c r="CG178" s="199"/>
      <c r="CH178" s="199"/>
      <c r="CI178" s="199"/>
      <c r="CJ178" s="199"/>
      <c r="CK178" s="199"/>
      <c r="CL178" s="199"/>
      <c r="CM178" s="199"/>
      <c r="CN178" s="199"/>
      <c r="CO178" s="199"/>
      <c r="CP178" s="199"/>
      <c r="CQ178" s="199"/>
      <c r="CR178" s="199"/>
      <c r="CS178" s="199"/>
      <c r="CT178" s="199"/>
      <c r="CU178" s="199"/>
      <c r="CV178" s="199"/>
      <c r="CW178" s="199"/>
      <c r="CX178" s="199"/>
      <c r="CY178" s="199"/>
      <c r="CZ178" s="199"/>
      <c r="DA178" s="199"/>
      <c r="DB178" s="199"/>
      <c r="DC178" s="199"/>
      <c r="DD178" s="199"/>
      <c r="DE178" s="199"/>
      <c r="DF178" s="199"/>
      <c r="DG178" s="199"/>
      <c r="DH178" s="199"/>
      <c r="DI178" s="199"/>
      <c r="DJ178" s="199"/>
      <c r="DK178" s="199"/>
      <c r="DL178" s="199"/>
      <c r="DM178" s="199"/>
      <c r="DN178" s="199"/>
    </row>
    <row r="179" spans="1:118" x14ac:dyDescent="0.2">
      <c r="A179" s="33" t="s">
        <v>138</v>
      </c>
      <c r="B179" s="33" t="s">
        <v>139</v>
      </c>
      <c r="C179" s="33">
        <v>16</v>
      </c>
      <c r="D179" s="33" t="s">
        <v>42</v>
      </c>
      <c r="E179" s="200">
        <v>0</v>
      </c>
      <c r="F179" s="199">
        <v>0</v>
      </c>
      <c r="G179" s="200"/>
      <c r="H179" s="199"/>
      <c r="I179" s="200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9"/>
      <c r="AP179" s="199"/>
      <c r="AQ179" s="199"/>
      <c r="AR179" s="199"/>
      <c r="AS179" s="199"/>
      <c r="AT179" s="199"/>
      <c r="AU179" s="199"/>
      <c r="AV179" s="199"/>
      <c r="AW179" s="199"/>
      <c r="AX179" s="199"/>
      <c r="AY179" s="199"/>
      <c r="AZ179" s="199"/>
      <c r="BA179" s="199"/>
      <c r="BB179" s="199"/>
      <c r="BC179" s="199"/>
      <c r="BD179" s="199"/>
      <c r="BE179" s="199"/>
      <c r="BF179" s="199"/>
      <c r="BG179" s="199"/>
      <c r="BH179" s="199"/>
      <c r="BI179" s="199"/>
      <c r="BJ179" s="199"/>
      <c r="BK179" s="199"/>
      <c r="BL179" s="199"/>
      <c r="BM179" s="199"/>
      <c r="BN179" s="199"/>
      <c r="BO179" s="199"/>
      <c r="BP179" s="199"/>
      <c r="BQ179" s="199"/>
      <c r="BR179" s="199"/>
      <c r="BS179" s="199"/>
      <c r="BT179" s="199"/>
      <c r="BU179" s="199"/>
      <c r="BV179" s="199"/>
      <c r="BW179" s="199"/>
      <c r="BX179" s="199"/>
      <c r="BY179" s="199"/>
      <c r="BZ179" s="199"/>
      <c r="CA179" s="199"/>
      <c r="CB179" s="199"/>
      <c r="CC179" s="199"/>
      <c r="CD179" s="199"/>
      <c r="CE179" s="199"/>
      <c r="CF179" s="199"/>
      <c r="CG179" s="199"/>
      <c r="CH179" s="199"/>
      <c r="CI179" s="199"/>
      <c r="CJ179" s="199"/>
      <c r="CK179" s="199"/>
      <c r="CL179" s="199"/>
      <c r="CM179" s="199"/>
      <c r="CN179" s="199"/>
      <c r="CO179" s="199"/>
      <c r="CP179" s="199"/>
      <c r="CQ179" s="199"/>
      <c r="CR179" s="199"/>
      <c r="CS179" s="199"/>
      <c r="CT179" s="199"/>
      <c r="CU179" s="199"/>
      <c r="CV179" s="199"/>
      <c r="CW179" s="199"/>
      <c r="CX179" s="199"/>
      <c r="CY179" s="199"/>
      <c r="CZ179" s="199"/>
      <c r="DA179" s="199"/>
      <c r="DB179" s="199"/>
      <c r="DC179" s="199"/>
      <c r="DD179" s="199"/>
      <c r="DE179" s="199"/>
      <c r="DF179" s="199"/>
      <c r="DG179" s="199"/>
      <c r="DH179" s="199"/>
      <c r="DI179" s="199"/>
      <c r="DJ179" s="199"/>
      <c r="DK179" s="199"/>
      <c r="DL179" s="199"/>
      <c r="DM179" s="199"/>
      <c r="DN179" s="199"/>
    </row>
    <row r="180" spans="1:118" x14ac:dyDescent="0.2">
      <c r="A180" s="33" t="s">
        <v>138</v>
      </c>
      <c r="B180" s="33" t="s">
        <v>139</v>
      </c>
      <c r="C180" s="33">
        <v>17</v>
      </c>
      <c r="D180" s="33" t="s">
        <v>124</v>
      </c>
      <c r="E180" s="200">
        <v>20675</v>
      </c>
      <c r="F180" s="199">
        <v>87662</v>
      </c>
      <c r="G180" s="200"/>
      <c r="H180" s="199"/>
      <c r="I180" s="200"/>
      <c r="J180" s="199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  <c r="AC180" s="199"/>
      <c r="AD180" s="199"/>
      <c r="AE180" s="199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199"/>
      <c r="BB180" s="199"/>
      <c r="BC180" s="199"/>
      <c r="BD180" s="199"/>
      <c r="BE180" s="199"/>
      <c r="BF180" s="199"/>
      <c r="BG180" s="199"/>
      <c r="BH180" s="199"/>
      <c r="BI180" s="199"/>
      <c r="BJ180" s="199"/>
      <c r="BK180" s="199"/>
      <c r="BL180" s="199"/>
      <c r="BM180" s="199"/>
      <c r="BN180" s="199"/>
      <c r="BO180" s="199"/>
      <c r="BP180" s="199"/>
      <c r="BQ180" s="199"/>
      <c r="BR180" s="199"/>
      <c r="BS180" s="199"/>
      <c r="BT180" s="199"/>
      <c r="BU180" s="199"/>
      <c r="BV180" s="199"/>
      <c r="BW180" s="199"/>
      <c r="BX180" s="199"/>
      <c r="BY180" s="199"/>
      <c r="BZ180" s="199"/>
      <c r="CA180" s="199"/>
      <c r="CB180" s="199"/>
      <c r="CC180" s="199"/>
      <c r="CD180" s="199"/>
      <c r="CE180" s="199"/>
      <c r="CF180" s="199"/>
      <c r="CG180" s="199"/>
      <c r="CH180" s="199"/>
      <c r="CI180" s="199"/>
      <c r="CJ180" s="199"/>
      <c r="CK180" s="199"/>
      <c r="CL180" s="199"/>
      <c r="CM180" s="199"/>
      <c r="CN180" s="199"/>
      <c r="CO180" s="199"/>
      <c r="CP180" s="199"/>
      <c r="CQ180" s="199"/>
      <c r="CR180" s="199"/>
      <c r="CS180" s="199"/>
      <c r="CT180" s="199"/>
      <c r="CU180" s="199"/>
      <c r="CV180" s="199"/>
      <c r="CW180" s="199"/>
      <c r="CX180" s="199"/>
      <c r="CY180" s="199"/>
      <c r="CZ180" s="199"/>
      <c r="DA180" s="199"/>
      <c r="DB180" s="199"/>
      <c r="DC180" s="199"/>
      <c r="DD180" s="199"/>
      <c r="DE180" s="199"/>
      <c r="DF180" s="199"/>
      <c r="DG180" s="199"/>
      <c r="DH180" s="199"/>
      <c r="DI180" s="199"/>
      <c r="DJ180" s="199"/>
      <c r="DK180" s="199"/>
      <c r="DL180" s="199"/>
      <c r="DM180" s="199"/>
      <c r="DN180" s="199"/>
    </row>
    <row r="181" spans="1:118" x14ac:dyDescent="0.2">
      <c r="A181" s="33" t="s">
        <v>138</v>
      </c>
      <c r="B181" s="33" t="s">
        <v>139</v>
      </c>
      <c r="C181" s="33">
        <v>18</v>
      </c>
      <c r="D181" s="33" t="s">
        <v>125</v>
      </c>
      <c r="E181" s="200">
        <v>-9097</v>
      </c>
      <c r="F181" s="199">
        <v>-4332.88</v>
      </c>
      <c r="G181" s="200"/>
      <c r="H181" s="199"/>
      <c r="I181" s="200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  <c r="AC181" s="199"/>
      <c r="AD181" s="199"/>
      <c r="AE181" s="199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9"/>
      <c r="AP181" s="199"/>
      <c r="AQ181" s="199"/>
      <c r="AR181" s="199"/>
      <c r="AS181" s="199"/>
      <c r="AT181" s="199"/>
      <c r="AU181" s="199"/>
      <c r="AV181" s="199"/>
      <c r="AW181" s="199"/>
      <c r="AX181" s="199"/>
      <c r="AY181" s="199"/>
      <c r="AZ181" s="199"/>
      <c r="BA181" s="199"/>
      <c r="BB181" s="199"/>
      <c r="BC181" s="199"/>
      <c r="BD181" s="199"/>
      <c r="BE181" s="199"/>
      <c r="BF181" s="199"/>
      <c r="BG181" s="199"/>
      <c r="BH181" s="199"/>
      <c r="BI181" s="199"/>
      <c r="BJ181" s="199"/>
      <c r="BK181" s="199"/>
      <c r="BL181" s="199"/>
      <c r="BM181" s="199"/>
      <c r="BN181" s="199"/>
      <c r="BO181" s="199"/>
      <c r="BP181" s="199"/>
      <c r="BQ181" s="199"/>
      <c r="BR181" s="199"/>
      <c r="BS181" s="199"/>
      <c r="BT181" s="199"/>
      <c r="BU181" s="199"/>
      <c r="BV181" s="199"/>
      <c r="BW181" s="199"/>
      <c r="BX181" s="199"/>
      <c r="BY181" s="199"/>
      <c r="BZ181" s="199"/>
      <c r="CA181" s="199"/>
      <c r="CB181" s="199"/>
      <c r="CC181" s="199"/>
      <c r="CD181" s="199"/>
      <c r="CE181" s="199"/>
      <c r="CF181" s="199"/>
      <c r="CG181" s="199"/>
      <c r="CH181" s="199"/>
      <c r="CI181" s="199"/>
      <c r="CJ181" s="199"/>
      <c r="CK181" s="199"/>
      <c r="CL181" s="199"/>
      <c r="CM181" s="199"/>
      <c r="CN181" s="199"/>
      <c r="CO181" s="199"/>
      <c r="CP181" s="199"/>
      <c r="CQ181" s="199"/>
      <c r="CR181" s="199"/>
      <c r="CS181" s="199"/>
      <c r="CT181" s="199"/>
      <c r="CU181" s="199"/>
      <c r="CV181" s="199"/>
      <c r="CW181" s="199"/>
      <c r="CX181" s="199"/>
      <c r="CY181" s="199"/>
      <c r="CZ181" s="199"/>
      <c r="DA181" s="199"/>
      <c r="DB181" s="199"/>
      <c r="DC181" s="199"/>
      <c r="DD181" s="199"/>
      <c r="DE181" s="199"/>
      <c r="DF181" s="199"/>
      <c r="DG181" s="199"/>
      <c r="DH181" s="199"/>
      <c r="DI181" s="199"/>
      <c r="DJ181" s="199"/>
      <c r="DK181" s="199"/>
      <c r="DL181" s="199"/>
      <c r="DM181" s="199"/>
      <c r="DN181" s="199"/>
    </row>
    <row r="182" spans="1:118" x14ac:dyDescent="0.2">
      <c r="A182" s="33" t="s">
        <v>138</v>
      </c>
      <c r="B182" s="33" t="s">
        <v>139</v>
      </c>
      <c r="C182" s="33">
        <v>19</v>
      </c>
      <c r="D182" s="33" t="s">
        <v>47</v>
      </c>
      <c r="E182" s="200">
        <v>0</v>
      </c>
      <c r="F182" s="199">
        <v>0</v>
      </c>
      <c r="G182" s="200"/>
      <c r="H182" s="199"/>
      <c r="I182" s="200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  <c r="AC182" s="199"/>
      <c r="AD182" s="199"/>
      <c r="AE182" s="199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9"/>
      <c r="AP182" s="199"/>
      <c r="AQ182" s="199"/>
      <c r="AR182" s="199"/>
      <c r="AS182" s="199"/>
      <c r="AT182" s="199"/>
      <c r="AU182" s="199"/>
      <c r="AV182" s="199"/>
      <c r="AW182" s="199"/>
      <c r="AX182" s="199"/>
      <c r="AY182" s="199"/>
      <c r="AZ182" s="199"/>
      <c r="BA182" s="199"/>
      <c r="BB182" s="199"/>
      <c r="BC182" s="199"/>
      <c r="BD182" s="199"/>
      <c r="BE182" s="199"/>
      <c r="BF182" s="199"/>
      <c r="BG182" s="199"/>
      <c r="BH182" s="199"/>
      <c r="BI182" s="199"/>
      <c r="BJ182" s="199"/>
      <c r="BK182" s="199"/>
      <c r="BL182" s="199"/>
      <c r="BM182" s="199"/>
      <c r="BN182" s="199"/>
      <c r="BO182" s="199"/>
      <c r="BP182" s="199"/>
      <c r="BQ182" s="199"/>
      <c r="BR182" s="199"/>
      <c r="BS182" s="199"/>
      <c r="BT182" s="199"/>
      <c r="BU182" s="199"/>
      <c r="BV182" s="199"/>
      <c r="BW182" s="199"/>
      <c r="BX182" s="199"/>
      <c r="BY182" s="199"/>
      <c r="BZ182" s="199"/>
      <c r="CA182" s="199"/>
      <c r="CB182" s="199"/>
      <c r="CC182" s="199"/>
      <c r="CD182" s="199"/>
      <c r="CE182" s="199"/>
      <c r="CF182" s="199"/>
      <c r="CG182" s="199"/>
      <c r="CH182" s="199"/>
      <c r="CI182" s="199"/>
      <c r="CJ182" s="199"/>
      <c r="CK182" s="199"/>
      <c r="CL182" s="199"/>
      <c r="CM182" s="199"/>
      <c r="CN182" s="199"/>
      <c r="CO182" s="199"/>
      <c r="CP182" s="199"/>
      <c r="CQ182" s="199"/>
      <c r="CR182" s="199"/>
      <c r="CS182" s="199"/>
      <c r="CT182" s="199"/>
      <c r="CU182" s="199"/>
      <c r="CV182" s="199"/>
      <c r="CW182" s="199"/>
      <c r="CX182" s="199"/>
      <c r="CY182" s="199"/>
      <c r="CZ182" s="199"/>
      <c r="DA182" s="199"/>
      <c r="DB182" s="199"/>
      <c r="DC182" s="199"/>
      <c r="DD182" s="199"/>
      <c r="DE182" s="199"/>
      <c r="DF182" s="199"/>
      <c r="DG182" s="199"/>
      <c r="DH182" s="199"/>
      <c r="DI182" s="199"/>
      <c r="DJ182" s="199"/>
      <c r="DK182" s="199"/>
      <c r="DL182" s="199"/>
      <c r="DM182" s="199"/>
      <c r="DN182" s="199"/>
    </row>
    <row r="183" spans="1:118" x14ac:dyDescent="0.2">
      <c r="A183" s="33" t="s">
        <v>138</v>
      </c>
      <c r="B183" s="33" t="s">
        <v>139</v>
      </c>
      <c r="C183" s="33">
        <v>20</v>
      </c>
      <c r="D183" s="33" t="s">
        <v>126</v>
      </c>
      <c r="E183" s="200">
        <v>0</v>
      </c>
      <c r="F183" s="199">
        <v>0</v>
      </c>
      <c r="G183" s="200"/>
      <c r="H183" s="199"/>
      <c r="I183" s="200"/>
      <c r="J183" s="199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9"/>
      <c r="AP183" s="199"/>
      <c r="AQ183" s="199"/>
      <c r="AR183" s="199"/>
      <c r="AS183" s="199"/>
      <c r="AT183" s="199"/>
      <c r="AU183" s="199"/>
      <c r="AV183" s="199"/>
      <c r="AW183" s="199"/>
      <c r="AX183" s="199"/>
      <c r="AY183" s="199"/>
      <c r="AZ183" s="199"/>
      <c r="BA183" s="199"/>
      <c r="BB183" s="199"/>
      <c r="BC183" s="199"/>
      <c r="BD183" s="199"/>
      <c r="BE183" s="199"/>
      <c r="BF183" s="199"/>
      <c r="BG183" s="199"/>
      <c r="BH183" s="199"/>
      <c r="BI183" s="199"/>
      <c r="BJ183" s="199"/>
      <c r="BK183" s="199"/>
      <c r="BL183" s="199"/>
      <c r="BM183" s="199"/>
      <c r="BN183" s="199"/>
      <c r="BO183" s="199"/>
      <c r="BP183" s="199"/>
      <c r="BQ183" s="199"/>
      <c r="BR183" s="199"/>
      <c r="BS183" s="199"/>
      <c r="BT183" s="199"/>
      <c r="BU183" s="199"/>
      <c r="BV183" s="199"/>
      <c r="BW183" s="199"/>
      <c r="BX183" s="199"/>
      <c r="BY183" s="199"/>
      <c r="BZ183" s="199"/>
      <c r="CA183" s="199"/>
      <c r="CB183" s="199"/>
      <c r="CC183" s="199"/>
      <c r="CD183" s="199"/>
      <c r="CE183" s="199"/>
      <c r="CF183" s="199"/>
      <c r="CG183" s="199"/>
      <c r="CH183" s="199"/>
      <c r="CI183" s="199"/>
      <c r="CJ183" s="199"/>
      <c r="CK183" s="199"/>
      <c r="CL183" s="199"/>
      <c r="CM183" s="199"/>
      <c r="CN183" s="199"/>
      <c r="CO183" s="199"/>
      <c r="CP183" s="199"/>
      <c r="CQ183" s="199"/>
      <c r="CR183" s="199"/>
      <c r="CS183" s="199"/>
      <c r="CT183" s="199"/>
      <c r="CU183" s="199"/>
      <c r="CV183" s="199"/>
      <c r="CW183" s="199"/>
      <c r="CX183" s="199"/>
      <c r="CY183" s="199"/>
      <c r="CZ183" s="199"/>
      <c r="DA183" s="199"/>
      <c r="DB183" s="199"/>
      <c r="DC183" s="199"/>
      <c r="DD183" s="199"/>
      <c r="DE183" s="199"/>
      <c r="DF183" s="199"/>
      <c r="DG183" s="199"/>
      <c r="DH183" s="199"/>
      <c r="DI183" s="199"/>
      <c r="DJ183" s="199"/>
      <c r="DK183" s="199"/>
      <c r="DL183" s="199"/>
      <c r="DM183" s="199"/>
      <c r="DN183" s="199"/>
    </row>
    <row r="184" spans="1:118" x14ac:dyDescent="0.2">
      <c r="A184" s="33" t="s">
        <v>138</v>
      </c>
      <c r="B184" s="33" t="s">
        <v>139</v>
      </c>
      <c r="C184" s="33">
        <v>21</v>
      </c>
      <c r="D184" s="33" t="s">
        <v>127</v>
      </c>
      <c r="E184" s="200">
        <v>0</v>
      </c>
      <c r="F184" s="199">
        <v>0</v>
      </c>
      <c r="G184" s="200"/>
      <c r="H184" s="199"/>
      <c r="I184" s="200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  <c r="AC184" s="199"/>
      <c r="AD184" s="199"/>
      <c r="AE184" s="199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199"/>
      <c r="BB184" s="199"/>
      <c r="BC184" s="199"/>
      <c r="BD184" s="199"/>
      <c r="BE184" s="199"/>
      <c r="BF184" s="199"/>
      <c r="BG184" s="199"/>
      <c r="BH184" s="199"/>
      <c r="BI184" s="199"/>
      <c r="BJ184" s="199"/>
      <c r="BK184" s="199"/>
      <c r="BL184" s="199"/>
      <c r="BM184" s="199"/>
      <c r="BN184" s="199"/>
      <c r="BO184" s="199"/>
      <c r="BP184" s="199"/>
      <c r="BQ184" s="199"/>
      <c r="BR184" s="199"/>
      <c r="BS184" s="199"/>
      <c r="BT184" s="199"/>
      <c r="BU184" s="199"/>
      <c r="BV184" s="199"/>
      <c r="BW184" s="199"/>
      <c r="BX184" s="199"/>
      <c r="BY184" s="199"/>
      <c r="BZ184" s="199"/>
      <c r="CA184" s="199"/>
      <c r="CB184" s="199"/>
      <c r="CC184" s="199"/>
      <c r="CD184" s="199"/>
      <c r="CE184" s="199"/>
      <c r="CF184" s="199"/>
      <c r="CG184" s="199"/>
      <c r="CH184" s="199"/>
      <c r="CI184" s="199"/>
      <c r="CJ184" s="199"/>
      <c r="CK184" s="199"/>
      <c r="CL184" s="199"/>
      <c r="CM184" s="199"/>
      <c r="CN184" s="199"/>
      <c r="CO184" s="199"/>
      <c r="CP184" s="199"/>
      <c r="CQ184" s="199"/>
      <c r="CR184" s="199"/>
      <c r="CS184" s="199"/>
      <c r="CT184" s="199"/>
      <c r="CU184" s="199"/>
      <c r="CV184" s="199"/>
      <c r="CW184" s="199"/>
      <c r="CX184" s="199"/>
      <c r="CY184" s="199"/>
      <c r="CZ184" s="199"/>
      <c r="DA184" s="199"/>
      <c r="DB184" s="199"/>
      <c r="DC184" s="199"/>
      <c r="DD184" s="199"/>
      <c r="DE184" s="199"/>
      <c r="DF184" s="199"/>
      <c r="DG184" s="199"/>
      <c r="DH184" s="199"/>
      <c r="DI184" s="199"/>
      <c r="DJ184" s="199"/>
      <c r="DK184" s="199"/>
      <c r="DL184" s="199"/>
      <c r="DM184" s="199"/>
      <c r="DN184" s="199"/>
    </row>
    <row r="185" spans="1:118" x14ac:dyDescent="0.2">
      <c r="A185" s="33" t="s">
        <v>138</v>
      </c>
      <c r="B185" s="33" t="s">
        <v>139</v>
      </c>
      <c r="C185" s="33">
        <v>22</v>
      </c>
      <c r="D185" s="33" t="s">
        <v>128</v>
      </c>
      <c r="E185" s="200">
        <v>-204923</v>
      </c>
      <c r="F185" s="199">
        <v>-868873.52</v>
      </c>
      <c r="G185" s="200"/>
      <c r="H185" s="199"/>
      <c r="I185" s="200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  <c r="AC185" s="199"/>
      <c r="AD185" s="199"/>
      <c r="AE185" s="199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9"/>
      <c r="AP185" s="199"/>
      <c r="AQ185" s="199"/>
      <c r="AR185" s="199"/>
      <c r="AS185" s="199"/>
      <c r="AT185" s="199"/>
      <c r="AU185" s="199"/>
      <c r="AV185" s="199"/>
      <c r="AW185" s="199"/>
      <c r="AX185" s="199"/>
      <c r="AY185" s="199"/>
      <c r="AZ185" s="199"/>
      <c r="BA185" s="199"/>
      <c r="BB185" s="199"/>
      <c r="BC185" s="199"/>
      <c r="BD185" s="199"/>
      <c r="BE185" s="199"/>
      <c r="BF185" s="199"/>
      <c r="BG185" s="199"/>
      <c r="BH185" s="199"/>
      <c r="BI185" s="199"/>
      <c r="BJ185" s="199"/>
      <c r="BK185" s="199"/>
      <c r="BL185" s="199"/>
      <c r="BM185" s="199"/>
      <c r="BN185" s="199"/>
      <c r="BO185" s="199"/>
      <c r="BP185" s="199"/>
      <c r="BQ185" s="199"/>
      <c r="BR185" s="199"/>
      <c r="BS185" s="199"/>
      <c r="BT185" s="199"/>
      <c r="BU185" s="199"/>
      <c r="BV185" s="199"/>
      <c r="BW185" s="199"/>
      <c r="BX185" s="199"/>
      <c r="BY185" s="199"/>
      <c r="BZ185" s="199"/>
      <c r="CA185" s="199"/>
      <c r="CB185" s="199"/>
      <c r="CC185" s="199"/>
      <c r="CD185" s="199"/>
      <c r="CE185" s="199"/>
      <c r="CF185" s="199"/>
      <c r="CG185" s="199"/>
      <c r="CH185" s="199"/>
      <c r="CI185" s="199"/>
      <c r="CJ185" s="199"/>
      <c r="CK185" s="199"/>
      <c r="CL185" s="199"/>
      <c r="CM185" s="199"/>
      <c r="CN185" s="199"/>
      <c r="CO185" s="199"/>
      <c r="CP185" s="199"/>
      <c r="CQ185" s="199"/>
      <c r="CR185" s="199"/>
      <c r="CS185" s="199"/>
      <c r="CT185" s="199"/>
      <c r="CU185" s="199"/>
      <c r="CV185" s="199"/>
      <c r="CW185" s="199"/>
      <c r="CX185" s="199"/>
      <c r="CY185" s="199"/>
      <c r="CZ185" s="199"/>
      <c r="DA185" s="199"/>
      <c r="DB185" s="199"/>
      <c r="DC185" s="199"/>
      <c r="DD185" s="199"/>
      <c r="DE185" s="199"/>
      <c r="DF185" s="199"/>
      <c r="DG185" s="199"/>
      <c r="DH185" s="199"/>
      <c r="DI185" s="199"/>
      <c r="DJ185" s="199"/>
      <c r="DK185" s="199"/>
      <c r="DL185" s="199"/>
      <c r="DM185" s="199"/>
      <c r="DN185" s="199"/>
    </row>
    <row r="186" spans="1:118" x14ac:dyDescent="0.2">
      <c r="A186" s="33" t="s">
        <v>138</v>
      </c>
      <c r="B186" s="33" t="s">
        <v>139</v>
      </c>
      <c r="C186" s="33">
        <v>23</v>
      </c>
      <c r="D186" s="33" t="s">
        <v>129</v>
      </c>
      <c r="E186" s="200">
        <v>-414881</v>
      </c>
      <c r="F186" s="199">
        <v>-1759095.44</v>
      </c>
      <c r="G186" s="200"/>
      <c r="H186" s="199"/>
      <c r="I186" s="200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  <c r="AC186" s="199"/>
      <c r="AD186" s="199"/>
      <c r="AE186" s="199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9"/>
      <c r="AP186" s="199"/>
      <c r="AQ186" s="199"/>
      <c r="AR186" s="199"/>
      <c r="AS186" s="199"/>
      <c r="AT186" s="199"/>
      <c r="AU186" s="199"/>
      <c r="AV186" s="199"/>
      <c r="AW186" s="199"/>
      <c r="AX186" s="199"/>
      <c r="AY186" s="199"/>
      <c r="AZ186" s="199"/>
      <c r="BA186" s="199"/>
      <c r="BB186" s="199"/>
      <c r="BC186" s="199"/>
      <c r="BD186" s="199"/>
      <c r="BE186" s="199"/>
      <c r="BF186" s="199"/>
      <c r="BG186" s="199"/>
      <c r="BH186" s="199"/>
      <c r="BI186" s="199"/>
      <c r="BJ186" s="199"/>
      <c r="BK186" s="199"/>
      <c r="BL186" s="199"/>
      <c r="BM186" s="199"/>
      <c r="BN186" s="199"/>
      <c r="BO186" s="199"/>
      <c r="BP186" s="199"/>
      <c r="BQ186" s="199"/>
      <c r="BR186" s="199"/>
      <c r="BS186" s="199"/>
      <c r="BT186" s="199"/>
      <c r="BU186" s="199"/>
      <c r="BV186" s="199"/>
      <c r="BW186" s="199"/>
      <c r="BX186" s="199"/>
      <c r="BY186" s="199"/>
      <c r="BZ186" s="199"/>
      <c r="CA186" s="199"/>
      <c r="CB186" s="199"/>
      <c r="CC186" s="199"/>
      <c r="CD186" s="199"/>
      <c r="CE186" s="199"/>
      <c r="CF186" s="199"/>
      <c r="CG186" s="199"/>
      <c r="CH186" s="199"/>
      <c r="CI186" s="199"/>
      <c r="CJ186" s="199"/>
      <c r="CK186" s="199"/>
      <c r="CL186" s="199"/>
      <c r="CM186" s="199"/>
      <c r="CN186" s="199"/>
      <c r="CO186" s="199"/>
      <c r="CP186" s="199"/>
      <c r="CQ186" s="199"/>
      <c r="CR186" s="199"/>
      <c r="CS186" s="199"/>
      <c r="CT186" s="199"/>
      <c r="CU186" s="199"/>
      <c r="CV186" s="199"/>
      <c r="CW186" s="199"/>
      <c r="CX186" s="199"/>
      <c r="CY186" s="199"/>
      <c r="CZ186" s="199"/>
      <c r="DA186" s="199"/>
      <c r="DB186" s="199"/>
      <c r="DC186" s="199"/>
      <c r="DD186" s="199"/>
      <c r="DE186" s="199"/>
      <c r="DF186" s="199"/>
      <c r="DG186" s="199"/>
      <c r="DH186" s="199"/>
      <c r="DI186" s="199"/>
      <c r="DJ186" s="199"/>
      <c r="DK186" s="199"/>
      <c r="DL186" s="199"/>
      <c r="DM186" s="199"/>
      <c r="DN186" s="199"/>
    </row>
    <row r="187" spans="1:118" x14ac:dyDescent="0.2">
      <c r="A187" s="33" t="s">
        <v>138</v>
      </c>
      <c r="B187" s="33" t="s">
        <v>139</v>
      </c>
      <c r="C187" s="33">
        <v>24</v>
      </c>
      <c r="D187" s="33" t="s">
        <v>55</v>
      </c>
      <c r="E187" s="200">
        <v>-95989840</v>
      </c>
      <c r="F187" s="199">
        <v>-292275.65000000002</v>
      </c>
      <c r="G187" s="200"/>
      <c r="H187" s="199"/>
      <c r="I187" s="200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  <c r="AP187" s="199"/>
      <c r="AQ187" s="199"/>
      <c r="AR187" s="199"/>
      <c r="AS187" s="199"/>
      <c r="AT187" s="199"/>
      <c r="AU187" s="199"/>
      <c r="AV187" s="199"/>
      <c r="AW187" s="199"/>
      <c r="AX187" s="199"/>
      <c r="AY187" s="199"/>
      <c r="AZ187" s="199"/>
      <c r="BA187" s="199"/>
      <c r="BB187" s="199"/>
      <c r="BC187" s="199"/>
      <c r="BD187" s="199"/>
      <c r="BE187" s="199"/>
      <c r="BF187" s="199"/>
      <c r="BG187" s="199"/>
      <c r="BH187" s="199"/>
      <c r="BI187" s="199"/>
      <c r="BJ187" s="199"/>
      <c r="BK187" s="199"/>
      <c r="BL187" s="199"/>
      <c r="BM187" s="199"/>
      <c r="BN187" s="199"/>
      <c r="BO187" s="199"/>
      <c r="BP187" s="199"/>
      <c r="BQ187" s="199"/>
      <c r="BR187" s="199"/>
      <c r="BS187" s="199"/>
      <c r="BT187" s="199"/>
      <c r="BU187" s="199"/>
      <c r="BV187" s="199"/>
      <c r="BW187" s="199"/>
      <c r="BX187" s="199"/>
      <c r="BY187" s="199"/>
      <c r="BZ187" s="199"/>
      <c r="CA187" s="199"/>
      <c r="CB187" s="199"/>
      <c r="CC187" s="199"/>
      <c r="CD187" s="199"/>
      <c r="CE187" s="199"/>
      <c r="CF187" s="199"/>
      <c r="CG187" s="199"/>
      <c r="CH187" s="199"/>
      <c r="CI187" s="199"/>
      <c r="CJ187" s="199"/>
      <c r="CK187" s="199"/>
      <c r="CL187" s="199"/>
      <c r="CM187" s="199"/>
      <c r="CN187" s="199"/>
      <c r="CO187" s="199"/>
      <c r="CP187" s="199"/>
      <c r="CQ187" s="199"/>
      <c r="CR187" s="199"/>
      <c r="CS187" s="199"/>
      <c r="CT187" s="199"/>
      <c r="CU187" s="199"/>
      <c r="CV187" s="199"/>
      <c r="CW187" s="199"/>
      <c r="CX187" s="199"/>
      <c r="CY187" s="199"/>
      <c r="CZ187" s="199"/>
      <c r="DA187" s="199"/>
      <c r="DB187" s="199"/>
      <c r="DC187" s="199"/>
      <c r="DD187" s="199"/>
      <c r="DE187" s="199"/>
      <c r="DF187" s="199"/>
      <c r="DG187" s="199"/>
      <c r="DH187" s="199"/>
      <c r="DI187" s="199"/>
      <c r="DJ187" s="199"/>
      <c r="DK187" s="199"/>
      <c r="DL187" s="199"/>
      <c r="DM187" s="199"/>
      <c r="DN187" s="199"/>
    </row>
    <row r="188" spans="1:118" x14ac:dyDescent="0.2">
      <c r="A188" s="33" t="s">
        <v>138</v>
      </c>
      <c r="B188" s="33" t="s">
        <v>139</v>
      </c>
      <c r="C188" s="33">
        <v>25</v>
      </c>
      <c r="D188" s="33" t="s">
        <v>56</v>
      </c>
      <c r="E188" s="200">
        <v>0</v>
      </c>
      <c r="F188" s="199">
        <v>-1619071.99</v>
      </c>
      <c r="G188" s="200"/>
      <c r="H188" s="199"/>
      <c r="I188" s="200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</row>
    <row r="189" spans="1:118" x14ac:dyDescent="0.2">
      <c r="A189" s="33" t="s">
        <v>138</v>
      </c>
      <c r="B189" s="33" t="s">
        <v>139</v>
      </c>
      <c r="C189" s="33">
        <v>26</v>
      </c>
      <c r="D189" s="33" t="s">
        <v>130</v>
      </c>
      <c r="E189" s="200">
        <v>0</v>
      </c>
      <c r="F189" s="199">
        <v>0</v>
      </c>
      <c r="G189" s="200"/>
      <c r="H189" s="199"/>
      <c r="I189" s="200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  <c r="AC189" s="199"/>
      <c r="AD189" s="199"/>
      <c r="AE189" s="199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9"/>
      <c r="AP189" s="199"/>
      <c r="AQ189" s="199"/>
      <c r="AR189" s="199"/>
      <c r="AS189" s="199"/>
      <c r="AT189" s="199"/>
      <c r="AU189" s="199"/>
      <c r="AV189" s="199"/>
      <c r="AW189" s="199"/>
      <c r="AX189" s="199"/>
      <c r="AY189" s="199"/>
      <c r="AZ189" s="199"/>
      <c r="BA189" s="199"/>
      <c r="BB189" s="199"/>
      <c r="BC189" s="199"/>
      <c r="BD189" s="199"/>
      <c r="BE189" s="199"/>
      <c r="BF189" s="199"/>
      <c r="BG189" s="199"/>
      <c r="BH189" s="199"/>
      <c r="BI189" s="199"/>
      <c r="BJ189" s="199"/>
      <c r="BK189" s="199"/>
      <c r="BL189" s="199"/>
      <c r="BM189" s="199"/>
      <c r="BN189" s="199"/>
      <c r="BO189" s="199"/>
      <c r="BP189" s="199"/>
      <c r="BQ189" s="199"/>
      <c r="BR189" s="199"/>
      <c r="BS189" s="199"/>
      <c r="BT189" s="199"/>
      <c r="BU189" s="199"/>
      <c r="BV189" s="199"/>
      <c r="BW189" s="199"/>
      <c r="BX189" s="199"/>
      <c r="BY189" s="199"/>
      <c r="BZ189" s="199"/>
      <c r="CA189" s="199"/>
      <c r="CB189" s="199"/>
      <c r="CC189" s="199"/>
      <c r="CD189" s="199"/>
      <c r="CE189" s="199"/>
      <c r="CF189" s="199"/>
      <c r="CG189" s="199"/>
      <c r="CH189" s="199"/>
      <c r="CI189" s="199"/>
      <c r="CJ189" s="199"/>
      <c r="CK189" s="199"/>
      <c r="CL189" s="199"/>
      <c r="CM189" s="199"/>
      <c r="CN189" s="199"/>
      <c r="CO189" s="199"/>
      <c r="CP189" s="199"/>
      <c r="CQ189" s="199"/>
      <c r="CR189" s="199"/>
      <c r="CS189" s="199"/>
      <c r="CT189" s="199"/>
      <c r="CU189" s="199"/>
      <c r="CV189" s="199"/>
      <c r="CW189" s="199"/>
      <c r="CX189" s="199"/>
      <c r="CY189" s="199"/>
      <c r="CZ189" s="199"/>
      <c r="DA189" s="199"/>
      <c r="DB189" s="199"/>
      <c r="DC189" s="199"/>
      <c r="DD189" s="199"/>
      <c r="DE189" s="199"/>
      <c r="DF189" s="199"/>
      <c r="DG189" s="199"/>
      <c r="DH189" s="199"/>
      <c r="DI189" s="199"/>
      <c r="DJ189" s="199"/>
      <c r="DK189" s="199"/>
      <c r="DL189" s="199"/>
      <c r="DM189" s="199"/>
      <c r="DN189" s="199"/>
    </row>
    <row r="190" spans="1:118" x14ac:dyDescent="0.2">
      <c r="A190" s="33" t="s">
        <v>138</v>
      </c>
      <c r="B190" s="33" t="s">
        <v>139</v>
      </c>
      <c r="C190" s="33">
        <v>27</v>
      </c>
      <c r="D190" s="33" t="s">
        <v>131</v>
      </c>
      <c r="E190" s="200">
        <v>0</v>
      </c>
      <c r="F190" s="199">
        <v>0</v>
      </c>
      <c r="G190" s="200"/>
      <c r="H190" s="199"/>
      <c r="I190" s="200"/>
      <c r="J190" s="199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  <c r="AC190" s="199"/>
      <c r="AD190" s="199"/>
      <c r="AE190" s="199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9"/>
      <c r="AP190" s="199"/>
      <c r="AQ190" s="199"/>
      <c r="AR190" s="199"/>
      <c r="AS190" s="199"/>
      <c r="AT190" s="199"/>
      <c r="AU190" s="199"/>
      <c r="AV190" s="199"/>
      <c r="AW190" s="199"/>
      <c r="AX190" s="199"/>
      <c r="AY190" s="199"/>
      <c r="AZ190" s="199"/>
      <c r="BA190" s="199"/>
      <c r="BB190" s="199"/>
      <c r="BC190" s="199"/>
      <c r="BD190" s="199"/>
      <c r="BE190" s="199"/>
      <c r="BF190" s="199"/>
      <c r="BG190" s="199"/>
      <c r="BH190" s="199"/>
      <c r="BI190" s="199"/>
      <c r="BJ190" s="199"/>
      <c r="BK190" s="199"/>
      <c r="BL190" s="199"/>
      <c r="BM190" s="199"/>
      <c r="BN190" s="199"/>
      <c r="BO190" s="199"/>
      <c r="BP190" s="199"/>
      <c r="BQ190" s="199"/>
      <c r="BR190" s="199"/>
      <c r="BS190" s="199"/>
      <c r="BT190" s="199"/>
      <c r="BU190" s="199"/>
      <c r="BV190" s="199"/>
      <c r="BW190" s="199"/>
      <c r="BX190" s="199"/>
      <c r="BY190" s="199"/>
      <c r="BZ190" s="199"/>
      <c r="CA190" s="199"/>
      <c r="CB190" s="199"/>
      <c r="CC190" s="199"/>
      <c r="CD190" s="199"/>
      <c r="CE190" s="199"/>
      <c r="CF190" s="199"/>
      <c r="CG190" s="199"/>
      <c r="CH190" s="199"/>
      <c r="CI190" s="199"/>
      <c r="CJ190" s="199"/>
      <c r="CK190" s="199"/>
      <c r="CL190" s="199"/>
      <c r="CM190" s="199"/>
      <c r="CN190" s="199"/>
      <c r="CO190" s="199"/>
      <c r="CP190" s="199"/>
      <c r="CQ190" s="199"/>
      <c r="CR190" s="199"/>
      <c r="CS190" s="199"/>
      <c r="CT190" s="199"/>
      <c r="CU190" s="199"/>
      <c r="CV190" s="199"/>
      <c r="CW190" s="199"/>
      <c r="CX190" s="199"/>
      <c r="CY190" s="199"/>
      <c r="CZ190" s="199"/>
      <c r="DA190" s="199"/>
      <c r="DB190" s="199"/>
      <c r="DC190" s="199"/>
      <c r="DD190" s="199"/>
      <c r="DE190" s="199"/>
      <c r="DF190" s="199"/>
      <c r="DG190" s="199"/>
      <c r="DH190" s="199"/>
      <c r="DI190" s="199"/>
      <c r="DJ190" s="199"/>
      <c r="DK190" s="199"/>
      <c r="DL190" s="199"/>
      <c r="DM190" s="199"/>
      <c r="DN190" s="199"/>
    </row>
    <row r="191" spans="1:118" x14ac:dyDescent="0.2">
      <c r="A191" s="33" t="s">
        <v>138</v>
      </c>
      <c r="B191" s="33" t="s">
        <v>139</v>
      </c>
      <c r="C191" s="33">
        <v>28</v>
      </c>
      <c r="D191" s="33" t="s">
        <v>132</v>
      </c>
      <c r="E191" s="200">
        <v>0</v>
      </c>
      <c r="F191" s="199">
        <v>0</v>
      </c>
      <c r="G191" s="200"/>
      <c r="H191" s="199"/>
      <c r="I191" s="200"/>
      <c r="J191" s="199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9"/>
      <c r="AP191" s="199"/>
      <c r="AQ191" s="199"/>
      <c r="AR191" s="199"/>
      <c r="AS191" s="199"/>
      <c r="AT191" s="199"/>
      <c r="AU191" s="199"/>
      <c r="AV191" s="199"/>
      <c r="AW191" s="199"/>
      <c r="AX191" s="199"/>
      <c r="AY191" s="199"/>
      <c r="AZ191" s="199"/>
      <c r="BA191" s="199"/>
      <c r="BB191" s="199"/>
      <c r="BC191" s="199"/>
      <c r="BD191" s="199"/>
      <c r="BE191" s="199"/>
      <c r="BF191" s="199"/>
      <c r="BG191" s="199"/>
      <c r="BH191" s="199"/>
      <c r="BI191" s="199"/>
      <c r="BJ191" s="199"/>
      <c r="BK191" s="199"/>
      <c r="BL191" s="199"/>
      <c r="BM191" s="199"/>
      <c r="BN191" s="199"/>
      <c r="BO191" s="199"/>
      <c r="BP191" s="199"/>
      <c r="BQ191" s="199"/>
      <c r="BR191" s="199"/>
      <c r="BS191" s="199"/>
      <c r="BT191" s="199"/>
      <c r="BU191" s="199"/>
      <c r="BV191" s="199"/>
      <c r="BW191" s="199"/>
      <c r="BX191" s="199"/>
      <c r="BY191" s="199"/>
      <c r="BZ191" s="199"/>
      <c r="CA191" s="199"/>
      <c r="CB191" s="199"/>
      <c r="CC191" s="199"/>
      <c r="CD191" s="199"/>
      <c r="CE191" s="199"/>
      <c r="CF191" s="199"/>
      <c r="CG191" s="199"/>
      <c r="CH191" s="199"/>
      <c r="CI191" s="199"/>
      <c r="CJ191" s="199"/>
      <c r="CK191" s="199"/>
      <c r="CL191" s="199"/>
      <c r="CM191" s="199"/>
      <c r="CN191" s="199"/>
      <c r="CO191" s="199"/>
      <c r="CP191" s="199"/>
      <c r="CQ191" s="199"/>
      <c r="CR191" s="199"/>
      <c r="CS191" s="199"/>
      <c r="CT191" s="199"/>
      <c r="CU191" s="199"/>
      <c r="CV191" s="199"/>
      <c r="CW191" s="199"/>
      <c r="CX191" s="199"/>
      <c r="CY191" s="199"/>
      <c r="CZ191" s="199"/>
      <c r="DA191" s="199"/>
      <c r="DB191" s="199"/>
      <c r="DC191" s="199"/>
      <c r="DD191" s="199"/>
      <c r="DE191" s="199"/>
      <c r="DF191" s="199"/>
      <c r="DG191" s="199"/>
      <c r="DH191" s="199"/>
      <c r="DI191" s="199"/>
      <c r="DJ191" s="199"/>
      <c r="DK191" s="199"/>
      <c r="DL191" s="199"/>
      <c r="DM191" s="199"/>
      <c r="DN191" s="199"/>
    </row>
    <row r="192" spans="1:118" x14ac:dyDescent="0.2">
      <c r="A192" s="33" t="s">
        <v>138</v>
      </c>
      <c r="B192" s="33" t="s">
        <v>139</v>
      </c>
      <c r="C192" s="33">
        <v>29</v>
      </c>
      <c r="D192" s="33" t="s">
        <v>133</v>
      </c>
      <c r="E192" s="200">
        <v>0</v>
      </c>
      <c r="F192" s="199">
        <v>0</v>
      </c>
      <c r="G192" s="200"/>
      <c r="H192" s="199"/>
      <c r="I192" s="200"/>
      <c r="J192" s="199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  <c r="AC192" s="199"/>
      <c r="AD192" s="199"/>
      <c r="AE192" s="199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199"/>
      <c r="BB192" s="199"/>
      <c r="BC192" s="199"/>
      <c r="BD192" s="199"/>
      <c r="BE192" s="199"/>
      <c r="BF192" s="199"/>
      <c r="BG192" s="199"/>
      <c r="BH192" s="199"/>
      <c r="BI192" s="199"/>
      <c r="BJ192" s="199"/>
      <c r="BK192" s="199"/>
      <c r="BL192" s="199"/>
      <c r="BM192" s="199"/>
      <c r="BN192" s="199"/>
      <c r="BO192" s="199"/>
      <c r="BP192" s="199"/>
      <c r="BQ192" s="199"/>
      <c r="BR192" s="199"/>
      <c r="BS192" s="199"/>
      <c r="BT192" s="199"/>
      <c r="BU192" s="199"/>
      <c r="BV192" s="199"/>
      <c r="BW192" s="199"/>
      <c r="BX192" s="199"/>
      <c r="BY192" s="199"/>
      <c r="BZ192" s="199"/>
      <c r="CA192" s="199"/>
      <c r="CB192" s="199"/>
      <c r="CC192" s="199"/>
      <c r="CD192" s="199"/>
      <c r="CE192" s="199"/>
      <c r="CF192" s="199"/>
      <c r="CG192" s="199"/>
      <c r="CH192" s="199"/>
      <c r="CI192" s="199"/>
      <c r="CJ192" s="199"/>
      <c r="CK192" s="199"/>
      <c r="CL192" s="199"/>
      <c r="CM192" s="199"/>
      <c r="CN192" s="199"/>
      <c r="CO192" s="199"/>
      <c r="CP192" s="199"/>
      <c r="CQ192" s="199"/>
      <c r="CR192" s="199"/>
      <c r="CS192" s="199"/>
      <c r="CT192" s="199"/>
      <c r="CU192" s="199"/>
      <c r="CV192" s="199"/>
      <c r="CW192" s="199"/>
      <c r="CX192" s="199"/>
      <c r="CY192" s="199"/>
      <c r="CZ192" s="199"/>
      <c r="DA192" s="199"/>
      <c r="DB192" s="199"/>
      <c r="DC192" s="199"/>
      <c r="DD192" s="199"/>
      <c r="DE192" s="199"/>
      <c r="DF192" s="199"/>
      <c r="DG192" s="199"/>
      <c r="DH192" s="199"/>
      <c r="DI192" s="199"/>
      <c r="DJ192" s="199"/>
      <c r="DK192" s="199"/>
      <c r="DL192" s="199"/>
      <c r="DM192" s="199"/>
      <c r="DN192" s="199"/>
    </row>
    <row r="193" spans="1:118" x14ac:dyDescent="0.2">
      <c r="A193" s="33" t="s">
        <v>138</v>
      </c>
      <c r="B193" s="33" t="s">
        <v>139</v>
      </c>
      <c r="C193" s="33">
        <v>30</v>
      </c>
      <c r="D193" s="33" t="s">
        <v>134</v>
      </c>
      <c r="E193" s="200">
        <v>0</v>
      </c>
      <c r="F193" s="199">
        <v>0</v>
      </c>
      <c r="G193" s="200"/>
      <c r="H193" s="199"/>
      <c r="I193" s="200"/>
      <c r="J193" s="199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  <c r="AC193" s="199"/>
      <c r="AD193" s="199"/>
      <c r="AE193" s="199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9"/>
      <c r="AP193" s="199"/>
      <c r="AQ193" s="199"/>
      <c r="AR193" s="199"/>
      <c r="AS193" s="199"/>
      <c r="AT193" s="199"/>
      <c r="AU193" s="199"/>
      <c r="AV193" s="199"/>
      <c r="AW193" s="199"/>
      <c r="AX193" s="199"/>
      <c r="AY193" s="199"/>
      <c r="AZ193" s="199"/>
      <c r="BA193" s="199"/>
      <c r="BB193" s="199"/>
      <c r="BC193" s="199"/>
      <c r="BD193" s="199"/>
      <c r="BE193" s="199"/>
      <c r="BF193" s="199"/>
      <c r="BG193" s="199"/>
      <c r="BH193" s="199"/>
      <c r="BI193" s="199"/>
      <c r="BJ193" s="199"/>
      <c r="BK193" s="199"/>
      <c r="BL193" s="199"/>
      <c r="BM193" s="199"/>
      <c r="BN193" s="199"/>
      <c r="BO193" s="199"/>
      <c r="BP193" s="199"/>
      <c r="BQ193" s="199"/>
      <c r="BR193" s="199"/>
      <c r="BS193" s="199"/>
      <c r="BT193" s="199"/>
      <c r="BU193" s="199"/>
      <c r="BV193" s="199"/>
      <c r="BW193" s="199"/>
      <c r="BX193" s="199"/>
      <c r="BY193" s="199"/>
      <c r="BZ193" s="199"/>
      <c r="CA193" s="199"/>
      <c r="CB193" s="199"/>
      <c r="CC193" s="199"/>
      <c r="CD193" s="199"/>
      <c r="CE193" s="199"/>
      <c r="CF193" s="199"/>
      <c r="CG193" s="199"/>
      <c r="CH193" s="199"/>
      <c r="CI193" s="199"/>
      <c r="CJ193" s="199"/>
      <c r="CK193" s="199"/>
      <c r="CL193" s="199"/>
      <c r="CM193" s="199"/>
      <c r="CN193" s="199"/>
      <c r="CO193" s="199"/>
      <c r="CP193" s="199"/>
      <c r="CQ193" s="199"/>
      <c r="CR193" s="199"/>
      <c r="CS193" s="199"/>
      <c r="CT193" s="199"/>
      <c r="CU193" s="199"/>
      <c r="CV193" s="199"/>
      <c r="CW193" s="199"/>
      <c r="CX193" s="199"/>
      <c r="CY193" s="199"/>
      <c r="CZ193" s="199"/>
      <c r="DA193" s="199"/>
      <c r="DB193" s="199"/>
      <c r="DC193" s="199"/>
      <c r="DD193" s="199"/>
      <c r="DE193" s="199"/>
      <c r="DF193" s="199"/>
      <c r="DG193" s="199"/>
      <c r="DH193" s="199"/>
      <c r="DI193" s="199"/>
      <c r="DJ193" s="199"/>
      <c r="DK193" s="199"/>
      <c r="DL193" s="199"/>
      <c r="DM193" s="199"/>
      <c r="DN193" s="199"/>
    </row>
    <row r="194" spans="1:118" x14ac:dyDescent="0.2">
      <c r="A194" s="33" t="s">
        <v>138</v>
      </c>
      <c r="B194" s="33" t="s">
        <v>139</v>
      </c>
      <c r="C194" s="33">
        <v>31</v>
      </c>
      <c r="D194" s="33" t="s">
        <v>135</v>
      </c>
      <c r="E194" s="200">
        <v>0</v>
      </c>
      <c r="F194" s="199">
        <v>0</v>
      </c>
      <c r="G194" s="200"/>
      <c r="H194" s="199"/>
      <c r="I194" s="200"/>
      <c r="J194" s="199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  <c r="AC194" s="199"/>
      <c r="AD194" s="199"/>
      <c r="AE194" s="199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9"/>
      <c r="AP194" s="199"/>
      <c r="AQ194" s="199"/>
      <c r="AR194" s="199"/>
      <c r="AS194" s="199"/>
      <c r="AT194" s="199"/>
      <c r="AU194" s="199"/>
      <c r="AV194" s="199"/>
      <c r="AW194" s="199"/>
      <c r="AX194" s="199"/>
      <c r="AY194" s="199"/>
      <c r="AZ194" s="199"/>
      <c r="BA194" s="199"/>
      <c r="BB194" s="199"/>
      <c r="BC194" s="199"/>
      <c r="BD194" s="199"/>
      <c r="BE194" s="199"/>
      <c r="BF194" s="199"/>
      <c r="BG194" s="199"/>
      <c r="BH194" s="199"/>
      <c r="BI194" s="199"/>
      <c r="BJ194" s="199"/>
      <c r="BK194" s="199"/>
      <c r="BL194" s="199"/>
      <c r="BM194" s="199"/>
      <c r="BN194" s="199"/>
      <c r="BO194" s="199"/>
      <c r="BP194" s="199"/>
      <c r="BQ194" s="199"/>
      <c r="BR194" s="199"/>
      <c r="BS194" s="199"/>
      <c r="BT194" s="199"/>
      <c r="BU194" s="199"/>
      <c r="BV194" s="199"/>
      <c r="BW194" s="199"/>
      <c r="BX194" s="199"/>
      <c r="BY194" s="199"/>
      <c r="BZ194" s="199"/>
      <c r="CA194" s="199"/>
      <c r="CB194" s="199"/>
      <c r="CC194" s="199"/>
      <c r="CD194" s="199"/>
      <c r="CE194" s="199"/>
      <c r="CF194" s="199"/>
      <c r="CG194" s="199"/>
      <c r="CH194" s="199"/>
      <c r="CI194" s="199"/>
      <c r="CJ194" s="199"/>
      <c r="CK194" s="199"/>
      <c r="CL194" s="199"/>
      <c r="CM194" s="199"/>
      <c r="CN194" s="199"/>
      <c r="CO194" s="199"/>
      <c r="CP194" s="199"/>
      <c r="CQ194" s="199"/>
      <c r="CR194" s="199"/>
      <c r="CS194" s="199"/>
      <c r="CT194" s="199"/>
      <c r="CU194" s="199"/>
      <c r="CV194" s="199"/>
      <c r="CW194" s="199"/>
      <c r="CX194" s="199"/>
      <c r="CY194" s="199"/>
      <c r="CZ194" s="199"/>
      <c r="DA194" s="199"/>
      <c r="DB194" s="199"/>
      <c r="DC194" s="199"/>
      <c r="DD194" s="199"/>
      <c r="DE194" s="199"/>
      <c r="DF194" s="199"/>
      <c r="DG194" s="199"/>
      <c r="DH194" s="199"/>
      <c r="DI194" s="199"/>
      <c r="DJ194" s="199"/>
      <c r="DK194" s="199"/>
      <c r="DL194" s="199"/>
      <c r="DM194" s="199"/>
      <c r="DN194" s="199"/>
    </row>
    <row r="195" spans="1:118" x14ac:dyDescent="0.2">
      <c r="A195" s="33" t="s">
        <v>138</v>
      </c>
      <c r="B195" s="33" t="s">
        <v>139</v>
      </c>
      <c r="C195" s="33">
        <v>32</v>
      </c>
      <c r="D195" s="33" t="s">
        <v>70</v>
      </c>
      <c r="E195" s="200">
        <v>0</v>
      </c>
      <c r="F195" s="199">
        <v>0</v>
      </c>
      <c r="G195" s="200"/>
      <c r="H195" s="199"/>
      <c r="I195" s="200"/>
      <c r="J195" s="199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9"/>
      <c r="AP195" s="199"/>
      <c r="AQ195" s="199"/>
      <c r="AR195" s="199"/>
      <c r="AS195" s="199"/>
      <c r="AT195" s="199"/>
      <c r="AU195" s="199"/>
      <c r="AV195" s="199"/>
      <c r="AW195" s="199"/>
      <c r="AX195" s="199"/>
      <c r="AY195" s="199"/>
      <c r="AZ195" s="199"/>
      <c r="BA195" s="199"/>
      <c r="BB195" s="199"/>
      <c r="BC195" s="199"/>
      <c r="BD195" s="199"/>
      <c r="BE195" s="199"/>
      <c r="BF195" s="199"/>
      <c r="BG195" s="199"/>
      <c r="BH195" s="199"/>
      <c r="BI195" s="199"/>
      <c r="BJ195" s="199"/>
      <c r="BK195" s="199"/>
      <c r="BL195" s="199"/>
      <c r="BM195" s="199"/>
      <c r="BN195" s="199"/>
      <c r="BO195" s="199"/>
      <c r="BP195" s="199"/>
      <c r="BQ195" s="199"/>
      <c r="BR195" s="199"/>
      <c r="BS195" s="199"/>
      <c r="BT195" s="199"/>
      <c r="BU195" s="199"/>
      <c r="BV195" s="199"/>
      <c r="BW195" s="199"/>
      <c r="BX195" s="199"/>
      <c r="BY195" s="199"/>
      <c r="BZ195" s="199"/>
      <c r="CA195" s="199"/>
      <c r="CB195" s="199"/>
      <c r="CC195" s="199"/>
      <c r="CD195" s="199"/>
      <c r="CE195" s="199"/>
      <c r="CF195" s="199"/>
      <c r="CG195" s="199"/>
      <c r="CH195" s="199"/>
      <c r="CI195" s="199"/>
      <c r="CJ195" s="199"/>
      <c r="CK195" s="199"/>
      <c r="CL195" s="199"/>
      <c r="CM195" s="199"/>
      <c r="CN195" s="199"/>
      <c r="CO195" s="199"/>
      <c r="CP195" s="199"/>
      <c r="CQ195" s="199"/>
      <c r="CR195" s="199"/>
      <c r="CS195" s="199"/>
      <c r="CT195" s="199"/>
      <c r="CU195" s="199"/>
      <c r="CV195" s="199"/>
      <c r="CW195" s="199"/>
      <c r="CX195" s="199"/>
      <c r="CY195" s="199"/>
      <c r="CZ195" s="199"/>
      <c r="DA195" s="199"/>
      <c r="DB195" s="199"/>
      <c r="DC195" s="199"/>
      <c r="DD195" s="199"/>
      <c r="DE195" s="199"/>
      <c r="DF195" s="199"/>
      <c r="DG195" s="199"/>
      <c r="DH195" s="199"/>
      <c r="DI195" s="199"/>
      <c r="DJ195" s="199"/>
      <c r="DK195" s="199"/>
      <c r="DL195" s="199"/>
      <c r="DM195" s="199"/>
      <c r="DN195" s="199"/>
    </row>
    <row r="196" spans="1:118" x14ac:dyDescent="0.2">
      <c r="A196" s="33" t="s">
        <v>138</v>
      </c>
      <c r="B196" s="33" t="s">
        <v>139</v>
      </c>
      <c r="C196" s="33">
        <v>33</v>
      </c>
      <c r="D196" s="33" t="s">
        <v>71</v>
      </c>
      <c r="E196" s="200">
        <v>0</v>
      </c>
      <c r="F196" s="199">
        <v>0</v>
      </c>
      <c r="G196" s="200"/>
      <c r="H196" s="199"/>
      <c r="I196" s="200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  <c r="AC196" s="199"/>
      <c r="AD196" s="199"/>
      <c r="AE196" s="199"/>
      <c r="AF196" s="199"/>
      <c r="AG196" s="199"/>
      <c r="AH196" s="199"/>
      <c r="AI196" s="199"/>
      <c r="AJ196" s="199"/>
      <c r="AK196" s="199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199"/>
      <c r="BB196" s="199"/>
      <c r="BC196" s="199"/>
      <c r="BD196" s="199"/>
      <c r="BE196" s="199"/>
      <c r="BF196" s="199"/>
      <c r="BG196" s="199"/>
      <c r="BH196" s="199"/>
      <c r="BI196" s="199"/>
      <c r="BJ196" s="199"/>
      <c r="BK196" s="199"/>
      <c r="BL196" s="199"/>
      <c r="BM196" s="199"/>
      <c r="BN196" s="199"/>
      <c r="BO196" s="199"/>
      <c r="BP196" s="199"/>
      <c r="BQ196" s="199"/>
      <c r="BR196" s="199"/>
      <c r="BS196" s="199"/>
      <c r="BT196" s="199"/>
      <c r="BU196" s="199"/>
      <c r="BV196" s="199"/>
      <c r="BW196" s="199"/>
      <c r="BX196" s="199"/>
      <c r="BY196" s="199"/>
      <c r="BZ196" s="199"/>
      <c r="CA196" s="199"/>
      <c r="CB196" s="199"/>
      <c r="CC196" s="199"/>
      <c r="CD196" s="199"/>
      <c r="CE196" s="199"/>
      <c r="CF196" s="199"/>
      <c r="CG196" s="199"/>
      <c r="CH196" s="199"/>
      <c r="CI196" s="199"/>
      <c r="CJ196" s="199"/>
      <c r="CK196" s="199"/>
      <c r="CL196" s="199"/>
      <c r="CM196" s="199"/>
      <c r="CN196" s="199"/>
      <c r="CO196" s="199"/>
      <c r="CP196" s="199"/>
      <c r="CQ196" s="199"/>
      <c r="CR196" s="199"/>
      <c r="CS196" s="199"/>
      <c r="CT196" s="199"/>
      <c r="CU196" s="199"/>
      <c r="CV196" s="199"/>
      <c r="CW196" s="199"/>
      <c r="CX196" s="199"/>
      <c r="CY196" s="199"/>
      <c r="CZ196" s="199"/>
      <c r="DA196" s="199"/>
      <c r="DB196" s="199"/>
      <c r="DC196" s="199"/>
      <c r="DD196" s="199"/>
      <c r="DE196" s="199"/>
      <c r="DF196" s="199"/>
      <c r="DG196" s="199"/>
      <c r="DH196" s="199"/>
      <c r="DI196" s="199"/>
      <c r="DJ196" s="199"/>
      <c r="DK196" s="199"/>
      <c r="DL196" s="199"/>
      <c r="DM196" s="199"/>
      <c r="DN196" s="199"/>
    </row>
    <row r="197" spans="1:118" x14ac:dyDescent="0.2">
      <c r="A197" s="33" t="s">
        <v>138</v>
      </c>
      <c r="B197" s="33" t="s">
        <v>139</v>
      </c>
      <c r="C197" s="33">
        <v>34</v>
      </c>
      <c r="D197" s="33" t="s">
        <v>72</v>
      </c>
      <c r="E197" s="200">
        <v>0</v>
      </c>
      <c r="F197" s="199">
        <v>0</v>
      </c>
      <c r="G197" s="200"/>
      <c r="H197" s="199"/>
      <c r="I197" s="200"/>
      <c r="J197" s="199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  <c r="AC197" s="199"/>
      <c r="AD197" s="199"/>
      <c r="AE197" s="199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9"/>
      <c r="AP197" s="199"/>
      <c r="AQ197" s="199"/>
      <c r="AR197" s="199"/>
      <c r="AS197" s="199"/>
      <c r="AT197" s="199"/>
      <c r="AU197" s="199"/>
      <c r="AV197" s="199"/>
      <c r="AW197" s="199"/>
      <c r="AX197" s="199"/>
      <c r="AY197" s="199"/>
      <c r="AZ197" s="199"/>
      <c r="BA197" s="199"/>
      <c r="BB197" s="199"/>
      <c r="BC197" s="199"/>
      <c r="BD197" s="199"/>
      <c r="BE197" s="199"/>
      <c r="BF197" s="199"/>
      <c r="BG197" s="199"/>
      <c r="BH197" s="199"/>
      <c r="BI197" s="199"/>
      <c r="BJ197" s="199"/>
      <c r="BK197" s="199"/>
      <c r="BL197" s="199"/>
      <c r="BM197" s="199"/>
      <c r="BN197" s="199"/>
      <c r="BO197" s="199"/>
      <c r="BP197" s="199"/>
      <c r="BQ197" s="199"/>
      <c r="BR197" s="199"/>
      <c r="BS197" s="199"/>
      <c r="BT197" s="199"/>
      <c r="BU197" s="199"/>
      <c r="BV197" s="199"/>
      <c r="BW197" s="199"/>
      <c r="BX197" s="199"/>
      <c r="BY197" s="199"/>
      <c r="BZ197" s="199"/>
      <c r="CA197" s="199"/>
      <c r="CB197" s="199"/>
      <c r="CC197" s="199"/>
      <c r="CD197" s="199"/>
      <c r="CE197" s="199"/>
      <c r="CF197" s="199"/>
      <c r="CG197" s="199"/>
      <c r="CH197" s="199"/>
      <c r="CI197" s="199"/>
      <c r="CJ197" s="199"/>
      <c r="CK197" s="199"/>
      <c r="CL197" s="199"/>
      <c r="CM197" s="199"/>
      <c r="CN197" s="199"/>
      <c r="CO197" s="199"/>
      <c r="CP197" s="199"/>
      <c r="CQ197" s="199"/>
      <c r="CR197" s="199"/>
      <c r="CS197" s="199"/>
      <c r="CT197" s="199"/>
      <c r="CU197" s="199"/>
      <c r="CV197" s="199"/>
      <c r="CW197" s="199"/>
      <c r="CX197" s="199"/>
      <c r="CY197" s="199"/>
      <c r="CZ197" s="199"/>
      <c r="DA197" s="199"/>
      <c r="DB197" s="199"/>
      <c r="DC197" s="199"/>
      <c r="DD197" s="199"/>
      <c r="DE197" s="199"/>
      <c r="DF197" s="199"/>
      <c r="DG197" s="199"/>
      <c r="DH197" s="199"/>
      <c r="DI197" s="199"/>
      <c r="DJ197" s="199"/>
      <c r="DK197" s="199"/>
      <c r="DL197" s="199"/>
      <c r="DM197" s="199"/>
      <c r="DN197" s="199"/>
    </row>
    <row r="198" spans="1:118" x14ac:dyDescent="0.2">
      <c r="A198" s="33" t="s">
        <v>138</v>
      </c>
      <c r="B198" s="33" t="s">
        <v>139</v>
      </c>
      <c r="C198" s="33">
        <v>35</v>
      </c>
      <c r="D198" s="33" t="s">
        <v>73</v>
      </c>
      <c r="E198" s="200">
        <v>0</v>
      </c>
      <c r="F198" s="199">
        <v>-3341.06</v>
      </c>
      <c r="G198" s="200"/>
      <c r="H198" s="199"/>
      <c r="I198" s="200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  <c r="AC198" s="199"/>
      <c r="AD198" s="199"/>
      <c r="AE198" s="199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9"/>
      <c r="AP198" s="199"/>
      <c r="AQ198" s="199"/>
      <c r="AR198" s="199"/>
      <c r="AS198" s="199"/>
      <c r="AT198" s="199"/>
      <c r="AU198" s="199"/>
      <c r="AV198" s="199"/>
      <c r="AW198" s="199"/>
      <c r="AX198" s="199"/>
      <c r="AY198" s="199"/>
      <c r="AZ198" s="199"/>
      <c r="BA198" s="199"/>
      <c r="BB198" s="199"/>
      <c r="BC198" s="199"/>
      <c r="BD198" s="199"/>
      <c r="BE198" s="199"/>
      <c r="BF198" s="199"/>
      <c r="BG198" s="199"/>
      <c r="BH198" s="199"/>
      <c r="BI198" s="199"/>
      <c r="BJ198" s="199"/>
      <c r="BK198" s="199"/>
      <c r="BL198" s="199"/>
      <c r="BM198" s="199"/>
      <c r="BN198" s="199"/>
      <c r="BO198" s="199"/>
      <c r="BP198" s="199"/>
      <c r="BQ198" s="199"/>
      <c r="BR198" s="199"/>
      <c r="BS198" s="199"/>
      <c r="BT198" s="199"/>
      <c r="BU198" s="199"/>
      <c r="BV198" s="199"/>
      <c r="BW198" s="199"/>
      <c r="BX198" s="199"/>
      <c r="BY198" s="199"/>
      <c r="BZ198" s="199"/>
      <c r="CA198" s="199"/>
      <c r="CB198" s="199"/>
      <c r="CC198" s="199"/>
      <c r="CD198" s="199"/>
      <c r="CE198" s="199"/>
      <c r="CF198" s="199"/>
      <c r="CG198" s="199"/>
      <c r="CH198" s="199"/>
      <c r="CI198" s="199"/>
      <c r="CJ198" s="199"/>
      <c r="CK198" s="199"/>
      <c r="CL198" s="199"/>
      <c r="CM198" s="199"/>
      <c r="CN198" s="199"/>
      <c r="CO198" s="199"/>
      <c r="CP198" s="199"/>
      <c r="CQ198" s="199"/>
      <c r="CR198" s="199"/>
      <c r="CS198" s="199"/>
      <c r="CT198" s="199"/>
      <c r="CU198" s="199"/>
      <c r="CV198" s="199"/>
      <c r="CW198" s="199"/>
      <c r="CX198" s="199"/>
      <c r="CY198" s="199"/>
      <c r="CZ198" s="199"/>
      <c r="DA198" s="199"/>
      <c r="DB198" s="199"/>
      <c r="DC198" s="199"/>
      <c r="DD198" s="199"/>
      <c r="DE198" s="199"/>
      <c r="DF198" s="199"/>
      <c r="DG198" s="199"/>
      <c r="DH198" s="199"/>
      <c r="DI198" s="199"/>
      <c r="DJ198" s="199"/>
      <c r="DK198" s="199"/>
      <c r="DL198" s="199"/>
      <c r="DM198" s="199"/>
      <c r="DN198" s="199"/>
    </row>
    <row r="199" spans="1:118" x14ac:dyDescent="0.2">
      <c r="A199" s="33" t="s">
        <v>138</v>
      </c>
      <c r="B199" s="33" t="s">
        <v>139</v>
      </c>
      <c r="C199" s="33">
        <v>36</v>
      </c>
      <c r="D199" s="33" t="s">
        <v>74</v>
      </c>
      <c r="E199" s="200">
        <v>0</v>
      </c>
      <c r="F199" s="199">
        <v>0</v>
      </c>
      <c r="G199" s="200"/>
      <c r="H199" s="199"/>
      <c r="I199" s="200"/>
      <c r="J199" s="199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  <c r="AC199" s="199"/>
      <c r="AD199" s="199"/>
      <c r="AE199" s="199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9"/>
      <c r="AP199" s="199"/>
      <c r="AQ199" s="199"/>
      <c r="AR199" s="199"/>
      <c r="AS199" s="199"/>
      <c r="AT199" s="199"/>
      <c r="AU199" s="199"/>
      <c r="AV199" s="199"/>
      <c r="AW199" s="199"/>
      <c r="AX199" s="199"/>
      <c r="AY199" s="199"/>
      <c r="AZ199" s="199"/>
      <c r="BA199" s="199"/>
      <c r="BB199" s="199"/>
      <c r="BC199" s="199"/>
      <c r="BD199" s="199"/>
      <c r="BE199" s="199"/>
      <c r="BF199" s="199"/>
      <c r="BG199" s="199"/>
      <c r="BH199" s="199"/>
      <c r="BI199" s="199"/>
      <c r="BJ199" s="199"/>
      <c r="BK199" s="199"/>
      <c r="BL199" s="199"/>
      <c r="BM199" s="199"/>
      <c r="BN199" s="199"/>
      <c r="BO199" s="199"/>
      <c r="BP199" s="199"/>
      <c r="BQ199" s="199"/>
      <c r="BR199" s="199"/>
      <c r="BS199" s="199"/>
      <c r="BT199" s="199"/>
      <c r="BU199" s="199"/>
      <c r="BV199" s="199"/>
      <c r="BW199" s="199"/>
      <c r="BX199" s="199"/>
      <c r="BY199" s="199"/>
      <c r="BZ199" s="199"/>
      <c r="CA199" s="199"/>
      <c r="CB199" s="199"/>
      <c r="CC199" s="199"/>
      <c r="CD199" s="199"/>
      <c r="CE199" s="199"/>
      <c r="CF199" s="199"/>
      <c r="CG199" s="199"/>
      <c r="CH199" s="199"/>
      <c r="CI199" s="199"/>
      <c r="CJ199" s="199"/>
      <c r="CK199" s="199"/>
      <c r="CL199" s="199"/>
      <c r="CM199" s="199"/>
      <c r="CN199" s="199"/>
      <c r="CO199" s="199"/>
      <c r="CP199" s="199"/>
      <c r="CQ199" s="199"/>
      <c r="CR199" s="199"/>
      <c r="CS199" s="199"/>
      <c r="CT199" s="199"/>
      <c r="CU199" s="199"/>
      <c r="CV199" s="199"/>
      <c r="CW199" s="199"/>
      <c r="CX199" s="199"/>
      <c r="CY199" s="199"/>
      <c r="CZ199" s="199"/>
      <c r="DA199" s="199"/>
      <c r="DB199" s="199"/>
      <c r="DC199" s="199"/>
      <c r="DD199" s="199"/>
      <c r="DE199" s="199"/>
      <c r="DF199" s="199"/>
      <c r="DG199" s="199"/>
      <c r="DH199" s="199"/>
      <c r="DI199" s="199"/>
      <c r="DJ199" s="199"/>
      <c r="DK199" s="199"/>
      <c r="DL199" s="199"/>
      <c r="DM199" s="199"/>
      <c r="DN199" s="199"/>
    </row>
    <row r="200" spans="1:118" x14ac:dyDescent="0.2">
      <c r="A200" s="33" t="s">
        <v>138</v>
      </c>
      <c r="B200" s="33" t="s">
        <v>139</v>
      </c>
      <c r="C200" s="33">
        <v>37</v>
      </c>
      <c r="D200" s="33" t="s">
        <v>75</v>
      </c>
      <c r="E200" s="200">
        <v>0</v>
      </c>
      <c r="F200" s="199">
        <v>0</v>
      </c>
      <c r="G200" s="200"/>
      <c r="H200" s="199"/>
      <c r="I200" s="200"/>
      <c r="J200" s="199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  <c r="AC200" s="199"/>
      <c r="AD200" s="199"/>
      <c r="AE200" s="199"/>
      <c r="AF200" s="199"/>
      <c r="AG200" s="199"/>
      <c r="AH200" s="199"/>
      <c r="AI200" s="199"/>
      <c r="AJ200" s="199"/>
      <c r="AK200" s="199"/>
      <c r="AL200" s="199"/>
      <c r="AM200" s="199"/>
      <c r="AN200" s="199"/>
      <c r="AO200" s="199"/>
      <c r="AP200" s="199"/>
      <c r="AQ200" s="199"/>
      <c r="AR200" s="199"/>
      <c r="AS200" s="199"/>
      <c r="AT200" s="199"/>
      <c r="AU200" s="199"/>
      <c r="AV200" s="199"/>
      <c r="AW200" s="199"/>
      <c r="AX200" s="199"/>
      <c r="AY200" s="199"/>
      <c r="AZ200" s="199"/>
      <c r="BA200" s="199"/>
      <c r="BB200" s="199"/>
      <c r="BC200" s="199"/>
      <c r="BD200" s="199"/>
      <c r="BE200" s="199"/>
      <c r="BF200" s="199"/>
      <c r="BG200" s="199"/>
      <c r="BH200" s="199"/>
      <c r="BI200" s="199"/>
      <c r="BJ200" s="199"/>
      <c r="BK200" s="199"/>
      <c r="BL200" s="199"/>
      <c r="BM200" s="199"/>
      <c r="BN200" s="199"/>
      <c r="BO200" s="199"/>
      <c r="BP200" s="199"/>
      <c r="BQ200" s="199"/>
      <c r="BR200" s="199"/>
      <c r="BS200" s="199"/>
      <c r="BT200" s="199"/>
      <c r="BU200" s="199"/>
      <c r="BV200" s="199"/>
      <c r="BW200" s="199"/>
      <c r="BX200" s="199"/>
      <c r="BY200" s="199"/>
      <c r="BZ200" s="199"/>
      <c r="CA200" s="199"/>
      <c r="CB200" s="199"/>
      <c r="CC200" s="199"/>
      <c r="CD200" s="199"/>
      <c r="CE200" s="199"/>
      <c r="CF200" s="199"/>
      <c r="CG200" s="199"/>
      <c r="CH200" s="199"/>
      <c r="CI200" s="199"/>
      <c r="CJ200" s="199"/>
      <c r="CK200" s="199"/>
      <c r="CL200" s="199"/>
      <c r="CM200" s="199"/>
      <c r="CN200" s="199"/>
      <c r="CO200" s="199"/>
      <c r="CP200" s="199"/>
      <c r="CQ200" s="199"/>
      <c r="CR200" s="199"/>
      <c r="CS200" s="199"/>
      <c r="CT200" s="199"/>
      <c r="CU200" s="199"/>
      <c r="CV200" s="199"/>
      <c r="CW200" s="199"/>
      <c r="CX200" s="199"/>
      <c r="CY200" s="199"/>
      <c r="CZ200" s="199"/>
      <c r="DA200" s="199"/>
      <c r="DB200" s="199"/>
      <c r="DC200" s="199"/>
      <c r="DD200" s="199"/>
      <c r="DE200" s="199"/>
      <c r="DF200" s="199"/>
      <c r="DG200" s="199"/>
      <c r="DH200" s="199"/>
      <c r="DI200" s="199"/>
      <c r="DJ200" s="199"/>
      <c r="DK200" s="199"/>
      <c r="DL200" s="199"/>
      <c r="DM200" s="199"/>
      <c r="DN200" s="199"/>
    </row>
    <row r="201" spans="1:118" x14ac:dyDescent="0.2">
      <c r="A201" s="33" t="s">
        <v>138</v>
      </c>
      <c r="B201" s="33" t="s">
        <v>139</v>
      </c>
      <c r="C201" s="33">
        <v>38</v>
      </c>
      <c r="D201" s="33" t="s">
        <v>76</v>
      </c>
      <c r="E201" s="200">
        <v>0</v>
      </c>
      <c r="F201" s="199">
        <v>0</v>
      </c>
      <c r="G201" s="200"/>
      <c r="H201" s="199"/>
      <c r="I201" s="200"/>
      <c r="J201" s="199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  <c r="AC201" s="199"/>
      <c r="AD201" s="199"/>
      <c r="AE201" s="199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9"/>
      <c r="AP201" s="199"/>
      <c r="AQ201" s="199"/>
      <c r="AR201" s="199"/>
      <c r="AS201" s="199"/>
      <c r="AT201" s="199"/>
      <c r="AU201" s="199"/>
      <c r="AV201" s="199"/>
      <c r="AW201" s="199"/>
      <c r="AX201" s="199"/>
      <c r="AY201" s="199"/>
      <c r="AZ201" s="199"/>
      <c r="BA201" s="199"/>
      <c r="BB201" s="199"/>
      <c r="BC201" s="199"/>
      <c r="BD201" s="199"/>
      <c r="BE201" s="199"/>
      <c r="BF201" s="199"/>
      <c r="BG201" s="199"/>
      <c r="BH201" s="199"/>
      <c r="BI201" s="199"/>
      <c r="BJ201" s="199"/>
      <c r="BK201" s="199"/>
      <c r="BL201" s="199"/>
      <c r="BM201" s="199"/>
      <c r="BN201" s="199"/>
      <c r="BO201" s="199"/>
      <c r="BP201" s="199"/>
      <c r="BQ201" s="199"/>
      <c r="BR201" s="199"/>
      <c r="BS201" s="199"/>
      <c r="BT201" s="199"/>
      <c r="BU201" s="199"/>
      <c r="BV201" s="199"/>
      <c r="BW201" s="199"/>
      <c r="BX201" s="199"/>
      <c r="BY201" s="199"/>
      <c r="BZ201" s="199"/>
      <c r="CA201" s="199"/>
      <c r="CB201" s="199"/>
      <c r="CC201" s="199"/>
      <c r="CD201" s="199"/>
      <c r="CE201" s="199"/>
      <c r="CF201" s="199"/>
      <c r="CG201" s="199"/>
      <c r="CH201" s="199"/>
      <c r="CI201" s="199"/>
      <c r="CJ201" s="199"/>
      <c r="CK201" s="199"/>
      <c r="CL201" s="199"/>
      <c r="CM201" s="199"/>
      <c r="CN201" s="199"/>
      <c r="CO201" s="199"/>
      <c r="CP201" s="199"/>
      <c r="CQ201" s="199"/>
      <c r="CR201" s="199"/>
      <c r="CS201" s="199"/>
      <c r="CT201" s="199"/>
      <c r="CU201" s="199"/>
      <c r="CV201" s="199"/>
      <c r="CW201" s="199"/>
      <c r="CX201" s="199"/>
      <c r="CY201" s="199"/>
      <c r="CZ201" s="199"/>
      <c r="DA201" s="199"/>
      <c r="DB201" s="199"/>
      <c r="DC201" s="199"/>
      <c r="DD201" s="199"/>
      <c r="DE201" s="199"/>
      <c r="DF201" s="199"/>
      <c r="DG201" s="199"/>
      <c r="DH201" s="199"/>
      <c r="DI201" s="199"/>
      <c r="DJ201" s="199"/>
      <c r="DK201" s="199"/>
      <c r="DL201" s="199"/>
      <c r="DM201" s="199"/>
      <c r="DN201" s="199"/>
    </row>
    <row r="202" spans="1:118" x14ac:dyDescent="0.2">
      <c r="A202" s="33" t="s">
        <v>138</v>
      </c>
      <c r="B202" s="33" t="s">
        <v>139</v>
      </c>
      <c r="C202" s="33">
        <v>39</v>
      </c>
      <c r="D202" s="33" t="s">
        <v>77</v>
      </c>
      <c r="E202" s="200">
        <v>0</v>
      </c>
      <c r="F202" s="199">
        <v>0</v>
      </c>
      <c r="G202" s="200"/>
      <c r="H202" s="199"/>
      <c r="I202" s="200"/>
      <c r="J202" s="199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  <c r="AC202" s="199"/>
      <c r="AD202" s="199"/>
      <c r="AE202" s="199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9"/>
      <c r="AP202" s="199"/>
      <c r="AQ202" s="199"/>
      <c r="AR202" s="199"/>
      <c r="AS202" s="199"/>
      <c r="AT202" s="199"/>
      <c r="AU202" s="199"/>
      <c r="AV202" s="199"/>
      <c r="AW202" s="199"/>
      <c r="AX202" s="199"/>
      <c r="AY202" s="199"/>
      <c r="AZ202" s="199"/>
      <c r="BA202" s="199"/>
      <c r="BB202" s="199"/>
      <c r="BC202" s="199"/>
      <c r="BD202" s="199"/>
      <c r="BE202" s="199"/>
      <c r="BF202" s="199"/>
      <c r="BG202" s="199"/>
      <c r="BH202" s="199"/>
      <c r="BI202" s="199"/>
      <c r="BJ202" s="199"/>
      <c r="BK202" s="199"/>
      <c r="BL202" s="199"/>
      <c r="BM202" s="199"/>
      <c r="BN202" s="199"/>
      <c r="BO202" s="199"/>
      <c r="BP202" s="199"/>
      <c r="BQ202" s="199"/>
      <c r="BR202" s="199"/>
      <c r="BS202" s="199"/>
      <c r="BT202" s="199"/>
      <c r="BU202" s="199"/>
      <c r="BV202" s="199"/>
      <c r="BW202" s="199"/>
      <c r="BX202" s="199"/>
      <c r="BY202" s="199"/>
      <c r="BZ202" s="199"/>
      <c r="CA202" s="199"/>
      <c r="CB202" s="199"/>
      <c r="CC202" s="199"/>
      <c r="CD202" s="199"/>
      <c r="CE202" s="199"/>
      <c r="CF202" s="199"/>
      <c r="CG202" s="199"/>
      <c r="CH202" s="199"/>
      <c r="CI202" s="199"/>
      <c r="CJ202" s="199"/>
      <c r="CK202" s="199"/>
      <c r="CL202" s="199"/>
      <c r="CM202" s="199"/>
      <c r="CN202" s="199"/>
      <c r="CO202" s="199"/>
      <c r="CP202" s="199"/>
      <c r="CQ202" s="199"/>
      <c r="CR202" s="199"/>
      <c r="CS202" s="199"/>
      <c r="CT202" s="199"/>
      <c r="CU202" s="199"/>
      <c r="CV202" s="199"/>
      <c r="CW202" s="199"/>
      <c r="CX202" s="199"/>
      <c r="CY202" s="199"/>
      <c r="CZ202" s="199"/>
      <c r="DA202" s="199"/>
      <c r="DB202" s="199"/>
      <c r="DC202" s="199"/>
      <c r="DD202" s="199"/>
      <c r="DE202" s="199"/>
      <c r="DF202" s="199"/>
      <c r="DG202" s="199"/>
      <c r="DH202" s="199"/>
      <c r="DI202" s="199"/>
      <c r="DJ202" s="199"/>
      <c r="DK202" s="199"/>
      <c r="DL202" s="199"/>
      <c r="DM202" s="199"/>
      <c r="DN202" s="199"/>
    </row>
    <row r="203" spans="1:118" x14ac:dyDescent="0.2">
      <c r="A203" s="33" t="s">
        <v>138</v>
      </c>
      <c r="B203" s="33" t="s">
        <v>139</v>
      </c>
      <c r="C203" s="33">
        <v>40</v>
      </c>
      <c r="D203" s="33" t="s">
        <v>78</v>
      </c>
      <c r="E203" s="200">
        <v>0</v>
      </c>
      <c r="F203" s="199">
        <v>0</v>
      </c>
      <c r="G203" s="200"/>
      <c r="H203" s="199"/>
      <c r="I203" s="200"/>
      <c r="J203" s="199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  <c r="AC203" s="199"/>
      <c r="AD203" s="199"/>
      <c r="AE203" s="199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9"/>
      <c r="AP203" s="199"/>
      <c r="AQ203" s="199"/>
      <c r="AR203" s="199"/>
      <c r="AS203" s="199"/>
      <c r="AT203" s="199"/>
      <c r="AU203" s="199"/>
      <c r="AV203" s="199"/>
      <c r="AW203" s="199"/>
      <c r="AX203" s="199"/>
      <c r="AY203" s="199"/>
      <c r="AZ203" s="199"/>
      <c r="BA203" s="199"/>
      <c r="BB203" s="199"/>
      <c r="BC203" s="199"/>
      <c r="BD203" s="199"/>
      <c r="BE203" s="199"/>
      <c r="BF203" s="199"/>
      <c r="BG203" s="199"/>
      <c r="BH203" s="199"/>
      <c r="BI203" s="199"/>
      <c r="BJ203" s="199"/>
      <c r="BK203" s="199"/>
      <c r="BL203" s="199"/>
      <c r="BM203" s="199"/>
      <c r="BN203" s="199"/>
      <c r="BO203" s="199"/>
      <c r="BP203" s="199"/>
      <c r="BQ203" s="199"/>
      <c r="BR203" s="199"/>
      <c r="BS203" s="199"/>
      <c r="BT203" s="199"/>
      <c r="BU203" s="199"/>
      <c r="BV203" s="199"/>
      <c r="BW203" s="199"/>
      <c r="BX203" s="199"/>
      <c r="BY203" s="199"/>
      <c r="BZ203" s="199"/>
      <c r="CA203" s="199"/>
      <c r="CB203" s="199"/>
      <c r="CC203" s="199"/>
      <c r="CD203" s="199"/>
      <c r="CE203" s="199"/>
      <c r="CF203" s="199"/>
      <c r="CG203" s="199"/>
      <c r="CH203" s="199"/>
      <c r="CI203" s="199"/>
      <c r="CJ203" s="199"/>
      <c r="CK203" s="199"/>
      <c r="CL203" s="199"/>
      <c r="CM203" s="199"/>
      <c r="CN203" s="199"/>
      <c r="CO203" s="199"/>
      <c r="CP203" s="199"/>
      <c r="CQ203" s="199"/>
      <c r="CR203" s="199"/>
      <c r="CS203" s="199"/>
      <c r="CT203" s="199"/>
      <c r="CU203" s="199"/>
      <c r="CV203" s="199"/>
      <c r="CW203" s="199"/>
      <c r="CX203" s="199"/>
      <c r="CY203" s="199"/>
      <c r="CZ203" s="199"/>
      <c r="DA203" s="199"/>
      <c r="DB203" s="199"/>
      <c r="DC203" s="199"/>
      <c r="DD203" s="199"/>
      <c r="DE203" s="199"/>
      <c r="DF203" s="199"/>
      <c r="DG203" s="199"/>
      <c r="DH203" s="199"/>
      <c r="DI203" s="199"/>
      <c r="DJ203" s="199"/>
      <c r="DK203" s="199"/>
      <c r="DL203" s="199"/>
      <c r="DM203" s="199"/>
      <c r="DN203" s="199"/>
    </row>
    <row r="204" spans="1:118" x14ac:dyDescent="0.2">
      <c r="A204" s="33" t="s">
        <v>138</v>
      </c>
      <c r="B204" s="33" t="s">
        <v>197</v>
      </c>
      <c r="C204" s="33">
        <v>1</v>
      </c>
      <c r="D204" s="33" t="s">
        <v>25</v>
      </c>
      <c r="E204" s="200">
        <v>3476947</v>
      </c>
      <c r="F204" s="199">
        <v>12016933.529999999</v>
      </c>
      <c r="G204" s="200"/>
      <c r="H204" s="199"/>
      <c r="I204" s="200"/>
      <c r="J204" s="199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  <c r="AC204" s="199"/>
      <c r="AD204" s="199"/>
      <c r="AE204" s="199"/>
      <c r="AF204" s="199"/>
      <c r="AG204" s="199"/>
      <c r="AH204" s="199"/>
      <c r="AI204" s="199"/>
      <c r="AJ204" s="199"/>
      <c r="AK204" s="199"/>
      <c r="AL204" s="199"/>
      <c r="AM204" s="199"/>
      <c r="AN204" s="199"/>
      <c r="AO204" s="199"/>
      <c r="AP204" s="199"/>
      <c r="AQ204" s="199"/>
      <c r="AR204" s="199"/>
      <c r="AS204" s="199"/>
      <c r="AT204" s="199"/>
      <c r="AU204" s="199"/>
      <c r="AV204" s="199"/>
      <c r="AW204" s="199"/>
      <c r="AX204" s="199"/>
      <c r="AY204" s="199"/>
      <c r="AZ204" s="199"/>
      <c r="BA204" s="199"/>
      <c r="BB204" s="199"/>
      <c r="BC204" s="199"/>
      <c r="BD204" s="199"/>
      <c r="BE204" s="199"/>
      <c r="BF204" s="199"/>
      <c r="BG204" s="199"/>
      <c r="BH204" s="199"/>
      <c r="BI204" s="199"/>
      <c r="BJ204" s="199"/>
      <c r="BK204" s="199"/>
      <c r="BL204" s="199"/>
      <c r="BM204" s="199"/>
      <c r="BN204" s="199"/>
      <c r="BO204" s="199"/>
      <c r="BP204" s="199"/>
      <c r="BQ204" s="199"/>
      <c r="BR204" s="199"/>
      <c r="BS204" s="199"/>
      <c r="BT204" s="199"/>
      <c r="BU204" s="199"/>
      <c r="BV204" s="199"/>
      <c r="BW204" s="199"/>
      <c r="BX204" s="199"/>
      <c r="BY204" s="199"/>
      <c r="BZ204" s="199"/>
      <c r="CA204" s="199"/>
      <c r="CB204" s="199"/>
      <c r="CC204" s="199"/>
      <c r="CD204" s="199"/>
      <c r="CE204" s="199"/>
      <c r="CF204" s="199"/>
      <c r="CG204" s="199"/>
      <c r="CH204" s="199"/>
      <c r="CI204" s="199"/>
      <c r="CJ204" s="199"/>
      <c r="CK204" s="199"/>
      <c r="CL204" s="199"/>
      <c r="CM204" s="199"/>
      <c r="CN204" s="199"/>
      <c r="CO204" s="199"/>
      <c r="CP204" s="199"/>
      <c r="CQ204" s="199"/>
      <c r="CR204" s="199"/>
      <c r="CS204" s="199"/>
      <c r="CT204" s="199"/>
      <c r="CU204" s="199"/>
      <c r="CV204" s="199"/>
      <c r="CW204" s="199"/>
      <c r="CX204" s="199"/>
      <c r="CY204" s="199"/>
      <c r="CZ204" s="199"/>
      <c r="DA204" s="199"/>
      <c r="DB204" s="199"/>
      <c r="DC204" s="199"/>
      <c r="DD204" s="199"/>
      <c r="DE204" s="199"/>
      <c r="DF204" s="199"/>
      <c r="DG204" s="199"/>
      <c r="DH204" s="199"/>
      <c r="DI204" s="199"/>
      <c r="DJ204" s="199"/>
      <c r="DK204" s="199"/>
      <c r="DL204" s="199"/>
      <c r="DM204" s="199"/>
      <c r="DN204" s="199"/>
    </row>
    <row r="205" spans="1:118" x14ac:dyDescent="0.2">
      <c r="A205" s="33" t="s">
        <v>138</v>
      </c>
      <c r="B205" s="33" t="s">
        <v>197</v>
      </c>
      <c r="C205" s="33">
        <v>2</v>
      </c>
      <c r="D205" s="33" t="s">
        <v>26</v>
      </c>
      <c r="E205" s="200">
        <v>0</v>
      </c>
      <c r="F205" s="199">
        <v>0</v>
      </c>
      <c r="G205" s="200"/>
      <c r="H205" s="199"/>
      <c r="I205" s="200"/>
      <c r="J205" s="199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199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199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I205" s="199"/>
      <c r="CJ205" s="199"/>
      <c r="CK205" s="199"/>
      <c r="CL205" s="199"/>
      <c r="CM205" s="199"/>
      <c r="CN205" s="199"/>
      <c r="CO205" s="199"/>
      <c r="CP205" s="199"/>
      <c r="CQ205" s="199"/>
      <c r="CR205" s="199"/>
      <c r="CS205" s="199"/>
      <c r="CT205" s="199"/>
      <c r="CU205" s="199"/>
      <c r="CV205" s="199"/>
      <c r="CW205" s="199"/>
      <c r="CX205" s="199"/>
      <c r="CY205" s="199"/>
      <c r="CZ205" s="199"/>
      <c r="DA205" s="199"/>
      <c r="DB205" s="199"/>
      <c r="DC205" s="199"/>
      <c r="DD205" s="199"/>
      <c r="DE205" s="199"/>
      <c r="DF205" s="199"/>
      <c r="DG205" s="199"/>
      <c r="DH205" s="199"/>
      <c r="DI205" s="199"/>
      <c r="DJ205" s="199"/>
      <c r="DK205" s="199"/>
      <c r="DL205" s="199"/>
      <c r="DM205" s="199"/>
      <c r="DN205" s="199"/>
    </row>
    <row r="206" spans="1:118" x14ac:dyDescent="0.2">
      <c r="A206" s="33" t="s">
        <v>138</v>
      </c>
      <c r="B206" s="33" t="s">
        <v>197</v>
      </c>
      <c r="C206" s="33">
        <v>3</v>
      </c>
      <c r="D206" s="33" t="s">
        <v>27</v>
      </c>
      <c r="E206" s="200">
        <v>5098819</v>
      </c>
      <c r="F206" s="199">
        <v>19858480</v>
      </c>
      <c r="G206" s="200"/>
      <c r="H206" s="199"/>
      <c r="I206" s="200"/>
      <c r="J206" s="199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  <c r="AC206" s="199"/>
      <c r="AD206" s="199"/>
      <c r="AE206" s="199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9"/>
      <c r="AP206" s="199"/>
      <c r="AQ206" s="199"/>
      <c r="AR206" s="199"/>
      <c r="AS206" s="199"/>
      <c r="AT206" s="199"/>
      <c r="AU206" s="199"/>
      <c r="AV206" s="199"/>
      <c r="AW206" s="199"/>
      <c r="AX206" s="199"/>
      <c r="AY206" s="199"/>
      <c r="AZ206" s="199"/>
      <c r="BA206" s="199"/>
      <c r="BB206" s="199"/>
      <c r="BC206" s="199"/>
      <c r="BD206" s="199"/>
      <c r="BE206" s="199"/>
      <c r="BF206" s="199"/>
      <c r="BG206" s="199"/>
      <c r="BH206" s="199"/>
      <c r="BI206" s="199"/>
      <c r="BJ206" s="199"/>
      <c r="BK206" s="199"/>
      <c r="BL206" s="199"/>
      <c r="BM206" s="199"/>
      <c r="BN206" s="199"/>
      <c r="BO206" s="199"/>
      <c r="BP206" s="199"/>
      <c r="BQ206" s="199"/>
      <c r="BR206" s="199"/>
      <c r="BS206" s="199"/>
      <c r="BT206" s="199"/>
      <c r="BU206" s="199"/>
      <c r="BV206" s="199"/>
      <c r="BW206" s="199"/>
      <c r="BX206" s="199"/>
      <c r="BY206" s="199"/>
      <c r="BZ206" s="199"/>
      <c r="CA206" s="199"/>
      <c r="CB206" s="199"/>
      <c r="CC206" s="199"/>
      <c r="CD206" s="199"/>
      <c r="CE206" s="199"/>
      <c r="CF206" s="199"/>
      <c r="CG206" s="199"/>
      <c r="CH206" s="199"/>
      <c r="CI206" s="199"/>
      <c r="CJ206" s="199"/>
      <c r="CK206" s="199"/>
      <c r="CL206" s="199"/>
      <c r="CM206" s="199"/>
      <c r="CN206" s="199"/>
      <c r="CO206" s="199"/>
      <c r="CP206" s="199"/>
      <c r="CQ206" s="199"/>
      <c r="CR206" s="199"/>
      <c r="CS206" s="199"/>
      <c r="CT206" s="199"/>
      <c r="CU206" s="199"/>
      <c r="CV206" s="199"/>
      <c r="CW206" s="199"/>
      <c r="CX206" s="199"/>
      <c r="CY206" s="199"/>
      <c r="CZ206" s="199"/>
      <c r="DA206" s="199"/>
      <c r="DB206" s="199"/>
      <c r="DC206" s="199"/>
      <c r="DD206" s="199"/>
      <c r="DE206" s="199"/>
      <c r="DF206" s="199"/>
      <c r="DG206" s="199"/>
      <c r="DH206" s="199"/>
      <c r="DI206" s="199"/>
      <c r="DJ206" s="199"/>
      <c r="DK206" s="199"/>
      <c r="DL206" s="199"/>
      <c r="DM206" s="199"/>
      <c r="DN206" s="199"/>
    </row>
    <row r="207" spans="1:118" x14ac:dyDescent="0.2">
      <c r="A207" s="33" t="s">
        <v>138</v>
      </c>
      <c r="B207" s="33" t="s">
        <v>197</v>
      </c>
      <c r="C207" s="33">
        <v>4</v>
      </c>
      <c r="D207" s="33" t="s">
        <v>28</v>
      </c>
      <c r="E207" s="200">
        <v>0</v>
      </c>
      <c r="F207" s="199">
        <v>0</v>
      </c>
      <c r="G207" s="200"/>
      <c r="H207" s="199"/>
      <c r="I207" s="200"/>
      <c r="J207" s="199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  <c r="AC207" s="199"/>
      <c r="AD207" s="199"/>
      <c r="AE207" s="199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9"/>
      <c r="AP207" s="199"/>
      <c r="AQ207" s="199"/>
      <c r="AR207" s="199"/>
      <c r="AS207" s="199"/>
      <c r="AT207" s="199"/>
      <c r="AU207" s="199"/>
      <c r="AV207" s="199"/>
      <c r="AW207" s="199"/>
      <c r="AX207" s="199"/>
      <c r="AY207" s="199"/>
      <c r="AZ207" s="199"/>
      <c r="BA207" s="199"/>
      <c r="BB207" s="199"/>
      <c r="BC207" s="199"/>
      <c r="BD207" s="199"/>
      <c r="BE207" s="199"/>
      <c r="BF207" s="199"/>
      <c r="BG207" s="199"/>
      <c r="BH207" s="199"/>
      <c r="BI207" s="199"/>
      <c r="BJ207" s="199"/>
      <c r="BK207" s="199"/>
      <c r="BL207" s="199"/>
      <c r="BM207" s="199"/>
      <c r="BN207" s="199"/>
      <c r="BO207" s="199"/>
      <c r="BP207" s="199"/>
      <c r="BQ207" s="199"/>
      <c r="BR207" s="199"/>
      <c r="BS207" s="199"/>
      <c r="BT207" s="199"/>
      <c r="BU207" s="199"/>
      <c r="BV207" s="199"/>
      <c r="BW207" s="199"/>
      <c r="BX207" s="199"/>
      <c r="BY207" s="199"/>
      <c r="BZ207" s="199"/>
      <c r="CA207" s="199"/>
      <c r="CB207" s="199"/>
      <c r="CC207" s="199"/>
      <c r="CD207" s="199"/>
      <c r="CE207" s="199"/>
      <c r="CF207" s="199"/>
      <c r="CG207" s="199"/>
      <c r="CH207" s="199"/>
      <c r="CI207" s="199"/>
      <c r="CJ207" s="199"/>
      <c r="CK207" s="199"/>
      <c r="CL207" s="199"/>
      <c r="CM207" s="199"/>
      <c r="CN207" s="199"/>
      <c r="CO207" s="199"/>
      <c r="CP207" s="199"/>
      <c r="CQ207" s="199"/>
      <c r="CR207" s="199"/>
      <c r="CS207" s="199"/>
      <c r="CT207" s="199"/>
      <c r="CU207" s="199"/>
      <c r="CV207" s="199"/>
      <c r="CW207" s="199"/>
      <c r="CX207" s="199"/>
      <c r="CY207" s="199"/>
      <c r="CZ207" s="199"/>
      <c r="DA207" s="199"/>
      <c r="DB207" s="199"/>
      <c r="DC207" s="199"/>
      <c r="DD207" s="199"/>
      <c r="DE207" s="199"/>
      <c r="DF207" s="199"/>
      <c r="DG207" s="199"/>
      <c r="DH207" s="199"/>
      <c r="DI207" s="199"/>
      <c r="DJ207" s="199"/>
      <c r="DK207" s="199"/>
      <c r="DL207" s="199"/>
      <c r="DM207" s="199"/>
      <c r="DN207" s="199"/>
    </row>
    <row r="208" spans="1:118" x14ac:dyDescent="0.2">
      <c r="A208" s="33" t="s">
        <v>138</v>
      </c>
      <c r="B208" s="33" t="s">
        <v>197</v>
      </c>
      <c r="C208" s="33">
        <v>5</v>
      </c>
      <c r="D208" s="33" t="s">
        <v>123</v>
      </c>
      <c r="E208" s="200">
        <v>0</v>
      </c>
      <c r="F208" s="199">
        <v>0</v>
      </c>
      <c r="G208" s="200"/>
      <c r="H208" s="199"/>
      <c r="I208" s="200"/>
      <c r="J208" s="199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  <c r="AC208" s="199"/>
      <c r="AD208" s="199"/>
      <c r="AE208" s="199"/>
      <c r="AF208" s="199"/>
      <c r="AG208" s="199"/>
      <c r="AH208" s="199"/>
      <c r="AI208" s="199"/>
      <c r="AJ208" s="199"/>
      <c r="AK208" s="199"/>
      <c r="AL208" s="199"/>
      <c r="AM208" s="199"/>
      <c r="AN208" s="199"/>
      <c r="AO208" s="199"/>
      <c r="AP208" s="199"/>
      <c r="AQ208" s="199"/>
      <c r="AR208" s="199"/>
      <c r="AS208" s="199"/>
      <c r="AT208" s="199"/>
      <c r="AU208" s="199"/>
      <c r="AV208" s="199"/>
      <c r="AW208" s="199"/>
      <c r="AX208" s="199"/>
      <c r="AY208" s="199"/>
      <c r="AZ208" s="199"/>
      <c r="BA208" s="199"/>
      <c r="BB208" s="199"/>
      <c r="BC208" s="199"/>
      <c r="BD208" s="199"/>
      <c r="BE208" s="199"/>
      <c r="BF208" s="199"/>
      <c r="BG208" s="199"/>
      <c r="BH208" s="199"/>
      <c r="BI208" s="199"/>
      <c r="BJ208" s="199"/>
      <c r="BK208" s="199"/>
      <c r="BL208" s="199"/>
      <c r="BM208" s="199"/>
      <c r="BN208" s="199"/>
      <c r="BO208" s="199"/>
      <c r="BP208" s="199"/>
      <c r="BQ208" s="199"/>
      <c r="BR208" s="199"/>
      <c r="BS208" s="199"/>
      <c r="BT208" s="199"/>
      <c r="BU208" s="199"/>
      <c r="BV208" s="199"/>
      <c r="BW208" s="199"/>
      <c r="BX208" s="199"/>
      <c r="BY208" s="199"/>
      <c r="BZ208" s="199"/>
      <c r="CA208" s="199"/>
      <c r="CB208" s="199"/>
      <c r="CC208" s="199"/>
      <c r="CD208" s="199"/>
      <c r="CE208" s="199"/>
      <c r="CF208" s="199"/>
      <c r="CG208" s="199"/>
      <c r="CH208" s="199"/>
      <c r="CI208" s="199"/>
      <c r="CJ208" s="199"/>
      <c r="CK208" s="199"/>
      <c r="CL208" s="199"/>
      <c r="CM208" s="199"/>
      <c r="CN208" s="199"/>
      <c r="CO208" s="199"/>
      <c r="CP208" s="199"/>
      <c r="CQ208" s="199"/>
      <c r="CR208" s="199"/>
      <c r="CS208" s="199"/>
      <c r="CT208" s="199"/>
      <c r="CU208" s="199"/>
      <c r="CV208" s="199"/>
      <c r="CW208" s="199"/>
      <c r="CX208" s="199"/>
      <c r="CY208" s="199"/>
      <c r="CZ208" s="199"/>
      <c r="DA208" s="199"/>
      <c r="DB208" s="199"/>
      <c r="DC208" s="199"/>
      <c r="DD208" s="199"/>
      <c r="DE208" s="199"/>
      <c r="DF208" s="199"/>
      <c r="DG208" s="199"/>
      <c r="DH208" s="199"/>
      <c r="DI208" s="199"/>
      <c r="DJ208" s="199"/>
      <c r="DK208" s="199"/>
      <c r="DL208" s="199"/>
      <c r="DM208" s="199"/>
      <c r="DN208" s="199"/>
    </row>
    <row r="209" spans="1:118" x14ac:dyDescent="0.2">
      <c r="A209" s="33" t="s">
        <v>138</v>
      </c>
      <c r="B209" s="33" t="s">
        <v>197</v>
      </c>
      <c r="C209" s="33">
        <v>6</v>
      </c>
      <c r="D209" s="33" t="s">
        <v>25</v>
      </c>
      <c r="E209" s="200">
        <v>-5175839</v>
      </c>
      <c r="F209" s="199">
        <v>-17378867.899999999</v>
      </c>
      <c r="G209" s="200"/>
      <c r="H209" s="199"/>
      <c r="I209" s="200"/>
      <c r="J209" s="199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  <c r="AC209" s="199"/>
      <c r="AD209" s="199"/>
      <c r="AE209" s="199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9"/>
      <c r="AP209" s="199"/>
      <c r="AQ209" s="199"/>
      <c r="AR209" s="199"/>
      <c r="AS209" s="199"/>
      <c r="AT209" s="199"/>
      <c r="AU209" s="199"/>
      <c r="AV209" s="199"/>
      <c r="AW209" s="199"/>
      <c r="AX209" s="199"/>
      <c r="AY209" s="199"/>
      <c r="AZ209" s="199"/>
      <c r="BA209" s="199"/>
      <c r="BB209" s="199"/>
      <c r="BC209" s="199"/>
      <c r="BD209" s="199"/>
      <c r="BE209" s="199"/>
      <c r="BF209" s="199"/>
      <c r="BG209" s="199"/>
      <c r="BH209" s="199"/>
      <c r="BI209" s="199"/>
      <c r="BJ209" s="199"/>
      <c r="BK209" s="199"/>
      <c r="BL209" s="199"/>
      <c r="BM209" s="199"/>
      <c r="BN209" s="199"/>
      <c r="BO209" s="199"/>
      <c r="BP209" s="199"/>
      <c r="BQ209" s="199"/>
      <c r="BR209" s="199"/>
      <c r="BS209" s="199"/>
      <c r="BT209" s="199"/>
      <c r="BU209" s="199"/>
      <c r="BV209" s="199"/>
      <c r="BW209" s="199"/>
      <c r="BX209" s="199"/>
      <c r="BY209" s="199"/>
      <c r="BZ209" s="199"/>
      <c r="CA209" s="199"/>
      <c r="CB209" s="199"/>
      <c r="CC209" s="199"/>
      <c r="CD209" s="199"/>
      <c r="CE209" s="199"/>
      <c r="CF209" s="199"/>
      <c r="CG209" s="199"/>
      <c r="CH209" s="199"/>
      <c r="CI209" s="199"/>
      <c r="CJ209" s="199"/>
      <c r="CK209" s="199"/>
      <c r="CL209" s="199"/>
      <c r="CM209" s="199"/>
      <c r="CN209" s="199"/>
      <c r="CO209" s="199"/>
      <c r="CP209" s="199"/>
      <c r="CQ209" s="199"/>
      <c r="CR209" s="199"/>
      <c r="CS209" s="199"/>
      <c r="CT209" s="199"/>
      <c r="CU209" s="199"/>
      <c r="CV209" s="199"/>
      <c r="CW209" s="199"/>
      <c r="CX209" s="199"/>
      <c r="CY209" s="199"/>
      <c r="CZ209" s="199"/>
      <c r="DA209" s="199"/>
      <c r="DB209" s="199"/>
      <c r="DC209" s="199"/>
      <c r="DD209" s="199"/>
      <c r="DE209" s="199"/>
      <c r="DF209" s="199"/>
      <c r="DG209" s="199"/>
      <c r="DH209" s="199"/>
      <c r="DI209" s="199"/>
      <c r="DJ209" s="199"/>
      <c r="DK209" s="199"/>
      <c r="DL209" s="199"/>
      <c r="DM209" s="199"/>
      <c r="DN209" s="199"/>
    </row>
    <row r="210" spans="1:118" x14ac:dyDescent="0.2">
      <c r="A210" s="33" t="s">
        <v>138</v>
      </c>
      <c r="B210" s="33" t="s">
        <v>197</v>
      </c>
      <c r="C210" s="33">
        <v>7</v>
      </c>
      <c r="D210" s="33" t="s">
        <v>26</v>
      </c>
      <c r="E210" s="200">
        <v>0</v>
      </c>
      <c r="F210" s="199">
        <v>0</v>
      </c>
      <c r="G210" s="200"/>
      <c r="H210" s="199"/>
      <c r="I210" s="200"/>
      <c r="J210" s="199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  <c r="AC210" s="199"/>
      <c r="AD210" s="199"/>
      <c r="AE210" s="199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9"/>
      <c r="AP210" s="199"/>
      <c r="AQ210" s="199"/>
      <c r="AR210" s="199"/>
      <c r="AS210" s="199"/>
      <c r="AT210" s="199"/>
      <c r="AU210" s="199"/>
      <c r="AV210" s="199"/>
      <c r="AW210" s="199"/>
      <c r="AX210" s="199"/>
      <c r="AY210" s="199"/>
      <c r="AZ210" s="199"/>
      <c r="BA210" s="199"/>
      <c r="BB210" s="199"/>
      <c r="BC210" s="199"/>
      <c r="BD210" s="199"/>
      <c r="BE210" s="199"/>
      <c r="BF210" s="199"/>
      <c r="BG210" s="199"/>
      <c r="BH210" s="199"/>
      <c r="BI210" s="199"/>
      <c r="BJ210" s="199"/>
      <c r="BK210" s="199"/>
      <c r="BL210" s="199"/>
      <c r="BM210" s="199"/>
      <c r="BN210" s="199"/>
      <c r="BO210" s="199"/>
      <c r="BP210" s="199"/>
      <c r="BQ210" s="199"/>
      <c r="BR210" s="199"/>
      <c r="BS210" s="199"/>
      <c r="BT210" s="199"/>
      <c r="BU210" s="199"/>
      <c r="BV210" s="199"/>
      <c r="BW210" s="199"/>
      <c r="BX210" s="199"/>
      <c r="BY210" s="199"/>
      <c r="BZ210" s="199"/>
      <c r="CA210" s="199"/>
      <c r="CB210" s="199"/>
      <c r="CC210" s="199"/>
      <c r="CD210" s="199"/>
      <c r="CE210" s="199"/>
      <c r="CF210" s="199"/>
      <c r="CG210" s="199"/>
      <c r="CH210" s="199"/>
      <c r="CI210" s="199"/>
      <c r="CJ210" s="199"/>
      <c r="CK210" s="199"/>
      <c r="CL210" s="199"/>
      <c r="CM210" s="199"/>
      <c r="CN210" s="199"/>
      <c r="CO210" s="199"/>
      <c r="CP210" s="199"/>
      <c r="CQ210" s="199"/>
      <c r="CR210" s="199"/>
      <c r="CS210" s="199"/>
      <c r="CT210" s="199"/>
      <c r="CU210" s="199"/>
      <c r="CV210" s="199"/>
      <c r="CW210" s="199"/>
      <c r="CX210" s="199"/>
      <c r="CY210" s="199"/>
      <c r="CZ210" s="199"/>
      <c r="DA210" s="199"/>
      <c r="DB210" s="199"/>
      <c r="DC210" s="199"/>
      <c r="DD210" s="199"/>
      <c r="DE210" s="199"/>
      <c r="DF210" s="199"/>
      <c r="DG210" s="199"/>
      <c r="DH210" s="199"/>
      <c r="DI210" s="199"/>
      <c r="DJ210" s="199"/>
      <c r="DK210" s="199"/>
      <c r="DL210" s="199"/>
      <c r="DM210" s="199"/>
      <c r="DN210" s="199"/>
    </row>
    <row r="211" spans="1:118" x14ac:dyDescent="0.2">
      <c r="A211" s="33" t="s">
        <v>138</v>
      </c>
      <c r="B211" s="33" t="s">
        <v>197</v>
      </c>
      <c r="C211" s="33">
        <v>8</v>
      </c>
      <c r="D211" s="33" t="s">
        <v>27</v>
      </c>
      <c r="E211" s="200">
        <v>0</v>
      </c>
      <c r="F211" s="199">
        <v>0</v>
      </c>
      <c r="G211" s="200"/>
      <c r="H211" s="199"/>
      <c r="I211" s="200"/>
      <c r="J211" s="199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  <c r="AC211" s="199"/>
      <c r="AD211" s="199"/>
      <c r="AE211" s="199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9"/>
      <c r="AP211" s="199"/>
      <c r="AQ211" s="199"/>
      <c r="AR211" s="199"/>
      <c r="AS211" s="199"/>
      <c r="AT211" s="199"/>
      <c r="AU211" s="199"/>
      <c r="AV211" s="199"/>
      <c r="AW211" s="199"/>
      <c r="AX211" s="199"/>
      <c r="AY211" s="199"/>
      <c r="AZ211" s="199"/>
      <c r="BA211" s="199"/>
      <c r="BB211" s="199"/>
      <c r="BC211" s="199"/>
      <c r="BD211" s="199"/>
      <c r="BE211" s="199"/>
      <c r="BF211" s="199"/>
      <c r="BG211" s="199"/>
      <c r="BH211" s="199"/>
      <c r="BI211" s="199"/>
      <c r="BJ211" s="199"/>
      <c r="BK211" s="199"/>
      <c r="BL211" s="199"/>
      <c r="BM211" s="199"/>
      <c r="BN211" s="199"/>
      <c r="BO211" s="199"/>
      <c r="BP211" s="199"/>
      <c r="BQ211" s="199"/>
      <c r="BR211" s="199"/>
      <c r="BS211" s="199"/>
      <c r="BT211" s="199"/>
      <c r="BU211" s="199"/>
      <c r="BV211" s="199"/>
      <c r="BW211" s="199"/>
      <c r="BX211" s="199"/>
      <c r="BY211" s="199"/>
      <c r="BZ211" s="199"/>
      <c r="CA211" s="199"/>
      <c r="CB211" s="199"/>
      <c r="CC211" s="199"/>
      <c r="CD211" s="199"/>
      <c r="CE211" s="199"/>
      <c r="CF211" s="199"/>
      <c r="CG211" s="199"/>
      <c r="CH211" s="199"/>
      <c r="CI211" s="199"/>
      <c r="CJ211" s="199"/>
      <c r="CK211" s="199"/>
      <c r="CL211" s="199"/>
      <c r="CM211" s="199"/>
      <c r="CN211" s="199"/>
      <c r="CO211" s="199"/>
      <c r="CP211" s="199"/>
      <c r="CQ211" s="199"/>
      <c r="CR211" s="199"/>
      <c r="CS211" s="199"/>
      <c r="CT211" s="199"/>
      <c r="CU211" s="199"/>
      <c r="CV211" s="199"/>
      <c r="CW211" s="199"/>
      <c r="CX211" s="199"/>
      <c r="CY211" s="199"/>
      <c r="CZ211" s="199"/>
      <c r="DA211" s="199"/>
      <c r="DB211" s="199"/>
      <c r="DC211" s="199"/>
      <c r="DD211" s="199"/>
      <c r="DE211" s="199"/>
      <c r="DF211" s="199"/>
      <c r="DG211" s="199"/>
      <c r="DH211" s="199"/>
      <c r="DI211" s="199"/>
      <c r="DJ211" s="199"/>
      <c r="DK211" s="199"/>
      <c r="DL211" s="199"/>
      <c r="DM211" s="199"/>
      <c r="DN211" s="199"/>
    </row>
    <row r="212" spans="1:118" x14ac:dyDescent="0.2">
      <c r="A212" s="33" t="s">
        <v>138</v>
      </c>
      <c r="B212" s="33" t="s">
        <v>197</v>
      </c>
      <c r="C212" s="33">
        <v>9</v>
      </c>
      <c r="D212" s="33" t="s">
        <v>28</v>
      </c>
      <c r="E212" s="200">
        <v>0</v>
      </c>
      <c r="F212" s="199">
        <v>0</v>
      </c>
      <c r="G212" s="200"/>
      <c r="H212" s="199"/>
      <c r="I212" s="200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199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199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I212" s="199"/>
      <c r="CJ212" s="199"/>
      <c r="CK212" s="199"/>
      <c r="CL212" s="199"/>
      <c r="CM212" s="199"/>
      <c r="CN212" s="199"/>
      <c r="CO212" s="199"/>
      <c r="CP212" s="199"/>
      <c r="CQ212" s="199"/>
      <c r="CR212" s="199"/>
      <c r="CS212" s="199"/>
      <c r="CT212" s="199"/>
      <c r="CU212" s="199"/>
      <c r="CV212" s="199"/>
      <c r="CW212" s="199"/>
      <c r="CX212" s="199"/>
      <c r="CY212" s="199"/>
      <c r="CZ212" s="199"/>
      <c r="DA212" s="199"/>
      <c r="DB212" s="199"/>
      <c r="DC212" s="199"/>
      <c r="DD212" s="199"/>
      <c r="DE212" s="199"/>
      <c r="DF212" s="199"/>
      <c r="DG212" s="199"/>
      <c r="DH212" s="199"/>
      <c r="DI212" s="199"/>
      <c r="DJ212" s="199"/>
      <c r="DK212" s="199"/>
      <c r="DL212" s="199"/>
      <c r="DM212" s="199"/>
      <c r="DN212" s="199"/>
    </row>
    <row r="213" spans="1:118" x14ac:dyDescent="0.2">
      <c r="A213" s="33" t="s">
        <v>138</v>
      </c>
      <c r="B213" s="33" t="s">
        <v>197</v>
      </c>
      <c r="C213" s="33">
        <v>10</v>
      </c>
      <c r="D213" s="33" t="s">
        <v>32</v>
      </c>
      <c r="E213" s="200">
        <v>0</v>
      </c>
      <c r="F213" s="199">
        <v>0</v>
      </c>
      <c r="G213" s="200"/>
      <c r="H213" s="199"/>
      <c r="I213" s="200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99"/>
      <c r="AW213" s="199"/>
      <c r="AX213" s="199"/>
      <c r="AY213" s="199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R213" s="199"/>
      <c r="CS213" s="199"/>
      <c r="CT213" s="199"/>
      <c r="CU213" s="199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</row>
    <row r="214" spans="1:118" x14ac:dyDescent="0.2">
      <c r="A214" s="33" t="s">
        <v>138</v>
      </c>
      <c r="B214" s="33" t="s">
        <v>197</v>
      </c>
      <c r="C214" s="33">
        <v>11</v>
      </c>
      <c r="D214" s="33" t="s">
        <v>35</v>
      </c>
      <c r="E214" s="200">
        <v>0</v>
      </c>
      <c r="F214" s="199">
        <v>0</v>
      </c>
      <c r="G214" s="200"/>
      <c r="H214" s="199"/>
      <c r="I214" s="200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9"/>
      <c r="AP214" s="199"/>
      <c r="AQ214" s="199"/>
      <c r="AR214" s="199"/>
      <c r="AS214" s="199"/>
      <c r="AT214" s="199"/>
      <c r="AU214" s="199"/>
      <c r="AV214" s="199"/>
      <c r="AW214" s="199"/>
      <c r="AX214" s="199"/>
      <c r="AY214" s="199"/>
      <c r="AZ214" s="199"/>
      <c r="BA214" s="199"/>
      <c r="BB214" s="199"/>
      <c r="BC214" s="199"/>
      <c r="BD214" s="199"/>
      <c r="BE214" s="199"/>
      <c r="BF214" s="199"/>
      <c r="BG214" s="199"/>
      <c r="BH214" s="199"/>
      <c r="BI214" s="199"/>
      <c r="BJ214" s="199"/>
      <c r="BK214" s="199"/>
      <c r="BL214" s="199"/>
      <c r="BM214" s="199"/>
      <c r="BN214" s="199"/>
      <c r="BO214" s="199"/>
      <c r="BP214" s="199"/>
      <c r="BQ214" s="199"/>
      <c r="BR214" s="199"/>
      <c r="BS214" s="199"/>
      <c r="BT214" s="199"/>
      <c r="BU214" s="199"/>
      <c r="BV214" s="199"/>
      <c r="BW214" s="199"/>
      <c r="BX214" s="199"/>
      <c r="BY214" s="199"/>
      <c r="BZ214" s="199"/>
      <c r="CA214" s="199"/>
      <c r="CB214" s="199"/>
      <c r="CC214" s="199"/>
      <c r="CD214" s="199"/>
      <c r="CE214" s="199"/>
      <c r="CF214" s="199"/>
      <c r="CG214" s="199"/>
      <c r="CH214" s="199"/>
      <c r="CI214" s="199"/>
      <c r="CJ214" s="199"/>
      <c r="CK214" s="199"/>
      <c r="CL214" s="199"/>
      <c r="CM214" s="199"/>
      <c r="CN214" s="199"/>
      <c r="CO214" s="199"/>
      <c r="CP214" s="199"/>
      <c r="CQ214" s="199"/>
      <c r="CR214" s="199"/>
      <c r="CS214" s="199"/>
      <c r="CT214" s="199"/>
      <c r="CU214" s="199"/>
      <c r="CV214" s="199"/>
      <c r="CW214" s="199"/>
      <c r="CX214" s="199"/>
      <c r="CY214" s="199"/>
      <c r="CZ214" s="199"/>
      <c r="DA214" s="199"/>
      <c r="DB214" s="199"/>
      <c r="DC214" s="199"/>
      <c r="DD214" s="199"/>
      <c r="DE214" s="199"/>
      <c r="DF214" s="199"/>
      <c r="DG214" s="199"/>
      <c r="DH214" s="199"/>
      <c r="DI214" s="199"/>
      <c r="DJ214" s="199"/>
      <c r="DK214" s="199"/>
      <c r="DL214" s="199"/>
      <c r="DM214" s="199"/>
      <c r="DN214" s="199"/>
    </row>
    <row r="215" spans="1:118" x14ac:dyDescent="0.2">
      <c r="A215" s="33" t="s">
        <v>138</v>
      </c>
      <c r="B215" s="33" t="s">
        <v>197</v>
      </c>
      <c r="C215" s="33">
        <v>12</v>
      </c>
      <c r="D215" s="33" t="s">
        <v>36</v>
      </c>
      <c r="E215" s="200">
        <v>0</v>
      </c>
      <c r="F215" s="199">
        <v>0</v>
      </c>
      <c r="G215" s="200"/>
      <c r="H215" s="199"/>
      <c r="I215" s="200"/>
      <c r="J215" s="199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  <c r="AC215" s="199"/>
      <c r="AD215" s="199"/>
      <c r="AE215" s="199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9"/>
      <c r="AP215" s="199"/>
      <c r="AQ215" s="199"/>
      <c r="AR215" s="199"/>
      <c r="AS215" s="199"/>
      <c r="AT215" s="199"/>
      <c r="AU215" s="199"/>
      <c r="AV215" s="199"/>
      <c r="AW215" s="199"/>
      <c r="AX215" s="199"/>
      <c r="AY215" s="199"/>
      <c r="AZ215" s="199"/>
      <c r="BA215" s="199"/>
      <c r="BB215" s="199"/>
      <c r="BC215" s="199"/>
      <c r="BD215" s="199"/>
      <c r="BE215" s="199"/>
      <c r="BF215" s="199"/>
      <c r="BG215" s="199"/>
      <c r="BH215" s="199"/>
      <c r="BI215" s="199"/>
      <c r="BJ215" s="199"/>
      <c r="BK215" s="199"/>
      <c r="BL215" s="199"/>
      <c r="BM215" s="199"/>
      <c r="BN215" s="199"/>
      <c r="BO215" s="199"/>
      <c r="BP215" s="199"/>
      <c r="BQ215" s="199"/>
      <c r="BR215" s="199"/>
      <c r="BS215" s="199"/>
      <c r="BT215" s="199"/>
      <c r="BU215" s="199"/>
      <c r="BV215" s="199"/>
      <c r="BW215" s="199"/>
      <c r="BX215" s="199"/>
      <c r="BY215" s="199"/>
      <c r="BZ215" s="199"/>
      <c r="CA215" s="199"/>
      <c r="CB215" s="199"/>
      <c r="CC215" s="199"/>
      <c r="CD215" s="199"/>
      <c r="CE215" s="199"/>
      <c r="CF215" s="199"/>
      <c r="CG215" s="199"/>
      <c r="CH215" s="199"/>
      <c r="CI215" s="199"/>
      <c r="CJ215" s="199"/>
      <c r="CK215" s="199"/>
      <c r="CL215" s="199"/>
      <c r="CM215" s="199"/>
      <c r="CN215" s="199"/>
      <c r="CO215" s="199"/>
      <c r="CP215" s="199"/>
      <c r="CQ215" s="199"/>
      <c r="CR215" s="199"/>
      <c r="CS215" s="199"/>
      <c r="CT215" s="199"/>
      <c r="CU215" s="199"/>
      <c r="CV215" s="199"/>
      <c r="CW215" s="199"/>
      <c r="CX215" s="199"/>
      <c r="CY215" s="199"/>
      <c r="CZ215" s="199"/>
      <c r="DA215" s="199"/>
      <c r="DB215" s="199"/>
      <c r="DC215" s="199"/>
      <c r="DD215" s="199"/>
      <c r="DE215" s="199"/>
      <c r="DF215" s="199"/>
      <c r="DG215" s="199"/>
      <c r="DH215" s="199"/>
      <c r="DI215" s="199"/>
      <c r="DJ215" s="199"/>
      <c r="DK215" s="199"/>
      <c r="DL215" s="199"/>
      <c r="DM215" s="199"/>
      <c r="DN215" s="199"/>
    </row>
    <row r="216" spans="1:118" x14ac:dyDescent="0.2">
      <c r="A216" s="33" t="s">
        <v>138</v>
      </c>
      <c r="B216" s="33" t="s">
        <v>197</v>
      </c>
      <c r="C216" s="33">
        <v>13</v>
      </c>
      <c r="D216" s="33" t="s">
        <v>39</v>
      </c>
      <c r="E216" s="200">
        <v>0</v>
      </c>
      <c r="F216" s="199">
        <v>0</v>
      </c>
      <c r="G216" s="200"/>
      <c r="H216" s="199"/>
      <c r="I216" s="200"/>
      <c r="J216" s="199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  <c r="AC216" s="199"/>
      <c r="AD216" s="199"/>
      <c r="AE216" s="199"/>
      <c r="AF216" s="199"/>
      <c r="AG216" s="199"/>
      <c r="AH216" s="199"/>
      <c r="AI216" s="199"/>
      <c r="AJ216" s="199"/>
      <c r="AK216" s="199"/>
      <c r="AL216" s="199"/>
      <c r="AM216" s="199"/>
      <c r="AN216" s="199"/>
      <c r="AO216" s="199"/>
      <c r="AP216" s="199"/>
      <c r="AQ216" s="199"/>
      <c r="AR216" s="199"/>
      <c r="AS216" s="199"/>
      <c r="AT216" s="199"/>
      <c r="AU216" s="199"/>
      <c r="AV216" s="199"/>
      <c r="AW216" s="199"/>
      <c r="AX216" s="199"/>
      <c r="AY216" s="199"/>
      <c r="AZ216" s="199"/>
      <c r="BA216" s="199"/>
      <c r="BB216" s="199"/>
      <c r="BC216" s="199"/>
      <c r="BD216" s="199"/>
      <c r="BE216" s="199"/>
      <c r="BF216" s="199"/>
      <c r="BG216" s="199"/>
      <c r="BH216" s="199"/>
      <c r="BI216" s="199"/>
      <c r="BJ216" s="199"/>
      <c r="BK216" s="199"/>
      <c r="BL216" s="199"/>
      <c r="BM216" s="199"/>
      <c r="BN216" s="199"/>
      <c r="BO216" s="199"/>
      <c r="BP216" s="199"/>
      <c r="BQ216" s="199"/>
      <c r="BR216" s="199"/>
      <c r="BS216" s="199"/>
      <c r="BT216" s="199"/>
      <c r="BU216" s="199"/>
      <c r="BV216" s="199"/>
      <c r="BW216" s="199"/>
      <c r="BX216" s="199"/>
      <c r="BY216" s="199"/>
      <c r="BZ216" s="199"/>
      <c r="CA216" s="199"/>
      <c r="CB216" s="199"/>
      <c r="CC216" s="199"/>
      <c r="CD216" s="199"/>
      <c r="CE216" s="199"/>
      <c r="CF216" s="199"/>
      <c r="CG216" s="199"/>
      <c r="CH216" s="199"/>
      <c r="CI216" s="199"/>
      <c r="CJ216" s="199"/>
      <c r="CK216" s="199"/>
      <c r="CL216" s="199"/>
      <c r="CM216" s="199"/>
      <c r="CN216" s="199"/>
      <c r="CO216" s="199"/>
      <c r="CP216" s="199"/>
      <c r="CQ216" s="199"/>
      <c r="CR216" s="199"/>
      <c r="CS216" s="199"/>
      <c r="CT216" s="199"/>
      <c r="CU216" s="199"/>
      <c r="CV216" s="199"/>
      <c r="CW216" s="199"/>
      <c r="CX216" s="199"/>
      <c r="CY216" s="199"/>
      <c r="CZ216" s="199"/>
      <c r="DA216" s="199"/>
      <c r="DB216" s="199"/>
      <c r="DC216" s="199"/>
      <c r="DD216" s="199"/>
      <c r="DE216" s="199"/>
      <c r="DF216" s="199"/>
      <c r="DG216" s="199"/>
      <c r="DH216" s="199"/>
      <c r="DI216" s="199"/>
      <c r="DJ216" s="199"/>
      <c r="DK216" s="199"/>
      <c r="DL216" s="199"/>
      <c r="DM216" s="199"/>
      <c r="DN216" s="199"/>
    </row>
    <row r="217" spans="1:118" x14ac:dyDescent="0.2">
      <c r="A217" s="33" t="s">
        <v>138</v>
      </c>
      <c r="B217" s="33" t="s">
        <v>197</v>
      </c>
      <c r="C217" s="33">
        <v>14</v>
      </c>
      <c r="D217" s="33" t="s">
        <v>40</v>
      </c>
      <c r="E217" s="200">
        <v>0</v>
      </c>
      <c r="F217" s="199">
        <v>0</v>
      </c>
      <c r="G217" s="200"/>
      <c r="H217" s="199"/>
      <c r="I217" s="200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9"/>
      <c r="AP217" s="199"/>
      <c r="AQ217" s="199"/>
      <c r="AR217" s="199"/>
      <c r="AS217" s="199"/>
      <c r="AT217" s="199"/>
      <c r="AU217" s="199"/>
      <c r="AV217" s="199"/>
      <c r="AW217" s="199"/>
      <c r="AX217" s="199"/>
      <c r="AY217" s="199"/>
      <c r="AZ217" s="199"/>
      <c r="BA217" s="199"/>
      <c r="BB217" s="199"/>
      <c r="BC217" s="199"/>
      <c r="BD217" s="199"/>
      <c r="BE217" s="199"/>
      <c r="BF217" s="199"/>
      <c r="BG217" s="199"/>
      <c r="BH217" s="199"/>
      <c r="BI217" s="199"/>
      <c r="BJ217" s="199"/>
      <c r="BK217" s="199"/>
      <c r="BL217" s="199"/>
      <c r="BM217" s="199"/>
      <c r="BN217" s="199"/>
      <c r="BO217" s="199"/>
      <c r="BP217" s="199"/>
      <c r="BQ217" s="199"/>
      <c r="BR217" s="199"/>
      <c r="BS217" s="199"/>
      <c r="BT217" s="199"/>
      <c r="BU217" s="199"/>
      <c r="BV217" s="199"/>
      <c r="BW217" s="199"/>
      <c r="BX217" s="199"/>
      <c r="BY217" s="199"/>
      <c r="BZ217" s="199"/>
      <c r="CA217" s="199"/>
      <c r="CB217" s="199"/>
      <c r="CC217" s="199"/>
      <c r="CD217" s="199"/>
      <c r="CE217" s="199"/>
      <c r="CF217" s="199"/>
      <c r="CG217" s="199"/>
      <c r="CH217" s="199"/>
      <c r="CI217" s="199"/>
      <c r="CJ217" s="199"/>
      <c r="CK217" s="199"/>
      <c r="CL217" s="199"/>
      <c r="CM217" s="199"/>
      <c r="CN217" s="199"/>
      <c r="CO217" s="199"/>
      <c r="CP217" s="199"/>
      <c r="CQ217" s="199"/>
      <c r="CR217" s="199"/>
      <c r="CS217" s="199"/>
      <c r="CT217" s="199"/>
      <c r="CU217" s="199"/>
      <c r="CV217" s="199"/>
      <c r="CW217" s="199"/>
      <c r="CX217" s="199"/>
      <c r="CY217" s="199"/>
      <c r="CZ217" s="199"/>
      <c r="DA217" s="199"/>
      <c r="DB217" s="199"/>
      <c r="DC217" s="199"/>
      <c r="DD217" s="199"/>
      <c r="DE217" s="199"/>
      <c r="DF217" s="199"/>
      <c r="DG217" s="199"/>
      <c r="DH217" s="199"/>
      <c r="DI217" s="199"/>
      <c r="DJ217" s="199"/>
      <c r="DK217" s="199"/>
      <c r="DL217" s="199"/>
      <c r="DM217" s="199"/>
      <c r="DN217" s="199"/>
    </row>
    <row r="218" spans="1:118" x14ac:dyDescent="0.2">
      <c r="A218" s="33" t="s">
        <v>138</v>
      </c>
      <c r="B218" s="33" t="s">
        <v>197</v>
      </c>
      <c r="C218" s="33">
        <v>15</v>
      </c>
      <c r="D218" s="33" t="s">
        <v>41</v>
      </c>
      <c r="E218" s="200">
        <v>0</v>
      </c>
      <c r="F218" s="199">
        <v>0</v>
      </c>
      <c r="G218" s="200"/>
      <c r="H218" s="199"/>
      <c r="I218" s="200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  <c r="AP218" s="199"/>
      <c r="AQ218" s="199"/>
      <c r="AR218" s="199"/>
      <c r="AS218" s="199"/>
      <c r="AT218" s="199"/>
      <c r="AU218" s="199"/>
      <c r="AV218" s="199"/>
      <c r="AW218" s="199"/>
      <c r="AX218" s="199"/>
      <c r="AY218" s="199"/>
      <c r="AZ218" s="199"/>
      <c r="BA218" s="199"/>
      <c r="BB218" s="199"/>
      <c r="BC218" s="199"/>
      <c r="BD218" s="199"/>
      <c r="BE218" s="199"/>
      <c r="BF218" s="199"/>
      <c r="BG218" s="199"/>
      <c r="BH218" s="199"/>
      <c r="BI218" s="199"/>
      <c r="BJ218" s="199"/>
      <c r="BK218" s="199"/>
      <c r="BL218" s="199"/>
      <c r="BM218" s="199"/>
      <c r="BN218" s="199"/>
      <c r="BO218" s="199"/>
      <c r="BP218" s="199"/>
      <c r="BQ218" s="199"/>
      <c r="BR218" s="199"/>
      <c r="BS218" s="199"/>
      <c r="BT218" s="199"/>
      <c r="BU218" s="199"/>
      <c r="BV218" s="199"/>
      <c r="BW218" s="199"/>
      <c r="BX218" s="199"/>
      <c r="BY218" s="199"/>
      <c r="BZ218" s="199"/>
      <c r="CA218" s="199"/>
      <c r="CB218" s="199"/>
      <c r="CC218" s="199"/>
      <c r="CD218" s="199"/>
      <c r="CE218" s="199"/>
      <c r="CF218" s="199"/>
      <c r="CG218" s="199"/>
      <c r="CH218" s="199"/>
      <c r="CI218" s="199"/>
      <c r="CJ218" s="199"/>
      <c r="CK218" s="199"/>
      <c r="CL218" s="199"/>
      <c r="CM218" s="199"/>
      <c r="CN218" s="199"/>
      <c r="CO218" s="199"/>
      <c r="CP218" s="199"/>
      <c r="CQ218" s="199"/>
      <c r="CR218" s="199"/>
      <c r="CS218" s="199"/>
      <c r="CT218" s="199"/>
      <c r="CU218" s="199"/>
      <c r="CV218" s="199"/>
      <c r="CW218" s="199"/>
      <c r="CX218" s="199"/>
      <c r="CY218" s="199"/>
      <c r="CZ218" s="199"/>
      <c r="DA218" s="199"/>
      <c r="DB218" s="199"/>
      <c r="DC218" s="199"/>
      <c r="DD218" s="199"/>
      <c r="DE218" s="199"/>
      <c r="DF218" s="199"/>
      <c r="DG218" s="199"/>
      <c r="DH218" s="199"/>
      <c r="DI218" s="199"/>
      <c r="DJ218" s="199"/>
      <c r="DK218" s="199"/>
      <c r="DL218" s="199"/>
      <c r="DM218" s="199"/>
      <c r="DN218" s="199"/>
    </row>
    <row r="219" spans="1:118" x14ac:dyDescent="0.2">
      <c r="A219" s="33" t="s">
        <v>138</v>
      </c>
      <c r="B219" s="33" t="s">
        <v>197</v>
      </c>
      <c r="C219" s="33">
        <v>16</v>
      </c>
      <c r="D219" s="33" t="s">
        <v>42</v>
      </c>
      <c r="E219" s="200">
        <v>0</v>
      </c>
      <c r="F219" s="199">
        <v>0</v>
      </c>
      <c r="G219" s="200"/>
      <c r="H219" s="199"/>
      <c r="I219" s="200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199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I219" s="199"/>
      <c r="CJ219" s="199"/>
      <c r="CK219" s="199"/>
      <c r="CL219" s="199"/>
      <c r="CM219" s="199"/>
      <c r="CN219" s="199"/>
      <c r="CO219" s="199"/>
      <c r="CP219" s="199"/>
      <c r="CQ219" s="199"/>
      <c r="CR219" s="199"/>
      <c r="CS219" s="199"/>
      <c r="CT219" s="199"/>
      <c r="CU219" s="199"/>
      <c r="CV219" s="199"/>
      <c r="CW219" s="199"/>
      <c r="CX219" s="199"/>
      <c r="CY219" s="199"/>
      <c r="CZ219" s="199"/>
      <c r="DA219" s="199"/>
      <c r="DB219" s="199"/>
      <c r="DC219" s="199"/>
      <c r="DD219" s="199"/>
      <c r="DE219" s="199"/>
      <c r="DF219" s="199"/>
      <c r="DG219" s="199"/>
      <c r="DH219" s="199"/>
      <c r="DI219" s="199"/>
      <c r="DJ219" s="199"/>
      <c r="DK219" s="199"/>
      <c r="DL219" s="199"/>
      <c r="DM219" s="199"/>
      <c r="DN219" s="199"/>
    </row>
    <row r="220" spans="1:118" x14ac:dyDescent="0.2">
      <c r="A220" s="33" t="s">
        <v>138</v>
      </c>
      <c r="B220" s="33" t="s">
        <v>197</v>
      </c>
      <c r="C220" s="33">
        <v>17</v>
      </c>
      <c r="D220" s="33" t="s">
        <v>124</v>
      </c>
      <c r="E220" s="200">
        <v>0</v>
      </c>
      <c r="F220" s="199">
        <v>0</v>
      </c>
      <c r="G220" s="200"/>
      <c r="H220" s="199"/>
      <c r="I220" s="200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  <c r="AC220" s="199"/>
      <c r="AD220" s="199"/>
      <c r="AE220" s="199"/>
      <c r="AF220" s="199"/>
      <c r="AG220" s="199"/>
      <c r="AH220" s="199"/>
      <c r="AI220" s="199"/>
      <c r="AJ220" s="199"/>
      <c r="AK220" s="199"/>
      <c r="AL220" s="199"/>
      <c r="AM220" s="199"/>
      <c r="AN220" s="199"/>
      <c r="AO220" s="199"/>
      <c r="AP220" s="199"/>
      <c r="AQ220" s="199"/>
      <c r="AR220" s="199"/>
      <c r="AS220" s="199"/>
      <c r="AT220" s="199"/>
      <c r="AU220" s="199"/>
      <c r="AV220" s="199"/>
      <c r="AW220" s="199"/>
      <c r="AX220" s="199"/>
      <c r="AY220" s="199"/>
      <c r="AZ220" s="199"/>
      <c r="BA220" s="199"/>
      <c r="BB220" s="199"/>
      <c r="BC220" s="199"/>
      <c r="BD220" s="199"/>
      <c r="BE220" s="199"/>
      <c r="BF220" s="199"/>
      <c r="BG220" s="199"/>
      <c r="BH220" s="199"/>
      <c r="BI220" s="199"/>
      <c r="BJ220" s="199"/>
      <c r="BK220" s="199"/>
      <c r="BL220" s="199"/>
      <c r="BM220" s="199"/>
      <c r="BN220" s="199"/>
      <c r="BO220" s="199"/>
      <c r="BP220" s="199"/>
      <c r="BQ220" s="199"/>
      <c r="BR220" s="199"/>
      <c r="BS220" s="199"/>
      <c r="BT220" s="199"/>
      <c r="BU220" s="199"/>
      <c r="BV220" s="199"/>
      <c r="BW220" s="199"/>
      <c r="BX220" s="199"/>
      <c r="BY220" s="199"/>
      <c r="BZ220" s="199"/>
      <c r="CA220" s="199"/>
      <c r="CB220" s="199"/>
      <c r="CC220" s="199"/>
      <c r="CD220" s="199"/>
      <c r="CE220" s="199"/>
      <c r="CF220" s="199"/>
      <c r="CG220" s="199"/>
      <c r="CH220" s="199"/>
      <c r="CI220" s="199"/>
      <c r="CJ220" s="199"/>
      <c r="CK220" s="199"/>
      <c r="CL220" s="199"/>
      <c r="CM220" s="199"/>
      <c r="CN220" s="199"/>
      <c r="CO220" s="199"/>
      <c r="CP220" s="199"/>
      <c r="CQ220" s="199"/>
      <c r="CR220" s="199"/>
      <c r="CS220" s="199"/>
      <c r="CT220" s="199"/>
      <c r="CU220" s="199"/>
      <c r="CV220" s="199"/>
      <c r="CW220" s="199"/>
      <c r="CX220" s="199"/>
      <c r="CY220" s="199"/>
      <c r="CZ220" s="199"/>
      <c r="DA220" s="199"/>
      <c r="DB220" s="199"/>
      <c r="DC220" s="199"/>
      <c r="DD220" s="199"/>
      <c r="DE220" s="199"/>
      <c r="DF220" s="199"/>
      <c r="DG220" s="199"/>
      <c r="DH220" s="199"/>
      <c r="DI220" s="199"/>
      <c r="DJ220" s="199"/>
      <c r="DK220" s="199"/>
      <c r="DL220" s="199"/>
      <c r="DM220" s="199"/>
      <c r="DN220" s="199"/>
    </row>
    <row r="221" spans="1:118" x14ac:dyDescent="0.2">
      <c r="A221" s="33" t="s">
        <v>138</v>
      </c>
      <c r="B221" s="33" t="s">
        <v>197</v>
      </c>
      <c r="C221" s="33">
        <v>18</v>
      </c>
      <c r="D221" s="33" t="s">
        <v>125</v>
      </c>
      <c r="E221" s="200">
        <v>0</v>
      </c>
      <c r="F221" s="199">
        <v>0</v>
      </c>
      <c r="G221" s="200"/>
      <c r="H221" s="199"/>
      <c r="I221" s="200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  <c r="AC221" s="199"/>
      <c r="AD221" s="199"/>
      <c r="AE221" s="199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9"/>
      <c r="AP221" s="199"/>
      <c r="AQ221" s="199"/>
      <c r="AR221" s="199"/>
      <c r="AS221" s="199"/>
      <c r="AT221" s="199"/>
      <c r="AU221" s="199"/>
      <c r="AV221" s="199"/>
      <c r="AW221" s="199"/>
      <c r="AX221" s="199"/>
      <c r="AY221" s="199"/>
      <c r="AZ221" s="199"/>
      <c r="BA221" s="199"/>
      <c r="BB221" s="199"/>
      <c r="BC221" s="199"/>
      <c r="BD221" s="199"/>
      <c r="BE221" s="199"/>
      <c r="BF221" s="199"/>
      <c r="BG221" s="199"/>
      <c r="BH221" s="199"/>
      <c r="BI221" s="199"/>
      <c r="BJ221" s="199"/>
      <c r="BK221" s="199"/>
      <c r="BL221" s="199"/>
      <c r="BM221" s="199"/>
      <c r="BN221" s="199"/>
      <c r="BO221" s="199"/>
      <c r="BP221" s="199"/>
      <c r="BQ221" s="199"/>
      <c r="BR221" s="199"/>
      <c r="BS221" s="199"/>
      <c r="BT221" s="199"/>
      <c r="BU221" s="199"/>
      <c r="BV221" s="199"/>
      <c r="BW221" s="199"/>
      <c r="BX221" s="199"/>
      <c r="BY221" s="199"/>
      <c r="BZ221" s="199"/>
      <c r="CA221" s="199"/>
      <c r="CB221" s="199"/>
      <c r="CC221" s="199"/>
      <c r="CD221" s="199"/>
      <c r="CE221" s="199"/>
      <c r="CF221" s="199"/>
      <c r="CG221" s="199"/>
      <c r="CH221" s="199"/>
      <c r="CI221" s="199"/>
      <c r="CJ221" s="199"/>
      <c r="CK221" s="199"/>
      <c r="CL221" s="199"/>
      <c r="CM221" s="199"/>
      <c r="CN221" s="199"/>
      <c r="CO221" s="199"/>
      <c r="CP221" s="199"/>
      <c r="CQ221" s="199"/>
      <c r="CR221" s="199"/>
      <c r="CS221" s="199"/>
      <c r="CT221" s="199"/>
      <c r="CU221" s="199"/>
      <c r="CV221" s="199"/>
      <c r="CW221" s="199"/>
      <c r="CX221" s="199"/>
      <c r="CY221" s="199"/>
      <c r="CZ221" s="199"/>
      <c r="DA221" s="199"/>
      <c r="DB221" s="199"/>
      <c r="DC221" s="199"/>
      <c r="DD221" s="199"/>
      <c r="DE221" s="199"/>
      <c r="DF221" s="199"/>
      <c r="DG221" s="199"/>
      <c r="DH221" s="199"/>
      <c r="DI221" s="199"/>
      <c r="DJ221" s="199"/>
      <c r="DK221" s="199"/>
      <c r="DL221" s="199"/>
      <c r="DM221" s="199"/>
      <c r="DN221" s="199"/>
    </row>
    <row r="222" spans="1:118" x14ac:dyDescent="0.2">
      <c r="A222" s="33" t="s">
        <v>138</v>
      </c>
      <c r="B222" s="33" t="s">
        <v>197</v>
      </c>
      <c r="C222" s="33">
        <v>19</v>
      </c>
      <c r="D222" s="33" t="s">
        <v>47</v>
      </c>
      <c r="E222" s="200">
        <v>0</v>
      </c>
      <c r="F222" s="199">
        <v>0</v>
      </c>
      <c r="G222" s="200"/>
      <c r="H222" s="199"/>
      <c r="I222" s="200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  <c r="AC222" s="199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  <c r="AP222" s="199"/>
      <c r="AQ222" s="199"/>
      <c r="AR222" s="199"/>
      <c r="AS222" s="199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  <c r="BE222" s="199"/>
      <c r="BF222" s="199"/>
      <c r="BG222" s="199"/>
      <c r="BH222" s="199"/>
      <c r="BI222" s="199"/>
      <c r="BJ222" s="199"/>
      <c r="BK222" s="199"/>
      <c r="BL222" s="199"/>
      <c r="BM222" s="199"/>
      <c r="BN222" s="199"/>
      <c r="BO222" s="199"/>
      <c r="BP222" s="199"/>
      <c r="BQ222" s="199"/>
      <c r="BR222" s="199"/>
      <c r="BS222" s="199"/>
      <c r="BT222" s="199"/>
      <c r="BU222" s="199"/>
      <c r="BV222" s="199"/>
      <c r="BW222" s="199"/>
      <c r="BX222" s="199"/>
      <c r="BY222" s="199"/>
      <c r="BZ222" s="199"/>
      <c r="CA222" s="199"/>
      <c r="CB222" s="199"/>
      <c r="CC222" s="199"/>
      <c r="CD222" s="199"/>
      <c r="CE222" s="199"/>
      <c r="CF222" s="199"/>
      <c r="CG222" s="199"/>
      <c r="CH222" s="199"/>
      <c r="CI222" s="199"/>
      <c r="CJ222" s="199"/>
      <c r="CK222" s="199"/>
      <c r="CL222" s="199"/>
      <c r="CM222" s="199"/>
      <c r="CN222" s="199"/>
      <c r="CO222" s="199"/>
      <c r="CP222" s="199"/>
      <c r="CQ222" s="199"/>
      <c r="CR222" s="199"/>
      <c r="CS222" s="199"/>
      <c r="CT222" s="199"/>
      <c r="CU222" s="199"/>
      <c r="CV222" s="199"/>
      <c r="CW222" s="199"/>
      <c r="CX222" s="199"/>
      <c r="CY222" s="199"/>
      <c r="CZ222" s="199"/>
      <c r="DA222" s="199"/>
      <c r="DB222" s="199"/>
      <c r="DC222" s="199"/>
      <c r="DD222" s="199"/>
      <c r="DE222" s="199"/>
      <c r="DF222" s="199"/>
      <c r="DG222" s="199"/>
      <c r="DH222" s="199"/>
      <c r="DI222" s="199"/>
      <c r="DJ222" s="199"/>
      <c r="DK222" s="199"/>
      <c r="DL222" s="199"/>
      <c r="DM222" s="199"/>
      <c r="DN222" s="199"/>
    </row>
    <row r="223" spans="1:118" x14ac:dyDescent="0.2">
      <c r="A223" s="33" t="s">
        <v>138</v>
      </c>
      <c r="B223" s="33" t="s">
        <v>197</v>
      </c>
      <c r="C223" s="33">
        <v>20</v>
      </c>
      <c r="D223" s="33" t="s">
        <v>126</v>
      </c>
      <c r="E223" s="200">
        <v>0</v>
      </c>
      <c r="F223" s="199">
        <v>0</v>
      </c>
      <c r="G223" s="200"/>
      <c r="H223" s="199"/>
      <c r="I223" s="200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  <c r="AC223" s="199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</row>
    <row r="224" spans="1:118" x14ac:dyDescent="0.2">
      <c r="A224" s="33" t="s">
        <v>138</v>
      </c>
      <c r="B224" s="33" t="s">
        <v>197</v>
      </c>
      <c r="C224" s="33">
        <v>21</v>
      </c>
      <c r="D224" s="33" t="s">
        <v>127</v>
      </c>
      <c r="E224" s="200">
        <v>0</v>
      </c>
      <c r="F224" s="199">
        <v>0</v>
      </c>
      <c r="G224" s="200"/>
      <c r="H224" s="199"/>
      <c r="I224" s="200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  <c r="AC224" s="199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</row>
    <row r="225" spans="1:118" x14ac:dyDescent="0.2">
      <c r="A225" s="33" t="s">
        <v>138</v>
      </c>
      <c r="B225" s="33" t="s">
        <v>197</v>
      </c>
      <c r="C225" s="33">
        <v>22</v>
      </c>
      <c r="D225" s="33" t="s">
        <v>128</v>
      </c>
      <c r="E225" s="200">
        <v>-3399927</v>
      </c>
      <c r="F225" s="199">
        <v>-11580151.362</v>
      </c>
      <c r="G225" s="200"/>
      <c r="H225" s="199"/>
      <c r="I225" s="200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  <c r="AC225" s="199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</row>
    <row r="226" spans="1:118" x14ac:dyDescent="0.2">
      <c r="A226" s="33" t="s">
        <v>138</v>
      </c>
      <c r="B226" s="33" t="s">
        <v>197</v>
      </c>
      <c r="C226" s="33">
        <v>23</v>
      </c>
      <c r="D226" s="33" t="s">
        <v>129</v>
      </c>
      <c r="E226" s="200">
        <v>0</v>
      </c>
      <c r="F226" s="199">
        <v>0</v>
      </c>
      <c r="G226" s="200"/>
      <c r="H226" s="199"/>
      <c r="I226" s="200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199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I226" s="199"/>
      <c r="CJ226" s="199"/>
      <c r="CK226" s="199"/>
      <c r="CL226" s="199"/>
      <c r="CM226" s="199"/>
      <c r="CN226" s="199"/>
      <c r="CO226" s="199"/>
      <c r="CP226" s="199"/>
      <c r="CQ226" s="199"/>
      <c r="CR226" s="199"/>
      <c r="CS226" s="199"/>
      <c r="CT226" s="19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199"/>
      <c r="DM226" s="199"/>
      <c r="DN226" s="199"/>
    </row>
    <row r="227" spans="1:118" x14ac:dyDescent="0.2">
      <c r="A227" s="33" t="s">
        <v>138</v>
      </c>
      <c r="B227" s="33" t="s">
        <v>197</v>
      </c>
      <c r="C227" s="33">
        <v>24</v>
      </c>
      <c r="D227" s="33" t="s">
        <v>55</v>
      </c>
      <c r="E227" s="200">
        <v>-10222796</v>
      </c>
      <c r="F227" s="199">
        <v>-451290.99</v>
      </c>
      <c r="G227" s="200"/>
      <c r="H227" s="199"/>
      <c r="I227" s="200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9"/>
      <c r="AP227" s="199"/>
      <c r="AQ227" s="199"/>
      <c r="AR227" s="199"/>
      <c r="AS227" s="199"/>
      <c r="AT227" s="199"/>
      <c r="AU227" s="199"/>
      <c r="AV227" s="199"/>
      <c r="AW227" s="199"/>
      <c r="AX227" s="199"/>
      <c r="AY227" s="199"/>
      <c r="AZ227" s="199"/>
      <c r="BA227" s="199"/>
      <c r="BB227" s="199"/>
      <c r="BC227" s="199"/>
      <c r="BD227" s="199"/>
      <c r="BE227" s="199"/>
      <c r="BF227" s="199"/>
      <c r="BG227" s="199"/>
      <c r="BH227" s="199"/>
      <c r="BI227" s="199"/>
      <c r="BJ227" s="199"/>
      <c r="BK227" s="199"/>
      <c r="BL227" s="199"/>
      <c r="BM227" s="199"/>
      <c r="BN227" s="199"/>
      <c r="BO227" s="199"/>
      <c r="BP227" s="199"/>
      <c r="BQ227" s="199"/>
      <c r="BR227" s="199"/>
      <c r="BS227" s="199"/>
      <c r="BT227" s="199"/>
      <c r="BU227" s="199"/>
      <c r="BV227" s="199"/>
      <c r="BW227" s="199"/>
      <c r="BX227" s="199"/>
      <c r="BY227" s="199"/>
      <c r="BZ227" s="199"/>
      <c r="CA227" s="199"/>
      <c r="CB227" s="199"/>
      <c r="CC227" s="199"/>
      <c r="CD227" s="199"/>
      <c r="CE227" s="199"/>
      <c r="CF227" s="199"/>
      <c r="CG227" s="199"/>
      <c r="CH227" s="199"/>
      <c r="CI227" s="199"/>
      <c r="CJ227" s="199"/>
      <c r="CK227" s="199"/>
      <c r="CL227" s="199"/>
      <c r="CM227" s="199"/>
      <c r="CN227" s="199"/>
      <c r="CO227" s="199"/>
      <c r="CP227" s="199"/>
      <c r="CQ227" s="199"/>
      <c r="CR227" s="199"/>
      <c r="CS227" s="199"/>
      <c r="CT227" s="19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199"/>
      <c r="DM227" s="199"/>
      <c r="DN227" s="199"/>
    </row>
    <row r="228" spans="1:118" x14ac:dyDescent="0.2">
      <c r="A228" s="33" t="s">
        <v>138</v>
      </c>
      <c r="B228" s="33" t="s">
        <v>197</v>
      </c>
      <c r="C228" s="33">
        <v>25</v>
      </c>
      <c r="D228" s="33" t="s">
        <v>56</v>
      </c>
      <c r="E228" s="200">
        <v>0</v>
      </c>
      <c r="F228" s="199">
        <v>-751074.98</v>
      </c>
      <c r="G228" s="200"/>
      <c r="H228" s="199"/>
      <c r="I228" s="200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  <c r="AC228" s="199"/>
      <c r="AD228" s="199"/>
      <c r="AE228" s="199"/>
      <c r="AF228" s="199"/>
      <c r="AG228" s="199"/>
      <c r="AH228" s="199"/>
      <c r="AI228" s="199"/>
      <c r="AJ228" s="199"/>
      <c r="AK228" s="199"/>
      <c r="AL228" s="199"/>
      <c r="AM228" s="199"/>
      <c r="AN228" s="199"/>
      <c r="AO228" s="199"/>
      <c r="AP228" s="199"/>
      <c r="AQ228" s="199"/>
      <c r="AR228" s="199"/>
      <c r="AS228" s="199"/>
      <c r="AT228" s="199"/>
      <c r="AU228" s="199"/>
      <c r="AV228" s="199"/>
      <c r="AW228" s="199"/>
      <c r="AX228" s="199"/>
      <c r="AY228" s="199"/>
      <c r="AZ228" s="199"/>
      <c r="BA228" s="199"/>
      <c r="BB228" s="199"/>
      <c r="BC228" s="199"/>
      <c r="BD228" s="199"/>
      <c r="BE228" s="199"/>
      <c r="BF228" s="199"/>
      <c r="BG228" s="199"/>
      <c r="BH228" s="199"/>
      <c r="BI228" s="199"/>
      <c r="BJ228" s="199"/>
      <c r="BK228" s="199"/>
      <c r="BL228" s="199"/>
      <c r="BM228" s="199"/>
      <c r="BN228" s="199"/>
      <c r="BO228" s="199"/>
      <c r="BP228" s="199"/>
      <c r="BQ228" s="199"/>
      <c r="BR228" s="199"/>
      <c r="BS228" s="199"/>
      <c r="BT228" s="199"/>
      <c r="BU228" s="199"/>
      <c r="BV228" s="199"/>
      <c r="BW228" s="199"/>
      <c r="BX228" s="199"/>
      <c r="BY228" s="199"/>
      <c r="BZ228" s="199"/>
      <c r="CA228" s="199"/>
      <c r="CB228" s="199"/>
      <c r="CC228" s="199"/>
      <c r="CD228" s="199"/>
      <c r="CE228" s="199"/>
      <c r="CF228" s="199"/>
      <c r="CG228" s="199"/>
      <c r="CH228" s="199"/>
      <c r="CI228" s="199"/>
      <c r="CJ228" s="199"/>
      <c r="CK228" s="199"/>
      <c r="CL228" s="199"/>
      <c r="CM228" s="199"/>
      <c r="CN228" s="199"/>
      <c r="CO228" s="199"/>
      <c r="CP228" s="199"/>
      <c r="CQ228" s="199"/>
      <c r="CR228" s="199"/>
      <c r="CS228" s="199"/>
      <c r="CT228" s="199"/>
      <c r="CU228" s="199"/>
      <c r="CV228" s="199"/>
      <c r="CW228" s="199"/>
      <c r="CX228" s="199"/>
      <c r="CY228" s="199"/>
      <c r="CZ228" s="199"/>
      <c r="DA228" s="199"/>
      <c r="DB228" s="199"/>
      <c r="DC228" s="199"/>
      <c r="DD228" s="199"/>
      <c r="DE228" s="199"/>
      <c r="DF228" s="199"/>
      <c r="DG228" s="199"/>
      <c r="DH228" s="199"/>
      <c r="DI228" s="199"/>
      <c r="DJ228" s="199"/>
      <c r="DK228" s="199"/>
      <c r="DL228" s="199"/>
      <c r="DM228" s="199"/>
      <c r="DN228" s="199"/>
    </row>
    <row r="229" spans="1:118" x14ac:dyDescent="0.2">
      <c r="A229" s="33" t="s">
        <v>138</v>
      </c>
      <c r="B229" s="33" t="s">
        <v>197</v>
      </c>
      <c r="C229" s="33">
        <v>26</v>
      </c>
      <c r="D229" s="33" t="s">
        <v>130</v>
      </c>
      <c r="E229" s="200">
        <v>0</v>
      </c>
      <c r="F229" s="199">
        <v>0</v>
      </c>
      <c r="G229" s="200"/>
      <c r="H229" s="199"/>
      <c r="I229" s="200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  <c r="AC229" s="199"/>
      <c r="AD229" s="199"/>
      <c r="AE229" s="199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9"/>
      <c r="AP229" s="199"/>
      <c r="AQ229" s="199"/>
      <c r="AR229" s="199"/>
      <c r="AS229" s="199"/>
      <c r="AT229" s="199"/>
      <c r="AU229" s="199"/>
      <c r="AV229" s="199"/>
      <c r="AW229" s="199"/>
      <c r="AX229" s="199"/>
      <c r="AY229" s="199"/>
      <c r="AZ229" s="199"/>
      <c r="BA229" s="199"/>
      <c r="BB229" s="199"/>
      <c r="BC229" s="199"/>
      <c r="BD229" s="199"/>
      <c r="BE229" s="199"/>
      <c r="BF229" s="199"/>
      <c r="BG229" s="199"/>
      <c r="BH229" s="199"/>
      <c r="BI229" s="199"/>
      <c r="BJ229" s="199"/>
      <c r="BK229" s="199"/>
      <c r="BL229" s="199"/>
      <c r="BM229" s="199"/>
      <c r="BN229" s="199"/>
      <c r="BO229" s="199"/>
      <c r="BP229" s="199"/>
      <c r="BQ229" s="199"/>
      <c r="BR229" s="199"/>
      <c r="BS229" s="199"/>
      <c r="BT229" s="199"/>
      <c r="BU229" s="199"/>
      <c r="BV229" s="199"/>
      <c r="BW229" s="199"/>
      <c r="BX229" s="199"/>
      <c r="BY229" s="199"/>
      <c r="BZ229" s="199"/>
      <c r="CA229" s="199"/>
      <c r="CB229" s="199"/>
      <c r="CC229" s="199"/>
      <c r="CD229" s="199"/>
      <c r="CE229" s="199"/>
      <c r="CF229" s="199"/>
      <c r="CG229" s="199"/>
      <c r="CH229" s="199"/>
      <c r="CI229" s="199"/>
      <c r="CJ229" s="199"/>
      <c r="CK229" s="199"/>
      <c r="CL229" s="199"/>
      <c r="CM229" s="199"/>
      <c r="CN229" s="199"/>
      <c r="CO229" s="199"/>
      <c r="CP229" s="199"/>
      <c r="CQ229" s="199"/>
      <c r="CR229" s="199"/>
      <c r="CS229" s="199"/>
      <c r="CT229" s="199"/>
      <c r="CU229" s="199"/>
      <c r="CV229" s="199"/>
      <c r="CW229" s="199"/>
      <c r="CX229" s="199"/>
      <c r="CY229" s="199"/>
      <c r="CZ229" s="199"/>
      <c r="DA229" s="199"/>
      <c r="DB229" s="199"/>
      <c r="DC229" s="199"/>
      <c r="DD229" s="199"/>
      <c r="DE229" s="199"/>
      <c r="DF229" s="199"/>
      <c r="DG229" s="199"/>
      <c r="DH229" s="199"/>
      <c r="DI229" s="199"/>
      <c r="DJ229" s="199"/>
      <c r="DK229" s="199"/>
      <c r="DL229" s="199"/>
      <c r="DM229" s="199"/>
      <c r="DN229" s="199"/>
    </row>
    <row r="230" spans="1:118" x14ac:dyDescent="0.2">
      <c r="A230" s="33" t="s">
        <v>138</v>
      </c>
      <c r="B230" s="33" t="s">
        <v>197</v>
      </c>
      <c r="C230" s="33">
        <v>27</v>
      </c>
      <c r="D230" s="33" t="s">
        <v>131</v>
      </c>
      <c r="E230" s="200">
        <v>0</v>
      </c>
      <c r="F230" s="199">
        <v>0</v>
      </c>
      <c r="G230" s="200"/>
      <c r="H230" s="199"/>
      <c r="I230" s="200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  <c r="AC230" s="199"/>
      <c r="AD230" s="199"/>
      <c r="AE230" s="199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9"/>
      <c r="AP230" s="199"/>
      <c r="AQ230" s="199"/>
      <c r="AR230" s="199"/>
      <c r="AS230" s="199"/>
      <c r="AT230" s="199"/>
      <c r="AU230" s="199"/>
      <c r="AV230" s="199"/>
      <c r="AW230" s="199"/>
      <c r="AX230" s="199"/>
      <c r="AY230" s="199"/>
      <c r="AZ230" s="199"/>
      <c r="BA230" s="199"/>
      <c r="BB230" s="199"/>
      <c r="BC230" s="199"/>
      <c r="BD230" s="199"/>
      <c r="BE230" s="199"/>
      <c r="BF230" s="199"/>
      <c r="BG230" s="199"/>
      <c r="BH230" s="199"/>
      <c r="BI230" s="199"/>
      <c r="BJ230" s="199"/>
      <c r="BK230" s="199"/>
      <c r="BL230" s="199"/>
      <c r="BM230" s="199"/>
      <c r="BN230" s="199"/>
      <c r="BO230" s="199"/>
      <c r="BP230" s="199"/>
      <c r="BQ230" s="199"/>
      <c r="BR230" s="199"/>
      <c r="BS230" s="199"/>
      <c r="BT230" s="199"/>
      <c r="BU230" s="199"/>
      <c r="BV230" s="199"/>
      <c r="BW230" s="199"/>
      <c r="BX230" s="199"/>
      <c r="BY230" s="199"/>
      <c r="BZ230" s="199"/>
      <c r="CA230" s="199"/>
      <c r="CB230" s="199"/>
      <c r="CC230" s="199"/>
      <c r="CD230" s="199"/>
      <c r="CE230" s="199"/>
      <c r="CF230" s="199"/>
      <c r="CG230" s="199"/>
      <c r="CH230" s="199"/>
      <c r="CI230" s="199"/>
      <c r="CJ230" s="199"/>
      <c r="CK230" s="199"/>
      <c r="CL230" s="199"/>
      <c r="CM230" s="199"/>
      <c r="CN230" s="199"/>
      <c r="CO230" s="199"/>
      <c r="CP230" s="199"/>
      <c r="CQ230" s="199"/>
      <c r="CR230" s="199"/>
      <c r="CS230" s="199"/>
      <c r="CT230" s="199"/>
      <c r="CU230" s="199"/>
      <c r="CV230" s="199"/>
      <c r="CW230" s="199"/>
      <c r="CX230" s="199"/>
      <c r="CY230" s="199"/>
      <c r="CZ230" s="199"/>
      <c r="DA230" s="199"/>
      <c r="DB230" s="199"/>
      <c r="DC230" s="199"/>
      <c r="DD230" s="199"/>
      <c r="DE230" s="199"/>
      <c r="DF230" s="199"/>
      <c r="DG230" s="199"/>
      <c r="DH230" s="199"/>
      <c r="DI230" s="199"/>
      <c r="DJ230" s="199"/>
      <c r="DK230" s="199"/>
      <c r="DL230" s="199"/>
      <c r="DM230" s="199"/>
      <c r="DN230" s="199"/>
    </row>
    <row r="231" spans="1:118" x14ac:dyDescent="0.2">
      <c r="A231" s="33" t="s">
        <v>138</v>
      </c>
      <c r="B231" s="33" t="s">
        <v>197</v>
      </c>
      <c r="C231" s="33">
        <v>28</v>
      </c>
      <c r="D231" s="33" t="s">
        <v>132</v>
      </c>
      <c r="E231" s="200">
        <v>0</v>
      </c>
      <c r="F231" s="199">
        <v>0</v>
      </c>
      <c r="G231" s="200"/>
      <c r="H231" s="199"/>
      <c r="I231" s="200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  <c r="AC231" s="199"/>
      <c r="AD231" s="199"/>
      <c r="AE231" s="199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9"/>
      <c r="AP231" s="199"/>
      <c r="AQ231" s="199"/>
      <c r="AR231" s="199"/>
      <c r="AS231" s="199"/>
      <c r="AT231" s="199"/>
      <c r="AU231" s="199"/>
      <c r="AV231" s="199"/>
      <c r="AW231" s="199"/>
      <c r="AX231" s="199"/>
      <c r="AY231" s="199"/>
      <c r="AZ231" s="199"/>
      <c r="BA231" s="199"/>
      <c r="BB231" s="199"/>
      <c r="BC231" s="199"/>
      <c r="BD231" s="199"/>
      <c r="BE231" s="199"/>
      <c r="BF231" s="199"/>
      <c r="BG231" s="199"/>
      <c r="BH231" s="199"/>
      <c r="BI231" s="199"/>
      <c r="BJ231" s="199"/>
      <c r="BK231" s="199"/>
      <c r="BL231" s="199"/>
      <c r="BM231" s="199"/>
      <c r="BN231" s="199"/>
      <c r="BO231" s="199"/>
      <c r="BP231" s="199"/>
      <c r="BQ231" s="199"/>
      <c r="BR231" s="199"/>
      <c r="BS231" s="199"/>
      <c r="BT231" s="199"/>
      <c r="BU231" s="199"/>
      <c r="BV231" s="199"/>
      <c r="BW231" s="199"/>
      <c r="BX231" s="199"/>
      <c r="BY231" s="199"/>
      <c r="BZ231" s="199"/>
      <c r="CA231" s="199"/>
      <c r="CB231" s="199"/>
      <c r="CC231" s="199"/>
      <c r="CD231" s="199"/>
      <c r="CE231" s="199"/>
      <c r="CF231" s="199"/>
      <c r="CG231" s="199"/>
      <c r="CH231" s="199"/>
      <c r="CI231" s="199"/>
      <c r="CJ231" s="199"/>
      <c r="CK231" s="199"/>
      <c r="CL231" s="199"/>
      <c r="CM231" s="199"/>
      <c r="CN231" s="199"/>
      <c r="CO231" s="199"/>
      <c r="CP231" s="199"/>
      <c r="CQ231" s="199"/>
      <c r="CR231" s="199"/>
      <c r="CS231" s="199"/>
      <c r="CT231" s="199"/>
      <c r="CU231" s="199"/>
      <c r="CV231" s="199"/>
      <c r="CW231" s="199"/>
      <c r="CX231" s="199"/>
      <c r="CY231" s="199"/>
      <c r="CZ231" s="199"/>
      <c r="DA231" s="199"/>
      <c r="DB231" s="199"/>
      <c r="DC231" s="199"/>
      <c r="DD231" s="199"/>
      <c r="DE231" s="199"/>
      <c r="DF231" s="199"/>
      <c r="DG231" s="199"/>
      <c r="DH231" s="199"/>
      <c r="DI231" s="199"/>
      <c r="DJ231" s="199"/>
      <c r="DK231" s="199"/>
      <c r="DL231" s="199"/>
      <c r="DM231" s="199"/>
      <c r="DN231" s="199"/>
    </row>
    <row r="232" spans="1:118" x14ac:dyDescent="0.2">
      <c r="A232" s="33" t="s">
        <v>138</v>
      </c>
      <c r="B232" s="33" t="s">
        <v>197</v>
      </c>
      <c r="C232" s="33">
        <v>29</v>
      </c>
      <c r="D232" s="33" t="s">
        <v>133</v>
      </c>
      <c r="E232" s="200">
        <v>0</v>
      </c>
      <c r="F232" s="199">
        <v>0</v>
      </c>
      <c r="G232" s="200"/>
      <c r="H232" s="199"/>
      <c r="I232" s="200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  <c r="AC232" s="199"/>
      <c r="AD232" s="199"/>
      <c r="AE232" s="199"/>
      <c r="AF232" s="199"/>
      <c r="AG232" s="199"/>
      <c r="AH232" s="199"/>
      <c r="AI232" s="199"/>
      <c r="AJ232" s="199"/>
      <c r="AK232" s="199"/>
      <c r="AL232" s="199"/>
      <c r="AM232" s="199"/>
      <c r="AN232" s="199"/>
      <c r="AO232" s="199"/>
      <c r="AP232" s="199"/>
      <c r="AQ232" s="199"/>
      <c r="AR232" s="199"/>
      <c r="AS232" s="199"/>
      <c r="AT232" s="199"/>
      <c r="AU232" s="199"/>
      <c r="AV232" s="199"/>
      <c r="AW232" s="199"/>
      <c r="AX232" s="199"/>
      <c r="AY232" s="199"/>
      <c r="AZ232" s="199"/>
      <c r="BA232" s="199"/>
      <c r="BB232" s="199"/>
      <c r="BC232" s="199"/>
      <c r="BD232" s="199"/>
      <c r="BE232" s="199"/>
      <c r="BF232" s="199"/>
      <c r="BG232" s="199"/>
      <c r="BH232" s="199"/>
      <c r="BI232" s="199"/>
      <c r="BJ232" s="199"/>
      <c r="BK232" s="199"/>
      <c r="BL232" s="199"/>
      <c r="BM232" s="199"/>
      <c r="BN232" s="199"/>
      <c r="BO232" s="199"/>
      <c r="BP232" s="199"/>
      <c r="BQ232" s="199"/>
      <c r="BR232" s="199"/>
      <c r="BS232" s="199"/>
      <c r="BT232" s="199"/>
      <c r="BU232" s="199"/>
      <c r="BV232" s="199"/>
      <c r="BW232" s="199"/>
      <c r="BX232" s="199"/>
      <c r="BY232" s="199"/>
      <c r="BZ232" s="199"/>
      <c r="CA232" s="199"/>
      <c r="CB232" s="199"/>
      <c r="CC232" s="199"/>
      <c r="CD232" s="199"/>
      <c r="CE232" s="199"/>
      <c r="CF232" s="199"/>
      <c r="CG232" s="199"/>
      <c r="CH232" s="199"/>
      <c r="CI232" s="199"/>
      <c r="CJ232" s="199"/>
      <c r="CK232" s="199"/>
      <c r="CL232" s="199"/>
      <c r="CM232" s="199"/>
      <c r="CN232" s="199"/>
      <c r="CO232" s="199"/>
      <c r="CP232" s="199"/>
      <c r="CQ232" s="199"/>
      <c r="CR232" s="199"/>
      <c r="CS232" s="199"/>
      <c r="CT232" s="199"/>
      <c r="CU232" s="199"/>
      <c r="CV232" s="199"/>
      <c r="CW232" s="199"/>
      <c r="CX232" s="199"/>
      <c r="CY232" s="199"/>
      <c r="CZ232" s="199"/>
      <c r="DA232" s="199"/>
      <c r="DB232" s="199"/>
      <c r="DC232" s="199"/>
      <c r="DD232" s="199"/>
      <c r="DE232" s="199"/>
      <c r="DF232" s="199"/>
      <c r="DG232" s="199"/>
      <c r="DH232" s="199"/>
      <c r="DI232" s="199"/>
      <c r="DJ232" s="199"/>
      <c r="DK232" s="199"/>
      <c r="DL232" s="199"/>
      <c r="DM232" s="199"/>
      <c r="DN232" s="199"/>
    </row>
    <row r="233" spans="1:118" x14ac:dyDescent="0.2">
      <c r="A233" s="33" t="s">
        <v>138</v>
      </c>
      <c r="B233" s="33" t="s">
        <v>197</v>
      </c>
      <c r="C233" s="33">
        <v>30</v>
      </c>
      <c r="D233" s="33" t="s">
        <v>134</v>
      </c>
      <c r="E233" s="200">
        <v>0</v>
      </c>
      <c r="F233" s="199">
        <v>0</v>
      </c>
      <c r="G233" s="200"/>
      <c r="H233" s="199"/>
      <c r="I233" s="200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  <c r="AC233" s="199"/>
      <c r="AD233" s="199"/>
      <c r="AE233" s="199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9"/>
      <c r="AP233" s="199"/>
      <c r="AQ233" s="199"/>
      <c r="AR233" s="199"/>
      <c r="AS233" s="199"/>
      <c r="AT233" s="199"/>
      <c r="AU233" s="199"/>
      <c r="AV233" s="199"/>
      <c r="AW233" s="199"/>
      <c r="AX233" s="199"/>
      <c r="AY233" s="199"/>
      <c r="AZ233" s="199"/>
      <c r="BA233" s="199"/>
      <c r="BB233" s="199"/>
      <c r="BC233" s="199"/>
      <c r="BD233" s="199"/>
      <c r="BE233" s="199"/>
      <c r="BF233" s="199"/>
      <c r="BG233" s="199"/>
      <c r="BH233" s="199"/>
      <c r="BI233" s="199"/>
      <c r="BJ233" s="199"/>
      <c r="BK233" s="199"/>
      <c r="BL233" s="199"/>
      <c r="BM233" s="199"/>
      <c r="BN233" s="199"/>
      <c r="BO233" s="199"/>
      <c r="BP233" s="199"/>
      <c r="BQ233" s="199"/>
      <c r="BR233" s="199"/>
      <c r="BS233" s="199"/>
      <c r="BT233" s="199"/>
      <c r="BU233" s="199"/>
      <c r="BV233" s="199"/>
      <c r="BW233" s="199"/>
      <c r="BX233" s="199"/>
      <c r="BY233" s="199"/>
      <c r="BZ233" s="199"/>
      <c r="CA233" s="199"/>
      <c r="CB233" s="199"/>
      <c r="CC233" s="199"/>
      <c r="CD233" s="199"/>
      <c r="CE233" s="199"/>
      <c r="CF233" s="199"/>
      <c r="CG233" s="199"/>
      <c r="CH233" s="199"/>
      <c r="CI233" s="199"/>
      <c r="CJ233" s="199"/>
      <c r="CK233" s="199"/>
      <c r="CL233" s="199"/>
      <c r="CM233" s="199"/>
      <c r="CN233" s="199"/>
      <c r="CO233" s="199"/>
      <c r="CP233" s="199"/>
      <c r="CQ233" s="199"/>
      <c r="CR233" s="199"/>
      <c r="CS233" s="199"/>
      <c r="CT233" s="199"/>
      <c r="CU233" s="199"/>
      <c r="CV233" s="199"/>
      <c r="CW233" s="199"/>
      <c r="CX233" s="199"/>
      <c r="CY233" s="199"/>
      <c r="CZ233" s="199"/>
      <c r="DA233" s="199"/>
      <c r="DB233" s="199"/>
      <c r="DC233" s="199"/>
      <c r="DD233" s="199"/>
      <c r="DE233" s="199"/>
      <c r="DF233" s="199"/>
      <c r="DG233" s="199"/>
      <c r="DH233" s="199"/>
      <c r="DI233" s="199"/>
      <c r="DJ233" s="199"/>
      <c r="DK233" s="199"/>
      <c r="DL233" s="199"/>
      <c r="DM233" s="199"/>
      <c r="DN233" s="199"/>
    </row>
    <row r="234" spans="1:118" x14ac:dyDescent="0.2">
      <c r="A234" s="33" t="s">
        <v>138</v>
      </c>
      <c r="B234" s="33" t="s">
        <v>197</v>
      </c>
      <c r="C234" s="33">
        <v>31</v>
      </c>
      <c r="D234" s="33" t="s">
        <v>135</v>
      </c>
      <c r="E234" s="200">
        <v>0</v>
      </c>
      <c r="F234" s="199">
        <v>0</v>
      </c>
      <c r="G234" s="200"/>
      <c r="H234" s="199"/>
      <c r="I234" s="200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  <c r="AC234" s="199"/>
      <c r="AD234" s="199"/>
      <c r="AE234" s="199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9"/>
      <c r="AP234" s="199"/>
      <c r="AQ234" s="199"/>
      <c r="AR234" s="199"/>
      <c r="AS234" s="199"/>
      <c r="AT234" s="199"/>
      <c r="AU234" s="199"/>
      <c r="AV234" s="199"/>
      <c r="AW234" s="199"/>
      <c r="AX234" s="199"/>
      <c r="AY234" s="199"/>
      <c r="AZ234" s="199"/>
      <c r="BA234" s="199"/>
      <c r="BB234" s="199"/>
      <c r="BC234" s="199"/>
      <c r="BD234" s="199"/>
      <c r="BE234" s="199"/>
      <c r="BF234" s="199"/>
      <c r="BG234" s="199"/>
      <c r="BH234" s="199"/>
      <c r="BI234" s="199"/>
      <c r="BJ234" s="199"/>
      <c r="BK234" s="199"/>
      <c r="BL234" s="199"/>
      <c r="BM234" s="199"/>
      <c r="BN234" s="199"/>
      <c r="BO234" s="199"/>
      <c r="BP234" s="199"/>
      <c r="BQ234" s="199"/>
      <c r="BR234" s="199"/>
      <c r="BS234" s="199"/>
      <c r="BT234" s="199"/>
      <c r="BU234" s="199"/>
      <c r="BV234" s="199"/>
      <c r="BW234" s="199"/>
      <c r="BX234" s="199"/>
      <c r="BY234" s="199"/>
      <c r="BZ234" s="199"/>
      <c r="CA234" s="199"/>
      <c r="CB234" s="199"/>
      <c r="CC234" s="199"/>
      <c r="CD234" s="199"/>
      <c r="CE234" s="199"/>
      <c r="CF234" s="199"/>
      <c r="CG234" s="199"/>
      <c r="CH234" s="199"/>
      <c r="CI234" s="199"/>
      <c r="CJ234" s="199"/>
      <c r="CK234" s="199"/>
      <c r="CL234" s="199"/>
      <c r="CM234" s="199"/>
      <c r="CN234" s="199"/>
      <c r="CO234" s="199"/>
      <c r="CP234" s="199"/>
      <c r="CQ234" s="199"/>
      <c r="CR234" s="199"/>
      <c r="CS234" s="199"/>
      <c r="CT234" s="199"/>
      <c r="CU234" s="199"/>
      <c r="CV234" s="199"/>
      <c r="CW234" s="199"/>
      <c r="CX234" s="199"/>
      <c r="CY234" s="199"/>
      <c r="CZ234" s="199"/>
      <c r="DA234" s="199"/>
      <c r="DB234" s="199"/>
      <c r="DC234" s="199"/>
      <c r="DD234" s="199"/>
      <c r="DE234" s="199"/>
      <c r="DF234" s="199"/>
      <c r="DG234" s="199"/>
      <c r="DH234" s="199"/>
      <c r="DI234" s="199"/>
      <c r="DJ234" s="199"/>
      <c r="DK234" s="199"/>
      <c r="DL234" s="199"/>
      <c r="DM234" s="199"/>
      <c r="DN234" s="199"/>
    </row>
    <row r="235" spans="1:118" x14ac:dyDescent="0.2">
      <c r="A235" s="33" t="s">
        <v>138</v>
      </c>
      <c r="B235" s="33" t="s">
        <v>197</v>
      </c>
      <c r="C235" s="33">
        <v>32</v>
      </c>
      <c r="D235" s="33" t="s">
        <v>70</v>
      </c>
      <c r="E235" s="200">
        <v>0</v>
      </c>
      <c r="F235" s="199">
        <v>0</v>
      </c>
      <c r="G235" s="200"/>
      <c r="H235" s="199"/>
      <c r="I235" s="200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  <c r="AC235" s="199"/>
      <c r="AD235" s="199"/>
      <c r="AE235" s="199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9"/>
      <c r="AP235" s="199"/>
      <c r="AQ235" s="199"/>
      <c r="AR235" s="199"/>
      <c r="AS235" s="199"/>
      <c r="AT235" s="199"/>
      <c r="AU235" s="199"/>
      <c r="AV235" s="199"/>
      <c r="AW235" s="199"/>
      <c r="AX235" s="199"/>
      <c r="AY235" s="199"/>
      <c r="AZ235" s="199"/>
      <c r="BA235" s="199"/>
      <c r="BB235" s="199"/>
      <c r="BC235" s="199"/>
      <c r="BD235" s="199"/>
      <c r="BE235" s="199"/>
      <c r="BF235" s="199"/>
      <c r="BG235" s="199"/>
      <c r="BH235" s="199"/>
      <c r="BI235" s="199"/>
      <c r="BJ235" s="199"/>
      <c r="BK235" s="199"/>
      <c r="BL235" s="199"/>
      <c r="BM235" s="199"/>
      <c r="BN235" s="199"/>
      <c r="BO235" s="199"/>
      <c r="BP235" s="199"/>
      <c r="BQ235" s="199"/>
      <c r="BR235" s="199"/>
      <c r="BS235" s="199"/>
      <c r="BT235" s="199"/>
      <c r="BU235" s="199"/>
      <c r="BV235" s="199"/>
      <c r="BW235" s="199"/>
      <c r="BX235" s="199"/>
      <c r="BY235" s="199"/>
      <c r="BZ235" s="199"/>
      <c r="CA235" s="199"/>
      <c r="CB235" s="199"/>
      <c r="CC235" s="199"/>
      <c r="CD235" s="199"/>
      <c r="CE235" s="199"/>
      <c r="CF235" s="199"/>
      <c r="CG235" s="199"/>
      <c r="CH235" s="199"/>
      <c r="CI235" s="199"/>
      <c r="CJ235" s="199"/>
      <c r="CK235" s="199"/>
      <c r="CL235" s="199"/>
      <c r="CM235" s="199"/>
      <c r="CN235" s="199"/>
      <c r="CO235" s="199"/>
      <c r="CP235" s="199"/>
      <c r="CQ235" s="199"/>
      <c r="CR235" s="199"/>
      <c r="CS235" s="199"/>
      <c r="CT235" s="199"/>
      <c r="CU235" s="199"/>
      <c r="CV235" s="199"/>
      <c r="CW235" s="199"/>
      <c r="CX235" s="199"/>
      <c r="CY235" s="199"/>
      <c r="CZ235" s="199"/>
      <c r="DA235" s="199"/>
      <c r="DB235" s="199"/>
      <c r="DC235" s="199"/>
      <c r="DD235" s="199"/>
      <c r="DE235" s="199"/>
      <c r="DF235" s="199"/>
      <c r="DG235" s="199"/>
      <c r="DH235" s="199"/>
      <c r="DI235" s="199"/>
      <c r="DJ235" s="199"/>
      <c r="DK235" s="199"/>
      <c r="DL235" s="199"/>
      <c r="DM235" s="199"/>
      <c r="DN235" s="199"/>
    </row>
    <row r="236" spans="1:118" x14ac:dyDescent="0.2">
      <c r="A236" s="33" t="s">
        <v>138</v>
      </c>
      <c r="B236" s="33" t="s">
        <v>197</v>
      </c>
      <c r="C236" s="33">
        <v>33</v>
      </c>
      <c r="D236" s="33" t="s">
        <v>71</v>
      </c>
      <c r="E236" s="200">
        <v>0</v>
      </c>
      <c r="F236" s="199">
        <v>0</v>
      </c>
      <c r="G236" s="200"/>
      <c r="H236" s="199"/>
      <c r="I236" s="200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199"/>
      <c r="AL236" s="199"/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9"/>
      <c r="BR236" s="199"/>
      <c r="BS236" s="199"/>
      <c r="BT236" s="199"/>
      <c r="BU236" s="199"/>
      <c r="BV236" s="199"/>
      <c r="BW236" s="199"/>
      <c r="BX236" s="199"/>
      <c r="BY236" s="199"/>
      <c r="BZ236" s="199"/>
      <c r="CA236" s="199"/>
      <c r="CB236" s="199"/>
      <c r="CC236" s="199"/>
      <c r="CD236" s="199"/>
      <c r="CE236" s="199"/>
      <c r="CF236" s="199"/>
      <c r="CG236" s="199"/>
      <c r="CH236" s="199"/>
      <c r="CI236" s="199"/>
      <c r="CJ236" s="199"/>
      <c r="CK236" s="199"/>
      <c r="CL236" s="199"/>
      <c r="CM236" s="199"/>
      <c r="CN236" s="199"/>
      <c r="CO236" s="199"/>
      <c r="CP236" s="199"/>
      <c r="CQ236" s="199"/>
      <c r="CR236" s="199"/>
      <c r="CS236" s="199"/>
      <c r="CT236" s="199"/>
      <c r="CU236" s="199"/>
      <c r="CV236" s="199"/>
      <c r="CW236" s="199"/>
      <c r="CX236" s="199"/>
      <c r="CY236" s="199"/>
      <c r="CZ236" s="199"/>
      <c r="DA236" s="199"/>
      <c r="DB236" s="199"/>
      <c r="DC236" s="199"/>
      <c r="DD236" s="199"/>
      <c r="DE236" s="199"/>
      <c r="DF236" s="199"/>
      <c r="DG236" s="199"/>
      <c r="DH236" s="199"/>
      <c r="DI236" s="199"/>
      <c r="DJ236" s="199"/>
      <c r="DK236" s="199"/>
      <c r="DL236" s="199"/>
      <c r="DM236" s="199"/>
      <c r="DN236" s="199"/>
    </row>
    <row r="237" spans="1:118" x14ac:dyDescent="0.2">
      <c r="A237" s="33" t="s">
        <v>138</v>
      </c>
      <c r="B237" s="33" t="s">
        <v>197</v>
      </c>
      <c r="C237" s="33">
        <v>34</v>
      </c>
      <c r="D237" s="33" t="s">
        <v>72</v>
      </c>
      <c r="E237" s="200">
        <v>0</v>
      </c>
      <c r="F237" s="199">
        <v>0</v>
      </c>
      <c r="G237" s="200"/>
      <c r="H237" s="199"/>
      <c r="I237" s="200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  <c r="AC237" s="199"/>
      <c r="AD237" s="199"/>
      <c r="AE237" s="199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9"/>
      <c r="AP237" s="199"/>
      <c r="AQ237" s="199"/>
      <c r="AR237" s="199"/>
      <c r="AS237" s="199"/>
      <c r="AT237" s="199"/>
      <c r="AU237" s="199"/>
      <c r="AV237" s="199"/>
      <c r="AW237" s="199"/>
      <c r="AX237" s="199"/>
      <c r="AY237" s="199"/>
      <c r="AZ237" s="199"/>
      <c r="BA237" s="199"/>
      <c r="BB237" s="199"/>
      <c r="BC237" s="199"/>
      <c r="BD237" s="199"/>
      <c r="BE237" s="199"/>
      <c r="BF237" s="199"/>
      <c r="BG237" s="199"/>
      <c r="BH237" s="199"/>
      <c r="BI237" s="199"/>
      <c r="BJ237" s="199"/>
      <c r="BK237" s="199"/>
      <c r="BL237" s="199"/>
      <c r="BM237" s="199"/>
      <c r="BN237" s="199"/>
      <c r="BO237" s="199"/>
      <c r="BP237" s="199"/>
      <c r="BQ237" s="199"/>
      <c r="BR237" s="199"/>
      <c r="BS237" s="199"/>
      <c r="BT237" s="199"/>
      <c r="BU237" s="199"/>
      <c r="BV237" s="199"/>
      <c r="BW237" s="199"/>
      <c r="BX237" s="199"/>
      <c r="BY237" s="199"/>
      <c r="BZ237" s="199"/>
      <c r="CA237" s="199"/>
      <c r="CB237" s="199"/>
      <c r="CC237" s="199"/>
      <c r="CD237" s="199"/>
      <c r="CE237" s="199"/>
      <c r="CF237" s="199"/>
      <c r="CG237" s="199"/>
      <c r="CH237" s="199"/>
      <c r="CI237" s="199"/>
      <c r="CJ237" s="199"/>
      <c r="CK237" s="199"/>
      <c r="CL237" s="199"/>
      <c r="CM237" s="199"/>
      <c r="CN237" s="199"/>
      <c r="CO237" s="199"/>
      <c r="CP237" s="199"/>
      <c r="CQ237" s="199"/>
      <c r="CR237" s="199"/>
      <c r="CS237" s="199"/>
      <c r="CT237" s="199"/>
      <c r="CU237" s="199"/>
      <c r="CV237" s="199"/>
      <c r="CW237" s="199"/>
      <c r="CX237" s="199"/>
      <c r="CY237" s="199"/>
      <c r="CZ237" s="199"/>
      <c r="DA237" s="199"/>
      <c r="DB237" s="199"/>
      <c r="DC237" s="199"/>
      <c r="DD237" s="199"/>
      <c r="DE237" s="199"/>
      <c r="DF237" s="199"/>
      <c r="DG237" s="199"/>
      <c r="DH237" s="199"/>
      <c r="DI237" s="199"/>
      <c r="DJ237" s="199"/>
      <c r="DK237" s="199"/>
      <c r="DL237" s="199"/>
      <c r="DM237" s="199"/>
      <c r="DN237" s="199"/>
    </row>
    <row r="238" spans="1:118" x14ac:dyDescent="0.2">
      <c r="A238" s="33" t="s">
        <v>138</v>
      </c>
      <c r="B238" s="33" t="s">
        <v>197</v>
      </c>
      <c r="C238" s="33">
        <v>35</v>
      </c>
      <c r="D238" s="33" t="s">
        <v>73</v>
      </c>
      <c r="E238" s="200">
        <v>0</v>
      </c>
      <c r="F238" s="199">
        <v>0</v>
      </c>
      <c r="G238" s="200"/>
      <c r="H238" s="199"/>
      <c r="I238" s="200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  <c r="AC238" s="199"/>
      <c r="AD238" s="199"/>
      <c r="AE238" s="199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9"/>
      <c r="AP238" s="199"/>
      <c r="AQ238" s="199"/>
      <c r="AR238" s="199"/>
      <c r="AS238" s="199"/>
      <c r="AT238" s="199"/>
      <c r="AU238" s="199"/>
      <c r="AV238" s="199"/>
      <c r="AW238" s="199"/>
      <c r="AX238" s="199"/>
      <c r="AY238" s="199"/>
      <c r="AZ238" s="199"/>
      <c r="BA238" s="199"/>
      <c r="BB238" s="199"/>
      <c r="BC238" s="199"/>
      <c r="BD238" s="199"/>
      <c r="BE238" s="199"/>
      <c r="BF238" s="199"/>
      <c r="BG238" s="199"/>
      <c r="BH238" s="199"/>
      <c r="BI238" s="199"/>
      <c r="BJ238" s="199"/>
      <c r="BK238" s="199"/>
      <c r="BL238" s="199"/>
      <c r="BM238" s="199"/>
      <c r="BN238" s="199"/>
      <c r="BO238" s="199"/>
      <c r="BP238" s="199"/>
      <c r="BQ238" s="199"/>
      <c r="BR238" s="199"/>
      <c r="BS238" s="199"/>
      <c r="BT238" s="199"/>
      <c r="BU238" s="199"/>
      <c r="BV238" s="199"/>
      <c r="BW238" s="199"/>
      <c r="BX238" s="199"/>
      <c r="BY238" s="199"/>
      <c r="BZ238" s="199"/>
      <c r="CA238" s="199"/>
      <c r="CB238" s="199"/>
      <c r="CC238" s="199"/>
      <c r="CD238" s="199"/>
      <c r="CE238" s="199"/>
      <c r="CF238" s="199"/>
      <c r="CG238" s="199"/>
      <c r="CH238" s="199"/>
      <c r="CI238" s="199"/>
      <c r="CJ238" s="199"/>
      <c r="CK238" s="199"/>
      <c r="CL238" s="199"/>
      <c r="CM238" s="199"/>
      <c r="CN238" s="199"/>
      <c r="CO238" s="199"/>
      <c r="CP238" s="199"/>
      <c r="CQ238" s="199"/>
      <c r="CR238" s="199"/>
      <c r="CS238" s="199"/>
      <c r="CT238" s="199"/>
      <c r="CU238" s="199"/>
      <c r="CV238" s="199"/>
      <c r="CW238" s="199"/>
      <c r="CX238" s="199"/>
      <c r="CY238" s="199"/>
      <c r="CZ238" s="199"/>
      <c r="DA238" s="199"/>
      <c r="DB238" s="199"/>
      <c r="DC238" s="199"/>
      <c r="DD238" s="199"/>
      <c r="DE238" s="199"/>
      <c r="DF238" s="199"/>
      <c r="DG238" s="199"/>
      <c r="DH238" s="199"/>
      <c r="DI238" s="199"/>
      <c r="DJ238" s="199"/>
      <c r="DK238" s="199"/>
      <c r="DL238" s="199"/>
      <c r="DM238" s="199"/>
      <c r="DN238" s="199"/>
    </row>
    <row r="239" spans="1:118" x14ac:dyDescent="0.2">
      <c r="A239" s="33" t="s">
        <v>138</v>
      </c>
      <c r="B239" s="33" t="s">
        <v>197</v>
      </c>
      <c r="C239" s="33">
        <v>36</v>
      </c>
      <c r="D239" s="33" t="s">
        <v>74</v>
      </c>
      <c r="E239" s="200">
        <v>0</v>
      </c>
      <c r="F239" s="199">
        <v>0</v>
      </c>
      <c r="G239" s="200"/>
      <c r="H239" s="199"/>
      <c r="I239" s="200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  <c r="AC239" s="199"/>
      <c r="AD239" s="199"/>
      <c r="AE239" s="199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9"/>
      <c r="AP239" s="199"/>
      <c r="AQ239" s="199"/>
      <c r="AR239" s="199"/>
      <c r="AS239" s="199"/>
      <c r="AT239" s="199"/>
      <c r="AU239" s="199"/>
      <c r="AV239" s="199"/>
      <c r="AW239" s="199"/>
      <c r="AX239" s="199"/>
      <c r="AY239" s="199"/>
      <c r="AZ239" s="199"/>
      <c r="BA239" s="199"/>
      <c r="BB239" s="199"/>
      <c r="BC239" s="199"/>
      <c r="BD239" s="199"/>
      <c r="BE239" s="199"/>
      <c r="BF239" s="199"/>
      <c r="BG239" s="199"/>
      <c r="BH239" s="199"/>
      <c r="BI239" s="199"/>
      <c r="BJ239" s="199"/>
      <c r="BK239" s="199"/>
      <c r="BL239" s="199"/>
      <c r="BM239" s="199"/>
      <c r="BN239" s="199"/>
      <c r="BO239" s="199"/>
      <c r="BP239" s="199"/>
      <c r="BQ239" s="199"/>
      <c r="BR239" s="199"/>
      <c r="BS239" s="199"/>
      <c r="BT239" s="199"/>
      <c r="BU239" s="199"/>
      <c r="BV239" s="199"/>
      <c r="BW239" s="199"/>
      <c r="BX239" s="199"/>
      <c r="BY239" s="199"/>
      <c r="BZ239" s="199"/>
      <c r="CA239" s="199"/>
      <c r="CB239" s="199"/>
      <c r="CC239" s="199"/>
      <c r="CD239" s="199"/>
      <c r="CE239" s="199"/>
      <c r="CF239" s="199"/>
      <c r="CG239" s="199"/>
      <c r="CH239" s="199"/>
      <c r="CI239" s="199"/>
      <c r="CJ239" s="199"/>
      <c r="CK239" s="199"/>
      <c r="CL239" s="199"/>
      <c r="CM239" s="199"/>
      <c r="CN239" s="199"/>
      <c r="CO239" s="199"/>
      <c r="CP239" s="199"/>
      <c r="CQ239" s="199"/>
      <c r="CR239" s="199"/>
      <c r="CS239" s="199"/>
      <c r="CT239" s="199"/>
      <c r="CU239" s="199"/>
      <c r="CV239" s="199"/>
      <c r="CW239" s="199"/>
      <c r="CX239" s="199"/>
      <c r="CY239" s="199"/>
      <c r="CZ239" s="199"/>
      <c r="DA239" s="199"/>
      <c r="DB239" s="199"/>
      <c r="DC239" s="199"/>
      <c r="DD239" s="199"/>
      <c r="DE239" s="199"/>
      <c r="DF239" s="199"/>
      <c r="DG239" s="199"/>
      <c r="DH239" s="199"/>
      <c r="DI239" s="199"/>
      <c r="DJ239" s="199"/>
      <c r="DK239" s="199"/>
      <c r="DL239" s="199"/>
      <c r="DM239" s="199"/>
      <c r="DN239" s="199"/>
    </row>
    <row r="240" spans="1:118" x14ac:dyDescent="0.2">
      <c r="A240" s="33" t="s">
        <v>138</v>
      </c>
      <c r="B240" s="33" t="s">
        <v>197</v>
      </c>
      <c r="C240" s="33">
        <v>37</v>
      </c>
      <c r="D240" s="33" t="s">
        <v>75</v>
      </c>
      <c r="E240" s="200">
        <v>0</v>
      </c>
      <c r="F240" s="199">
        <v>0</v>
      </c>
      <c r="G240" s="200"/>
      <c r="H240" s="199"/>
      <c r="I240" s="200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  <c r="AC240" s="199"/>
      <c r="AD240" s="199"/>
      <c r="AE240" s="199"/>
      <c r="AF240" s="199"/>
      <c r="AG240" s="199"/>
      <c r="AH240" s="199"/>
      <c r="AI240" s="199"/>
      <c r="AJ240" s="199"/>
      <c r="AK240" s="199"/>
      <c r="AL240" s="199"/>
      <c r="AM240" s="199"/>
      <c r="AN240" s="199"/>
      <c r="AO240" s="199"/>
      <c r="AP240" s="199"/>
      <c r="AQ240" s="199"/>
      <c r="AR240" s="199"/>
      <c r="AS240" s="199"/>
      <c r="AT240" s="199"/>
      <c r="AU240" s="199"/>
      <c r="AV240" s="199"/>
      <c r="AW240" s="199"/>
      <c r="AX240" s="199"/>
      <c r="AY240" s="199"/>
      <c r="AZ240" s="199"/>
      <c r="BA240" s="199"/>
      <c r="BB240" s="199"/>
      <c r="BC240" s="199"/>
      <c r="BD240" s="199"/>
      <c r="BE240" s="199"/>
      <c r="BF240" s="199"/>
      <c r="BG240" s="199"/>
      <c r="BH240" s="199"/>
      <c r="BI240" s="199"/>
      <c r="BJ240" s="199"/>
      <c r="BK240" s="199"/>
      <c r="BL240" s="199"/>
      <c r="BM240" s="199"/>
      <c r="BN240" s="199"/>
      <c r="BO240" s="199"/>
      <c r="BP240" s="199"/>
      <c r="BQ240" s="199"/>
      <c r="BR240" s="199"/>
      <c r="BS240" s="199"/>
      <c r="BT240" s="199"/>
      <c r="BU240" s="199"/>
      <c r="BV240" s="199"/>
      <c r="BW240" s="199"/>
      <c r="BX240" s="199"/>
      <c r="BY240" s="199"/>
      <c r="BZ240" s="199"/>
      <c r="CA240" s="199"/>
      <c r="CB240" s="199"/>
      <c r="CC240" s="199"/>
      <c r="CD240" s="199"/>
      <c r="CE240" s="199"/>
      <c r="CF240" s="199"/>
      <c r="CG240" s="199"/>
      <c r="CH240" s="199"/>
      <c r="CI240" s="199"/>
      <c r="CJ240" s="199"/>
      <c r="CK240" s="199"/>
      <c r="CL240" s="199"/>
      <c r="CM240" s="199"/>
      <c r="CN240" s="199"/>
      <c r="CO240" s="199"/>
      <c r="CP240" s="199"/>
      <c r="CQ240" s="199"/>
      <c r="CR240" s="199"/>
      <c r="CS240" s="199"/>
      <c r="CT240" s="199"/>
      <c r="CU240" s="199"/>
      <c r="CV240" s="199"/>
      <c r="CW240" s="199"/>
      <c r="CX240" s="199"/>
      <c r="CY240" s="199"/>
      <c r="CZ240" s="199"/>
      <c r="DA240" s="199"/>
      <c r="DB240" s="199"/>
      <c r="DC240" s="199"/>
      <c r="DD240" s="199"/>
      <c r="DE240" s="199"/>
      <c r="DF240" s="199"/>
      <c r="DG240" s="199"/>
      <c r="DH240" s="199"/>
      <c r="DI240" s="199"/>
      <c r="DJ240" s="199"/>
      <c r="DK240" s="199"/>
      <c r="DL240" s="199"/>
      <c r="DM240" s="199"/>
      <c r="DN240" s="199"/>
    </row>
    <row r="241" spans="1:118" x14ac:dyDescent="0.2">
      <c r="A241" s="33" t="s">
        <v>138</v>
      </c>
      <c r="B241" s="33" t="s">
        <v>197</v>
      </c>
      <c r="C241" s="33">
        <v>38</v>
      </c>
      <c r="D241" s="33" t="s">
        <v>76</v>
      </c>
      <c r="E241" s="200">
        <v>0</v>
      </c>
      <c r="F241" s="199">
        <v>0</v>
      </c>
      <c r="G241" s="200"/>
      <c r="H241" s="199"/>
      <c r="I241" s="200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  <c r="AC241" s="199"/>
      <c r="AD241" s="199"/>
      <c r="AE241" s="199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9"/>
      <c r="AP241" s="199"/>
      <c r="AQ241" s="199"/>
      <c r="AR241" s="199"/>
      <c r="AS241" s="199"/>
      <c r="AT241" s="199"/>
      <c r="AU241" s="199"/>
      <c r="AV241" s="199"/>
      <c r="AW241" s="199"/>
      <c r="AX241" s="199"/>
      <c r="AY241" s="199"/>
      <c r="AZ241" s="199"/>
      <c r="BA241" s="199"/>
      <c r="BB241" s="199"/>
      <c r="BC241" s="199"/>
      <c r="BD241" s="199"/>
      <c r="BE241" s="199"/>
      <c r="BF241" s="199"/>
      <c r="BG241" s="199"/>
      <c r="BH241" s="199"/>
      <c r="BI241" s="199"/>
      <c r="BJ241" s="199"/>
      <c r="BK241" s="199"/>
      <c r="BL241" s="199"/>
      <c r="BM241" s="199"/>
      <c r="BN241" s="199"/>
      <c r="BO241" s="199"/>
      <c r="BP241" s="199"/>
      <c r="BQ241" s="199"/>
      <c r="BR241" s="199"/>
      <c r="BS241" s="199"/>
      <c r="BT241" s="199"/>
      <c r="BU241" s="199"/>
      <c r="BV241" s="199"/>
      <c r="BW241" s="199"/>
      <c r="BX241" s="199"/>
      <c r="BY241" s="199"/>
      <c r="BZ241" s="199"/>
      <c r="CA241" s="199"/>
      <c r="CB241" s="199"/>
      <c r="CC241" s="199"/>
      <c r="CD241" s="199"/>
      <c r="CE241" s="199"/>
      <c r="CF241" s="199"/>
      <c r="CG241" s="199"/>
      <c r="CH241" s="199"/>
      <c r="CI241" s="199"/>
      <c r="CJ241" s="199"/>
      <c r="CK241" s="199"/>
      <c r="CL241" s="199"/>
      <c r="CM241" s="199"/>
      <c r="CN241" s="199"/>
      <c r="CO241" s="199"/>
      <c r="CP241" s="199"/>
      <c r="CQ241" s="199"/>
      <c r="CR241" s="199"/>
      <c r="CS241" s="199"/>
      <c r="CT241" s="199"/>
      <c r="CU241" s="199"/>
      <c r="CV241" s="199"/>
      <c r="CW241" s="199"/>
      <c r="CX241" s="199"/>
      <c r="CY241" s="199"/>
      <c r="CZ241" s="199"/>
      <c r="DA241" s="199"/>
      <c r="DB241" s="199"/>
      <c r="DC241" s="199"/>
      <c r="DD241" s="199"/>
      <c r="DE241" s="199"/>
      <c r="DF241" s="199"/>
      <c r="DG241" s="199"/>
      <c r="DH241" s="199"/>
      <c r="DI241" s="199"/>
      <c r="DJ241" s="199"/>
      <c r="DK241" s="199"/>
      <c r="DL241" s="199"/>
      <c r="DM241" s="199"/>
      <c r="DN241" s="199"/>
    </row>
    <row r="242" spans="1:118" x14ac:dyDescent="0.2">
      <c r="A242" s="33" t="s">
        <v>138</v>
      </c>
      <c r="B242" s="33" t="s">
        <v>197</v>
      </c>
      <c r="C242" s="33">
        <v>39</v>
      </c>
      <c r="D242" s="33" t="s">
        <v>77</v>
      </c>
      <c r="E242" s="200">
        <v>0</v>
      </c>
      <c r="F242" s="199">
        <v>0</v>
      </c>
      <c r="G242" s="200"/>
      <c r="H242" s="199"/>
      <c r="I242" s="200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  <c r="AC242" s="199"/>
      <c r="AD242" s="199"/>
      <c r="AE242" s="199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9"/>
      <c r="AP242" s="199"/>
      <c r="AQ242" s="199"/>
      <c r="AR242" s="199"/>
      <c r="AS242" s="199"/>
      <c r="AT242" s="199"/>
      <c r="AU242" s="199"/>
      <c r="AV242" s="199"/>
      <c r="AW242" s="199"/>
      <c r="AX242" s="199"/>
      <c r="AY242" s="199"/>
      <c r="AZ242" s="199"/>
      <c r="BA242" s="199"/>
      <c r="BB242" s="199"/>
      <c r="BC242" s="199"/>
      <c r="BD242" s="199"/>
      <c r="BE242" s="199"/>
      <c r="BF242" s="199"/>
      <c r="BG242" s="199"/>
      <c r="BH242" s="199"/>
      <c r="BI242" s="199"/>
      <c r="BJ242" s="199"/>
      <c r="BK242" s="199"/>
      <c r="BL242" s="199"/>
      <c r="BM242" s="199"/>
      <c r="BN242" s="199"/>
      <c r="BO242" s="199"/>
      <c r="BP242" s="199"/>
      <c r="BQ242" s="199"/>
      <c r="BR242" s="199"/>
      <c r="BS242" s="199"/>
      <c r="BT242" s="199"/>
      <c r="BU242" s="199"/>
      <c r="BV242" s="199"/>
      <c r="BW242" s="199"/>
      <c r="BX242" s="199"/>
      <c r="BY242" s="199"/>
      <c r="BZ242" s="199"/>
      <c r="CA242" s="199"/>
      <c r="CB242" s="199"/>
      <c r="CC242" s="199"/>
      <c r="CD242" s="199"/>
      <c r="CE242" s="199"/>
      <c r="CF242" s="199"/>
      <c r="CG242" s="199"/>
      <c r="CH242" s="199"/>
      <c r="CI242" s="199"/>
      <c r="CJ242" s="199"/>
      <c r="CK242" s="199"/>
      <c r="CL242" s="199"/>
      <c r="CM242" s="199"/>
      <c r="CN242" s="199"/>
      <c r="CO242" s="199"/>
      <c r="CP242" s="199"/>
      <c r="CQ242" s="199"/>
      <c r="CR242" s="199"/>
      <c r="CS242" s="199"/>
      <c r="CT242" s="199"/>
      <c r="CU242" s="199"/>
      <c r="CV242" s="199"/>
      <c r="CW242" s="199"/>
      <c r="CX242" s="199"/>
      <c r="CY242" s="199"/>
      <c r="CZ242" s="199"/>
      <c r="DA242" s="199"/>
      <c r="DB242" s="199"/>
      <c r="DC242" s="199"/>
      <c r="DD242" s="199"/>
      <c r="DE242" s="199"/>
      <c r="DF242" s="199"/>
      <c r="DG242" s="199"/>
      <c r="DH242" s="199"/>
      <c r="DI242" s="199"/>
      <c r="DJ242" s="199"/>
      <c r="DK242" s="199"/>
      <c r="DL242" s="199"/>
      <c r="DM242" s="199"/>
      <c r="DN242" s="199"/>
    </row>
    <row r="243" spans="1:118" x14ac:dyDescent="0.2">
      <c r="A243" s="33" t="s">
        <v>138</v>
      </c>
      <c r="B243" s="33" t="s">
        <v>197</v>
      </c>
      <c r="C243" s="33">
        <v>40</v>
      </c>
      <c r="D243" s="33" t="s">
        <v>78</v>
      </c>
      <c r="E243" s="200">
        <v>0</v>
      </c>
      <c r="F243" s="199">
        <v>0</v>
      </c>
      <c r="G243" s="200"/>
      <c r="H243" s="199"/>
      <c r="I243" s="200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  <c r="AC243" s="199"/>
      <c r="AD243" s="199"/>
      <c r="AE243" s="199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9"/>
      <c r="AP243" s="199"/>
      <c r="AQ243" s="199"/>
      <c r="AR243" s="199"/>
      <c r="AS243" s="199"/>
      <c r="AT243" s="199"/>
      <c r="AU243" s="199"/>
      <c r="AV243" s="199"/>
      <c r="AW243" s="199"/>
      <c r="AX243" s="199"/>
      <c r="AY243" s="199"/>
      <c r="AZ243" s="199"/>
      <c r="BA243" s="199"/>
      <c r="BB243" s="199"/>
      <c r="BC243" s="199"/>
      <c r="BD243" s="199"/>
      <c r="BE243" s="199"/>
      <c r="BF243" s="199"/>
      <c r="BG243" s="199"/>
      <c r="BH243" s="199"/>
      <c r="BI243" s="199"/>
      <c r="BJ243" s="199"/>
      <c r="BK243" s="199"/>
      <c r="BL243" s="199"/>
      <c r="BM243" s="199"/>
      <c r="BN243" s="199"/>
      <c r="BO243" s="199"/>
      <c r="BP243" s="199"/>
      <c r="BQ243" s="199"/>
      <c r="BR243" s="199"/>
      <c r="BS243" s="199"/>
      <c r="BT243" s="199"/>
      <c r="BU243" s="199"/>
      <c r="BV243" s="199"/>
      <c r="BW243" s="199"/>
      <c r="BX243" s="199"/>
      <c r="BY243" s="199"/>
      <c r="BZ243" s="199"/>
      <c r="CA243" s="199"/>
      <c r="CB243" s="199"/>
      <c r="CC243" s="199"/>
      <c r="CD243" s="199"/>
      <c r="CE243" s="199"/>
      <c r="CF243" s="199"/>
      <c r="CG243" s="199"/>
      <c r="CH243" s="199"/>
      <c r="CI243" s="199"/>
      <c r="CJ243" s="199"/>
      <c r="CK243" s="199"/>
      <c r="CL243" s="199"/>
      <c r="CM243" s="199"/>
      <c r="CN243" s="199"/>
      <c r="CO243" s="199"/>
      <c r="CP243" s="199"/>
      <c r="CQ243" s="199"/>
      <c r="CR243" s="199"/>
      <c r="CS243" s="199"/>
      <c r="CT243" s="199"/>
      <c r="CU243" s="199"/>
      <c r="CV243" s="199"/>
      <c r="CW243" s="199"/>
      <c r="CX243" s="199"/>
      <c r="CY243" s="199"/>
      <c r="CZ243" s="199"/>
      <c r="DA243" s="199"/>
      <c r="DB243" s="199"/>
      <c r="DC243" s="199"/>
      <c r="DD243" s="199"/>
      <c r="DE243" s="199"/>
      <c r="DF243" s="199"/>
      <c r="DG243" s="199"/>
      <c r="DH243" s="199"/>
      <c r="DI243" s="199"/>
      <c r="DJ243" s="199"/>
      <c r="DK243" s="199"/>
      <c r="DL243" s="199"/>
      <c r="DM243" s="199"/>
      <c r="DN243" s="199"/>
    </row>
    <row r="244" spans="1:118" x14ac:dyDescent="0.2">
      <c r="A244" s="33" t="s">
        <v>138</v>
      </c>
      <c r="B244" s="33" t="s">
        <v>140</v>
      </c>
      <c r="C244" s="33">
        <v>1</v>
      </c>
      <c r="D244" s="33" t="s">
        <v>25</v>
      </c>
      <c r="E244" s="200">
        <v>158135451</v>
      </c>
      <c r="F244" s="199">
        <v>677982083.13999999</v>
      </c>
      <c r="G244" s="200"/>
      <c r="H244" s="199"/>
      <c r="I244" s="200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  <c r="AC244" s="199"/>
      <c r="AD244" s="199"/>
      <c r="AE244" s="199"/>
      <c r="AF244" s="199"/>
      <c r="AG244" s="199"/>
      <c r="AH244" s="199"/>
      <c r="AI244" s="199"/>
      <c r="AJ244" s="199"/>
      <c r="AK244" s="199"/>
      <c r="AL244" s="199"/>
      <c r="AM244" s="199"/>
      <c r="AN244" s="199"/>
      <c r="AO244" s="199"/>
      <c r="AP244" s="199"/>
      <c r="AQ244" s="199"/>
      <c r="AR244" s="199"/>
      <c r="AS244" s="199"/>
      <c r="AT244" s="199"/>
      <c r="AU244" s="199"/>
      <c r="AV244" s="199"/>
      <c r="AW244" s="199"/>
      <c r="AX244" s="199"/>
      <c r="AY244" s="199"/>
      <c r="AZ244" s="199"/>
      <c r="BA244" s="199"/>
      <c r="BB244" s="199"/>
      <c r="BC244" s="199"/>
      <c r="BD244" s="199"/>
      <c r="BE244" s="199"/>
      <c r="BF244" s="199"/>
      <c r="BG244" s="199"/>
      <c r="BH244" s="199"/>
      <c r="BI244" s="199"/>
      <c r="BJ244" s="199"/>
      <c r="BK244" s="199"/>
      <c r="BL244" s="199"/>
      <c r="BM244" s="199"/>
      <c r="BN244" s="199"/>
      <c r="BO244" s="199"/>
      <c r="BP244" s="199"/>
      <c r="BQ244" s="199"/>
      <c r="BR244" s="199"/>
      <c r="BS244" s="199"/>
      <c r="BT244" s="199"/>
      <c r="BU244" s="199"/>
      <c r="BV244" s="199"/>
      <c r="BW244" s="199"/>
      <c r="BX244" s="199"/>
      <c r="BY244" s="199"/>
      <c r="BZ244" s="199"/>
      <c r="CA244" s="199"/>
      <c r="CB244" s="199"/>
      <c r="CC244" s="199"/>
      <c r="CD244" s="199"/>
      <c r="CE244" s="199"/>
      <c r="CF244" s="199"/>
      <c r="CG244" s="199"/>
      <c r="CH244" s="199"/>
      <c r="CI244" s="199"/>
      <c r="CJ244" s="199"/>
      <c r="CK244" s="199"/>
      <c r="CL244" s="199"/>
      <c r="CM244" s="199"/>
      <c r="CN244" s="199"/>
      <c r="CO244" s="199"/>
      <c r="CP244" s="199"/>
      <c r="CQ244" s="199"/>
      <c r="CR244" s="199"/>
      <c r="CS244" s="199"/>
      <c r="CT244" s="199"/>
      <c r="CU244" s="199"/>
      <c r="CV244" s="199"/>
      <c r="CW244" s="199"/>
      <c r="CX244" s="199"/>
      <c r="CY244" s="199"/>
      <c r="CZ244" s="199"/>
      <c r="DA244" s="199"/>
      <c r="DB244" s="199"/>
      <c r="DC244" s="199"/>
      <c r="DD244" s="199"/>
      <c r="DE244" s="199"/>
      <c r="DF244" s="199"/>
      <c r="DG244" s="199"/>
      <c r="DH244" s="199"/>
      <c r="DI244" s="199"/>
      <c r="DJ244" s="199"/>
      <c r="DK244" s="199"/>
      <c r="DL244" s="199"/>
      <c r="DM244" s="199"/>
      <c r="DN244" s="199"/>
    </row>
    <row r="245" spans="1:118" x14ac:dyDescent="0.2">
      <c r="A245" s="33" t="s">
        <v>138</v>
      </c>
      <c r="B245" s="33" t="s">
        <v>140</v>
      </c>
      <c r="C245" s="33">
        <v>2</v>
      </c>
      <c r="D245" s="33" t="s">
        <v>26</v>
      </c>
      <c r="E245" s="200">
        <v>0</v>
      </c>
      <c r="F245" s="199">
        <v>0</v>
      </c>
      <c r="G245" s="200"/>
      <c r="H245" s="199"/>
      <c r="I245" s="200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  <c r="AC245" s="199"/>
      <c r="AD245" s="199"/>
      <c r="AE245" s="199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9"/>
      <c r="AP245" s="199"/>
      <c r="AQ245" s="199"/>
      <c r="AR245" s="199"/>
      <c r="AS245" s="199"/>
      <c r="AT245" s="199"/>
      <c r="AU245" s="199"/>
      <c r="AV245" s="199"/>
      <c r="AW245" s="199"/>
      <c r="AX245" s="199"/>
      <c r="AY245" s="199"/>
      <c r="AZ245" s="199"/>
      <c r="BA245" s="199"/>
      <c r="BB245" s="199"/>
      <c r="BC245" s="199"/>
      <c r="BD245" s="199"/>
      <c r="BE245" s="199"/>
      <c r="BF245" s="199"/>
      <c r="BG245" s="199"/>
      <c r="BH245" s="199"/>
      <c r="BI245" s="199"/>
      <c r="BJ245" s="199"/>
      <c r="BK245" s="199"/>
      <c r="BL245" s="199"/>
      <c r="BM245" s="199"/>
      <c r="BN245" s="199"/>
      <c r="BO245" s="199"/>
      <c r="BP245" s="199"/>
      <c r="BQ245" s="199"/>
      <c r="BR245" s="199"/>
      <c r="BS245" s="199"/>
      <c r="BT245" s="199"/>
      <c r="BU245" s="199"/>
      <c r="BV245" s="199"/>
      <c r="BW245" s="199"/>
      <c r="BX245" s="199"/>
      <c r="BY245" s="199"/>
      <c r="BZ245" s="199"/>
      <c r="CA245" s="199"/>
      <c r="CB245" s="199"/>
      <c r="CC245" s="199"/>
      <c r="CD245" s="199"/>
      <c r="CE245" s="199"/>
      <c r="CF245" s="199"/>
      <c r="CG245" s="199"/>
      <c r="CH245" s="199"/>
      <c r="CI245" s="199"/>
      <c r="CJ245" s="199"/>
      <c r="CK245" s="199"/>
      <c r="CL245" s="199"/>
      <c r="CM245" s="199"/>
      <c r="CN245" s="199"/>
      <c r="CO245" s="199"/>
      <c r="CP245" s="199"/>
      <c r="CQ245" s="199"/>
      <c r="CR245" s="199"/>
      <c r="CS245" s="199"/>
      <c r="CT245" s="199"/>
      <c r="CU245" s="199"/>
      <c r="CV245" s="199"/>
      <c r="CW245" s="199"/>
      <c r="CX245" s="199"/>
      <c r="CY245" s="199"/>
      <c r="CZ245" s="199"/>
      <c r="DA245" s="199"/>
      <c r="DB245" s="199"/>
      <c r="DC245" s="199"/>
      <c r="DD245" s="199"/>
      <c r="DE245" s="199"/>
      <c r="DF245" s="199"/>
      <c r="DG245" s="199"/>
      <c r="DH245" s="199"/>
      <c r="DI245" s="199"/>
      <c r="DJ245" s="199"/>
      <c r="DK245" s="199"/>
      <c r="DL245" s="199"/>
      <c r="DM245" s="199"/>
      <c r="DN245" s="199"/>
    </row>
    <row r="246" spans="1:118" x14ac:dyDescent="0.2">
      <c r="A246" s="33" t="s">
        <v>138</v>
      </c>
      <c r="B246" s="33" t="s">
        <v>140</v>
      </c>
      <c r="C246" s="33">
        <v>3</v>
      </c>
      <c r="D246" s="33" t="s">
        <v>27</v>
      </c>
      <c r="E246" s="200">
        <v>98199788</v>
      </c>
      <c r="F246" s="199">
        <v>425874002</v>
      </c>
      <c r="G246" s="200"/>
      <c r="H246" s="199"/>
      <c r="I246" s="200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  <c r="AC246" s="199"/>
      <c r="AD246" s="199"/>
      <c r="AE246" s="199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9"/>
      <c r="AP246" s="199"/>
      <c r="AQ246" s="199"/>
      <c r="AR246" s="199"/>
      <c r="AS246" s="199"/>
      <c r="AT246" s="199"/>
      <c r="AU246" s="199"/>
      <c r="AV246" s="199"/>
      <c r="AW246" s="199"/>
      <c r="AX246" s="199"/>
      <c r="AY246" s="199"/>
      <c r="AZ246" s="199"/>
      <c r="BA246" s="199"/>
      <c r="BB246" s="199"/>
      <c r="BC246" s="199"/>
      <c r="BD246" s="199"/>
      <c r="BE246" s="199"/>
      <c r="BF246" s="199"/>
      <c r="BG246" s="199"/>
      <c r="BH246" s="199"/>
      <c r="BI246" s="199"/>
      <c r="BJ246" s="199"/>
      <c r="BK246" s="199"/>
      <c r="BL246" s="199"/>
      <c r="BM246" s="199"/>
      <c r="BN246" s="199"/>
      <c r="BO246" s="199"/>
      <c r="BP246" s="199"/>
      <c r="BQ246" s="199"/>
      <c r="BR246" s="199"/>
      <c r="BS246" s="199"/>
      <c r="BT246" s="199"/>
      <c r="BU246" s="199"/>
      <c r="BV246" s="199"/>
      <c r="BW246" s="199"/>
      <c r="BX246" s="199"/>
      <c r="BY246" s="199"/>
      <c r="BZ246" s="199"/>
      <c r="CA246" s="199"/>
      <c r="CB246" s="199"/>
      <c r="CC246" s="199"/>
      <c r="CD246" s="199"/>
      <c r="CE246" s="199"/>
      <c r="CF246" s="199"/>
      <c r="CG246" s="199"/>
      <c r="CH246" s="199"/>
      <c r="CI246" s="199"/>
      <c r="CJ246" s="199"/>
      <c r="CK246" s="199"/>
      <c r="CL246" s="199"/>
      <c r="CM246" s="199"/>
      <c r="CN246" s="199"/>
      <c r="CO246" s="199"/>
      <c r="CP246" s="199"/>
      <c r="CQ246" s="199"/>
      <c r="CR246" s="199"/>
      <c r="CS246" s="199"/>
      <c r="CT246" s="199"/>
      <c r="CU246" s="199"/>
      <c r="CV246" s="199"/>
      <c r="CW246" s="199"/>
      <c r="CX246" s="199"/>
      <c r="CY246" s="199"/>
      <c r="CZ246" s="199"/>
      <c r="DA246" s="199"/>
      <c r="DB246" s="199"/>
      <c r="DC246" s="199"/>
      <c r="DD246" s="199"/>
      <c r="DE246" s="199"/>
      <c r="DF246" s="199"/>
      <c r="DG246" s="199"/>
      <c r="DH246" s="199"/>
      <c r="DI246" s="199"/>
      <c r="DJ246" s="199"/>
      <c r="DK246" s="199"/>
      <c r="DL246" s="199"/>
      <c r="DM246" s="199"/>
      <c r="DN246" s="199"/>
    </row>
    <row r="247" spans="1:118" x14ac:dyDescent="0.2">
      <c r="A247" s="33" t="s">
        <v>138</v>
      </c>
      <c r="B247" s="33" t="s">
        <v>140</v>
      </c>
      <c r="C247" s="33">
        <v>4</v>
      </c>
      <c r="D247" s="33" t="s">
        <v>28</v>
      </c>
      <c r="E247" s="200">
        <v>0</v>
      </c>
      <c r="F247" s="199">
        <v>0</v>
      </c>
      <c r="G247" s="200"/>
      <c r="H247" s="199"/>
      <c r="I247" s="200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  <c r="AC247" s="199"/>
      <c r="AD247" s="199"/>
      <c r="AE247" s="199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9"/>
      <c r="AP247" s="199"/>
      <c r="AQ247" s="199"/>
      <c r="AR247" s="199"/>
      <c r="AS247" s="199"/>
      <c r="AT247" s="199"/>
      <c r="AU247" s="199"/>
      <c r="AV247" s="199"/>
      <c r="AW247" s="199"/>
      <c r="AX247" s="199"/>
      <c r="AY247" s="199"/>
      <c r="AZ247" s="199"/>
      <c r="BA247" s="199"/>
      <c r="BB247" s="199"/>
      <c r="BC247" s="199"/>
      <c r="BD247" s="199"/>
      <c r="BE247" s="199"/>
      <c r="BF247" s="199"/>
      <c r="BG247" s="199"/>
      <c r="BH247" s="199"/>
      <c r="BI247" s="199"/>
      <c r="BJ247" s="199"/>
      <c r="BK247" s="199"/>
      <c r="BL247" s="199"/>
      <c r="BM247" s="199"/>
      <c r="BN247" s="199"/>
      <c r="BO247" s="199"/>
      <c r="BP247" s="199"/>
      <c r="BQ247" s="199"/>
      <c r="BR247" s="199"/>
      <c r="BS247" s="199"/>
      <c r="BT247" s="199"/>
      <c r="BU247" s="199"/>
      <c r="BV247" s="199"/>
      <c r="BW247" s="199"/>
      <c r="BX247" s="199"/>
      <c r="BY247" s="199"/>
      <c r="BZ247" s="199"/>
      <c r="CA247" s="199"/>
      <c r="CB247" s="199"/>
      <c r="CC247" s="199"/>
      <c r="CD247" s="199"/>
      <c r="CE247" s="199"/>
      <c r="CF247" s="199"/>
      <c r="CG247" s="199"/>
      <c r="CH247" s="199"/>
      <c r="CI247" s="199"/>
      <c r="CJ247" s="199"/>
      <c r="CK247" s="199"/>
      <c r="CL247" s="199"/>
      <c r="CM247" s="199"/>
      <c r="CN247" s="199"/>
      <c r="CO247" s="199"/>
      <c r="CP247" s="199"/>
      <c r="CQ247" s="199"/>
      <c r="CR247" s="199"/>
      <c r="CS247" s="199"/>
      <c r="CT247" s="199"/>
      <c r="CU247" s="199"/>
      <c r="CV247" s="199"/>
      <c r="CW247" s="199"/>
      <c r="CX247" s="199"/>
      <c r="CY247" s="199"/>
      <c r="CZ247" s="199"/>
      <c r="DA247" s="199"/>
      <c r="DB247" s="199"/>
      <c r="DC247" s="199"/>
      <c r="DD247" s="199"/>
      <c r="DE247" s="199"/>
      <c r="DF247" s="199"/>
      <c r="DG247" s="199"/>
      <c r="DH247" s="199"/>
      <c r="DI247" s="199"/>
      <c r="DJ247" s="199"/>
      <c r="DK247" s="199"/>
      <c r="DL247" s="199"/>
      <c r="DM247" s="199"/>
      <c r="DN247" s="199"/>
    </row>
    <row r="248" spans="1:118" x14ac:dyDescent="0.2">
      <c r="A248" s="33" t="s">
        <v>138</v>
      </c>
      <c r="B248" s="33" t="s">
        <v>140</v>
      </c>
      <c r="C248" s="33">
        <v>5</v>
      </c>
      <c r="D248" s="33" t="s">
        <v>123</v>
      </c>
      <c r="E248" s="200">
        <v>0</v>
      </c>
      <c r="F248" s="199">
        <v>1694730.88</v>
      </c>
      <c r="G248" s="200"/>
      <c r="H248" s="199"/>
      <c r="I248" s="200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  <c r="AC248" s="199"/>
      <c r="AD248" s="199"/>
      <c r="AE248" s="199"/>
      <c r="AF248" s="199"/>
      <c r="AG248" s="199"/>
      <c r="AH248" s="199"/>
      <c r="AI248" s="199"/>
      <c r="AJ248" s="199"/>
      <c r="AK248" s="199"/>
      <c r="AL248" s="199"/>
      <c r="AM248" s="199"/>
      <c r="AN248" s="199"/>
      <c r="AO248" s="199"/>
      <c r="AP248" s="199"/>
      <c r="AQ248" s="199"/>
      <c r="AR248" s="199"/>
      <c r="AS248" s="199"/>
      <c r="AT248" s="199"/>
      <c r="AU248" s="199"/>
      <c r="AV248" s="199"/>
      <c r="AW248" s="199"/>
      <c r="AX248" s="199"/>
      <c r="AY248" s="199"/>
      <c r="AZ248" s="199"/>
      <c r="BA248" s="199"/>
      <c r="BB248" s="199"/>
      <c r="BC248" s="199"/>
      <c r="BD248" s="199"/>
      <c r="BE248" s="199"/>
      <c r="BF248" s="199"/>
      <c r="BG248" s="199"/>
      <c r="BH248" s="199"/>
      <c r="BI248" s="199"/>
      <c r="BJ248" s="199"/>
      <c r="BK248" s="199"/>
      <c r="BL248" s="199"/>
      <c r="BM248" s="199"/>
      <c r="BN248" s="199"/>
      <c r="BO248" s="199"/>
      <c r="BP248" s="199"/>
      <c r="BQ248" s="199"/>
      <c r="BR248" s="199"/>
      <c r="BS248" s="199"/>
      <c r="BT248" s="199"/>
      <c r="BU248" s="199"/>
      <c r="BV248" s="199"/>
      <c r="BW248" s="199"/>
      <c r="BX248" s="199"/>
      <c r="BY248" s="199"/>
      <c r="BZ248" s="199"/>
      <c r="CA248" s="199"/>
      <c r="CB248" s="199"/>
      <c r="CC248" s="199"/>
      <c r="CD248" s="199"/>
      <c r="CE248" s="199"/>
      <c r="CF248" s="199"/>
      <c r="CG248" s="199"/>
      <c r="CH248" s="199"/>
      <c r="CI248" s="199"/>
      <c r="CJ248" s="199"/>
      <c r="CK248" s="199"/>
      <c r="CL248" s="199"/>
      <c r="CM248" s="199"/>
      <c r="CN248" s="199"/>
      <c r="CO248" s="199"/>
      <c r="CP248" s="199"/>
      <c r="CQ248" s="199"/>
      <c r="CR248" s="199"/>
      <c r="CS248" s="199"/>
      <c r="CT248" s="199"/>
      <c r="CU248" s="199"/>
      <c r="CV248" s="199"/>
      <c r="CW248" s="199"/>
      <c r="CX248" s="199"/>
      <c r="CY248" s="199"/>
      <c r="CZ248" s="199"/>
      <c r="DA248" s="199"/>
      <c r="DB248" s="199"/>
      <c r="DC248" s="199"/>
      <c r="DD248" s="199"/>
      <c r="DE248" s="199"/>
      <c r="DF248" s="199"/>
      <c r="DG248" s="199"/>
      <c r="DH248" s="199"/>
      <c r="DI248" s="199"/>
      <c r="DJ248" s="199"/>
      <c r="DK248" s="199"/>
      <c r="DL248" s="199"/>
      <c r="DM248" s="199"/>
      <c r="DN248" s="199"/>
    </row>
    <row r="249" spans="1:118" x14ac:dyDescent="0.2">
      <c r="A249" s="33" t="s">
        <v>138</v>
      </c>
      <c r="B249" s="33" t="s">
        <v>140</v>
      </c>
      <c r="C249" s="33">
        <v>6</v>
      </c>
      <c r="D249" s="33" t="s">
        <v>25</v>
      </c>
      <c r="E249" s="200">
        <v>-164921265</v>
      </c>
      <c r="F249" s="199">
        <v>-697288081.51000011</v>
      </c>
      <c r="G249" s="200"/>
      <c r="H249" s="199"/>
      <c r="I249" s="200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  <c r="AP249" s="199"/>
      <c r="AQ249" s="199"/>
      <c r="AR249" s="199"/>
      <c r="AS249" s="199"/>
      <c r="AT249" s="199"/>
      <c r="AU249" s="199"/>
      <c r="AV249" s="199"/>
      <c r="AW249" s="199"/>
      <c r="AX249" s="199"/>
      <c r="AY249" s="199"/>
      <c r="AZ249" s="199"/>
      <c r="BA249" s="199"/>
      <c r="BB249" s="199"/>
      <c r="BC249" s="199"/>
      <c r="BD249" s="199"/>
      <c r="BE249" s="199"/>
      <c r="BF249" s="199"/>
      <c r="BG249" s="199"/>
      <c r="BH249" s="199"/>
      <c r="BI249" s="199"/>
      <c r="BJ249" s="199"/>
      <c r="BK249" s="199"/>
      <c r="BL249" s="199"/>
      <c r="BM249" s="199"/>
      <c r="BN249" s="199"/>
      <c r="BO249" s="199"/>
      <c r="BP249" s="199"/>
      <c r="BQ249" s="199"/>
      <c r="BR249" s="199"/>
      <c r="BS249" s="199"/>
      <c r="BT249" s="199"/>
      <c r="BU249" s="199"/>
      <c r="BV249" s="199"/>
      <c r="BW249" s="199"/>
      <c r="BX249" s="199"/>
      <c r="BY249" s="199"/>
      <c r="BZ249" s="199"/>
      <c r="CA249" s="199"/>
      <c r="CB249" s="199"/>
      <c r="CC249" s="199"/>
      <c r="CD249" s="199"/>
      <c r="CE249" s="199"/>
      <c r="CF249" s="199"/>
      <c r="CG249" s="199"/>
      <c r="CH249" s="199"/>
      <c r="CI249" s="199"/>
      <c r="CJ249" s="199"/>
      <c r="CK249" s="199"/>
      <c r="CL249" s="199"/>
      <c r="CM249" s="199"/>
      <c r="CN249" s="199"/>
      <c r="CO249" s="199"/>
      <c r="CP249" s="199"/>
      <c r="CQ249" s="199"/>
      <c r="CR249" s="199"/>
      <c r="CS249" s="199"/>
      <c r="CT249" s="199"/>
      <c r="CU249" s="199"/>
      <c r="CV249" s="199"/>
      <c r="CW249" s="199"/>
      <c r="CX249" s="199"/>
      <c r="CY249" s="199"/>
      <c r="CZ249" s="199"/>
      <c r="DA249" s="199"/>
      <c r="DB249" s="199"/>
      <c r="DC249" s="199"/>
      <c r="DD249" s="199"/>
      <c r="DE249" s="199"/>
      <c r="DF249" s="199"/>
      <c r="DG249" s="199"/>
      <c r="DH249" s="199"/>
      <c r="DI249" s="199"/>
      <c r="DJ249" s="199"/>
      <c r="DK249" s="199"/>
      <c r="DL249" s="199"/>
      <c r="DM249" s="199"/>
      <c r="DN249" s="199"/>
    </row>
    <row r="250" spans="1:118" x14ac:dyDescent="0.2">
      <c r="A250" s="33" t="s">
        <v>138</v>
      </c>
      <c r="B250" s="33" t="s">
        <v>140</v>
      </c>
      <c r="C250" s="33">
        <v>7</v>
      </c>
      <c r="D250" s="33" t="s">
        <v>26</v>
      </c>
      <c r="E250" s="200">
        <v>0</v>
      </c>
      <c r="F250" s="199">
        <v>0</v>
      </c>
      <c r="G250" s="200"/>
      <c r="H250" s="199"/>
      <c r="I250" s="200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199"/>
      <c r="AQ250" s="199"/>
      <c r="AR250" s="199"/>
      <c r="AS250" s="199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  <c r="BE250" s="199"/>
      <c r="BF250" s="199"/>
      <c r="BG250" s="199"/>
      <c r="BH250" s="199"/>
      <c r="BI250" s="199"/>
      <c r="BJ250" s="199"/>
      <c r="BK250" s="199"/>
      <c r="BL250" s="199"/>
      <c r="BM250" s="199"/>
      <c r="BN250" s="199"/>
      <c r="BO250" s="199"/>
      <c r="BP250" s="199"/>
      <c r="BQ250" s="199"/>
      <c r="BR250" s="199"/>
      <c r="BS250" s="199"/>
      <c r="BT250" s="199"/>
      <c r="BU250" s="199"/>
      <c r="BV250" s="199"/>
      <c r="BW250" s="199"/>
      <c r="BX250" s="199"/>
      <c r="BY250" s="199"/>
      <c r="BZ250" s="199"/>
      <c r="CA250" s="199"/>
      <c r="CB250" s="199"/>
      <c r="CC250" s="199"/>
      <c r="CD250" s="199"/>
      <c r="CE250" s="199"/>
      <c r="CF250" s="199"/>
      <c r="CG250" s="199"/>
      <c r="CH250" s="199"/>
      <c r="CI250" s="199"/>
      <c r="CJ250" s="199"/>
      <c r="CK250" s="199"/>
      <c r="CL250" s="199"/>
      <c r="CM250" s="199"/>
      <c r="CN250" s="199"/>
      <c r="CO250" s="199"/>
      <c r="CP250" s="199"/>
      <c r="CQ250" s="199"/>
      <c r="CR250" s="199"/>
      <c r="CS250" s="199"/>
      <c r="CT250" s="199"/>
      <c r="CU250" s="199"/>
      <c r="CV250" s="199"/>
      <c r="CW250" s="199"/>
      <c r="CX250" s="199"/>
      <c r="CY250" s="199"/>
      <c r="CZ250" s="199"/>
      <c r="DA250" s="199"/>
      <c r="DB250" s="199"/>
      <c r="DC250" s="199"/>
      <c r="DD250" s="199"/>
      <c r="DE250" s="199"/>
      <c r="DF250" s="199"/>
      <c r="DG250" s="199"/>
      <c r="DH250" s="199"/>
      <c r="DI250" s="199"/>
      <c r="DJ250" s="199"/>
      <c r="DK250" s="199"/>
      <c r="DL250" s="199"/>
      <c r="DM250" s="199"/>
      <c r="DN250" s="199"/>
    </row>
    <row r="251" spans="1:118" x14ac:dyDescent="0.2">
      <c r="A251" s="33" t="s">
        <v>138</v>
      </c>
      <c r="B251" s="33" t="s">
        <v>140</v>
      </c>
      <c r="C251" s="33">
        <v>8</v>
      </c>
      <c r="D251" s="33" t="s">
        <v>27</v>
      </c>
      <c r="E251" s="200">
        <v>-92207938</v>
      </c>
      <c r="F251" s="199">
        <v>-398424782</v>
      </c>
      <c r="G251" s="200"/>
      <c r="H251" s="199"/>
      <c r="I251" s="200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  <c r="AC251" s="199"/>
      <c r="AD251" s="199"/>
      <c r="AE251" s="199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9"/>
      <c r="AP251" s="199"/>
      <c r="AQ251" s="199"/>
      <c r="AR251" s="199"/>
      <c r="AS251" s="199"/>
      <c r="AT251" s="199"/>
      <c r="AU251" s="199"/>
      <c r="AV251" s="199"/>
      <c r="AW251" s="199"/>
      <c r="AX251" s="199"/>
      <c r="AY251" s="199"/>
      <c r="AZ251" s="199"/>
      <c r="BA251" s="199"/>
      <c r="BB251" s="199"/>
      <c r="BC251" s="199"/>
      <c r="BD251" s="199"/>
      <c r="BE251" s="199"/>
      <c r="BF251" s="199"/>
      <c r="BG251" s="199"/>
      <c r="BH251" s="199"/>
      <c r="BI251" s="199"/>
      <c r="BJ251" s="199"/>
      <c r="BK251" s="199"/>
      <c r="BL251" s="199"/>
      <c r="BM251" s="199"/>
      <c r="BN251" s="199"/>
      <c r="BO251" s="199"/>
      <c r="BP251" s="199"/>
      <c r="BQ251" s="199"/>
      <c r="BR251" s="199"/>
      <c r="BS251" s="199"/>
      <c r="BT251" s="199"/>
      <c r="BU251" s="199"/>
      <c r="BV251" s="199"/>
      <c r="BW251" s="199"/>
      <c r="BX251" s="199"/>
      <c r="BY251" s="199"/>
      <c r="BZ251" s="199"/>
      <c r="CA251" s="199"/>
      <c r="CB251" s="199"/>
      <c r="CC251" s="199"/>
      <c r="CD251" s="199"/>
      <c r="CE251" s="199"/>
      <c r="CF251" s="199"/>
      <c r="CG251" s="199"/>
      <c r="CH251" s="199"/>
      <c r="CI251" s="199"/>
      <c r="CJ251" s="199"/>
      <c r="CK251" s="199"/>
      <c r="CL251" s="199"/>
      <c r="CM251" s="199"/>
      <c r="CN251" s="199"/>
      <c r="CO251" s="199"/>
      <c r="CP251" s="199"/>
      <c r="CQ251" s="199"/>
      <c r="CR251" s="199"/>
      <c r="CS251" s="199"/>
      <c r="CT251" s="199"/>
      <c r="CU251" s="199"/>
      <c r="CV251" s="199"/>
      <c r="CW251" s="199"/>
      <c r="CX251" s="199"/>
      <c r="CY251" s="199"/>
      <c r="CZ251" s="199"/>
      <c r="DA251" s="199"/>
      <c r="DB251" s="199"/>
      <c r="DC251" s="199"/>
      <c r="DD251" s="199"/>
      <c r="DE251" s="199"/>
      <c r="DF251" s="199"/>
      <c r="DG251" s="199"/>
      <c r="DH251" s="199"/>
      <c r="DI251" s="199"/>
      <c r="DJ251" s="199"/>
      <c r="DK251" s="199"/>
      <c r="DL251" s="199"/>
      <c r="DM251" s="199"/>
      <c r="DN251" s="199"/>
    </row>
    <row r="252" spans="1:118" x14ac:dyDescent="0.2">
      <c r="A252" s="33" t="s">
        <v>138</v>
      </c>
      <c r="B252" s="33" t="s">
        <v>140</v>
      </c>
      <c r="C252" s="33">
        <v>9</v>
      </c>
      <c r="D252" s="33" t="s">
        <v>28</v>
      </c>
      <c r="E252" s="200">
        <v>0</v>
      </c>
      <c r="F252" s="199">
        <v>0</v>
      </c>
      <c r="G252" s="200"/>
      <c r="H252" s="199"/>
      <c r="I252" s="200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  <c r="AC252" s="199"/>
      <c r="AD252" s="199"/>
      <c r="AE252" s="199"/>
      <c r="AF252" s="199"/>
      <c r="AG252" s="199"/>
      <c r="AH252" s="199"/>
      <c r="AI252" s="199"/>
      <c r="AJ252" s="199"/>
      <c r="AK252" s="199"/>
      <c r="AL252" s="199"/>
      <c r="AM252" s="199"/>
      <c r="AN252" s="199"/>
      <c r="AO252" s="199"/>
      <c r="AP252" s="199"/>
      <c r="AQ252" s="199"/>
      <c r="AR252" s="199"/>
      <c r="AS252" s="199"/>
      <c r="AT252" s="199"/>
      <c r="AU252" s="199"/>
      <c r="AV252" s="199"/>
      <c r="AW252" s="199"/>
      <c r="AX252" s="199"/>
      <c r="AY252" s="199"/>
      <c r="AZ252" s="199"/>
      <c r="BA252" s="199"/>
      <c r="BB252" s="199"/>
      <c r="BC252" s="199"/>
      <c r="BD252" s="199"/>
      <c r="BE252" s="199"/>
      <c r="BF252" s="199"/>
      <c r="BG252" s="199"/>
      <c r="BH252" s="199"/>
      <c r="BI252" s="199"/>
      <c r="BJ252" s="199"/>
      <c r="BK252" s="199"/>
      <c r="BL252" s="199"/>
      <c r="BM252" s="199"/>
      <c r="BN252" s="199"/>
      <c r="BO252" s="199"/>
      <c r="BP252" s="199"/>
      <c r="BQ252" s="199"/>
      <c r="BR252" s="199"/>
      <c r="BS252" s="199"/>
      <c r="BT252" s="199"/>
      <c r="BU252" s="199"/>
      <c r="BV252" s="199"/>
      <c r="BW252" s="199"/>
      <c r="BX252" s="199"/>
      <c r="BY252" s="199"/>
      <c r="BZ252" s="199"/>
      <c r="CA252" s="199"/>
      <c r="CB252" s="199"/>
      <c r="CC252" s="199"/>
      <c r="CD252" s="199"/>
      <c r="CE252" s="199"/>
      <c r="CF252" s="199"/>
      <c r="CG252" s="199"/>
      <c r="CH252" s="199"/>
      <c r="CI252" s="199"/>
      <c r="CJ252" s="199"/>
      <c r="CK252" s="199"/>
      <c r="CL252" s="199"/>
      <c r="CM252" s="199"/>
      <c r="CN252" s="199"/>
      <c r="CO252" s="199"/>
      <c r="CP252" s="199"/>
      <c r="CQ252" s="199"/>
      <c r="CR252" s="199"/>
      <c r="CS252" s="199"/>
      <c r="CT252" s="199"/>
      <c r="CU252" s="199"/>
      <c r="CV252" s="199"/>
      <c r="CW252" s="199"/>
      <c r="CX252" s="199"/>
      <c r="CY252" s="199"/>
      <c r="CZ252" s="199"/>
      <c r="DA252" s="199"/>
      <c r="DB252" s="199"/>
      <c r="DC252" s="199"/>
      <c r="DD252" s="199"/>
      <c r="DE252" s="199"/>
      <c r="DF252" s="199"/>
      <c r="DG252" s="199"/>
      <c r="DH252" s="199"/>
      <c r="DI252" s="199"/>
      <c r="DJ252" s="199"/>
      <c r="DK252" s="199"/>
      <c r="DL252" s="199"/>
      <c r="DM252" s="199"/>
      <c r="DN252" s="199"/>
    </row>
    <row r="253" spans="1:118" x14ac:dyDescent="0.2">
      <c r="A253" s="33" t="s">
        <v>138</v>
      </c>
      <c r="B253" s="33" t="s">
        <v>140</v>
      </c>
      <c r="C253" s="33">
        <v>10</v>
      </c>
      <c r="D253" s="33" t="s">
        <v>32</v>
      </c>
      <c r="E253" s="200">
        <v>1084187</v>
      </c>
      <c r="F253" s="199">
        <v>4654414.7910000002</v>
      </c>
      <c r="G253" s="200"/>
      <c r="H253" s="199"/>
      <c r="I253" s="200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  <c r="AC253" s="199"/>
      <c r="AD253" s="199"/>
      <c r="AE253" s="199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9"/>
      <c r="AP253" s="199"/>
      <c r="AQ253" s="199"/>
      <c r="AR253" s="199"/>
      <c r="AS253" s="199"/>
      <c r="AT253" s="199"/>
      <c r="AU253" s="199"/>
      <c r="AV253" s="199"/>
      <c r="AW253" s="199"/>
      <c r="AX253" s="199"/>
      <c r="AY253" s="199"/>
      <c r="AZ253" s="199"/>
      <c r="BA253" s="199"/>
      <c r="BB253" s="199"/>
      <c r="BC253" s="199"/>
      <c r="BD253" s="199"/>
      <c r="BE253" s="199"/>
      <c r="BF253" s="199"/>
      <c r="BG253" s="199"/>
      <c r="BH253" s="199"/>
      <c r="BI253" s="199"/>
      <c r="BJ253" s="199"/>
      <c r="BK253" s="199"/>
      <c r="BL253" s="199"/>
      <c r="BM253" s="199"/>
      <c r="BN253" s="199"/>
      <c r="BO253" s="199"/>
      <c r="BP253" s="199"/>
      <c r="BQ253" s="199"/>
      <c r="BR253" s="199"/>
      <c r="BS253" s="199"/>
      <c r="BT253" s="199"/>
      <c r="BU253" s="199"/>
      <c r="BV253" s="199"/>
      <c r="BW253" s="199"/>
      <c r="BX253" s="199"/>
      <c r="BY253" s="199"/>
      <c r="BZ253" s="199"/>
      <c r="CA253" s="199"/>
      <c r="CB253" s="199"/>
      <c r="CC253" s="199"/>
      <c r="CD253" s="199"/>
      <c r="CE253" s="199"/>
      <c r="CF253" s="199"/>
      <c r="CG253" s="199"/>
      <c r="CH253" s="199"/>
      <c r="CI253" s="199"/>
      <c r="CJ253" s="199"/>
      <c r="CK253" s="199"/>
      <c r="CL253" s="199"/>
      <c r="CM253" s="199"/>
      <c r="CN253" s="199"/>
      <c r="CO253" s="199"/>
      <c r="CP253" s="199"/>
      <c r="CQ253" s="199"/>
      <c r="CR253" s="199"/>
      <c r="CS253" s="199"/>
      <c r="CT253" s="199"/>
      <c r="CU253" s="199"/>
      <c r="CV253" s="199"/>
      <c r="CW253" s="199"/>
      <c r="CX253" s="199"/>
      <c r="CY253" s="199"/>
      <c r="CZ253" s="199"/>
      <c r="DA253" s="199"/>
      <c r="DB253" s="199"/>
      <c r="DC253" s="199"/>
      <c r="DD253" s="199"/>
      <c r="DE253" s="199"/>
      <c r="DF253" s="199"/>
      <c r="DG253" s="199"/>
      <c r="DH253" s="199"/>
      <c r="DI253" s="199"/>
      <c r="DJ253" s="199"/>
      <c r="DK253" s="199"/>
      <c r="DL253" s="199"/>
      <c r="DM253" s="199"/>
      <c r="DN253" s="199"/>
    </row>
    <row r="254" spans="1:118" x14ac:dyDescent="0.2">
      <c r="A254" s="33" t="s">
        <v>138</v>
      </c>
      <c r="B254" s="33" t="s">
        <v>140</v>
      </c>
      <c r="C254" s="33">
        <v>11</v>
      </c>
      <c r="D254" s="33" t="s">
        <v>35</v>
      </c>
      <c r="E254" s="200">
        <v>140099</v>
      </c>
      <c r="F254" s="199">
        <v>579768.34</v>
      </c>
      <c r="G254" s="200"/>
      <c r="H254" s="199"/>
      <c r="I254" s="200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  <c r="AC254" s="199"/>
      <c r="AD254" s="199"/>
      <c r="AE254" s="199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9"/>
      <c r="AP254" s="199"/>
      <c r="AQ254" s="199"/>
      <c r="AR254" s="199"/>
      <c r="AS254" s="199"/>
      <c r="AT254" s="199"/>
      <c r="AU254" s="199"/>
      <c r="AV254" s="199"/>
      <c r="AW254" s="199"/>
      <c r="AX254" s="199"/>
      <c r="AY254" s="199"/>
      <c r="AZ254" s="199"/>
      <c r="BA254" s="199"/>
      <c r="BB254" s="199"/>
      <c r="BC254" s="199"/>
      <c r="BD254" s="199"/>
      <c r="BE254" s="199"/>
      <c r="BF254" s="199"/>
      <c r="BG254" s="199"/>
      <c r="BH254" s="199"/>
      <c r="BI254" s="199"/>
      <c r="BJ254" s="199"/>
      <c r="BK254" s="199"/>
      <c r="BL254" s="199"/>
      <c r="BM254" s="199"/>
      <c r="BN254" s="199"/>
      <c r="BO254" s="199"/>
      <c r="BP254" s="199"/>
      <c r="BQ254" s="199"/>
      <c r="BR254" s="199"/>
      <c r="BS254" s="199"/>
      <c r="BT254" s="199"/>
      <c r="BU254" s="199"/>
      <c r="BV254" s="199"/>
      <c r="BW254" s="199"/>
      <c r="BX254" s="199"/>
      <c r="BY254" s="199"/>
      <c r="BZ254" s="199"/>
      <c r="CA254" s="199"/>
      <c r="CB254" s="199"/>
      <c r="CC254" s="199"/>
      <c r="CD254" s="199"/>
      <c r="CE254" s="199"/>
      <c r="CF254" s="199"/>
      <c r="CG254" s="199"/>
      <c r="CH254" s="199"/>
      <c r="CI254" s="199"/>
      <c r="CJ254" s="199"/>
      <c r="CK254" s="199"/>
      <c r="CL254" s="199"/>
      <c r="CM254" s="199"/>
      <c r="CN254" s="199"/>
      <c r="CO254" s="199"/>
      <c r="CP254" s="199"/>
      <c r="CQ254" s="199"/>
      <c r="CR254" s="199"/>
      <c r="CS254" s="199"/>
      <c r="CT254" s="199"/>
      <c r="CU254" s="199"/>
      <c r="CV254" s="199"/>
      <c r="CW254" s="199"/>
      <c r="CX254" s="199"/>
      <c r="CY254" s="199"/>
      <c r="CZ254" s="199"/>
      <c r="DA254" s="199"/>
      <c r="DB254" s="199"/>
      <c r="DC254" s="199"/>
      <c r="DD254" s="199"/>
      <c r="DE254" s="199"/>
      <c r="DF254" s="199"/>
      <c r="DG254" s="199"/>
      <c r="DH254" s="199"/>
      <c r="DI254" s="199"/>
      <c r="DJ254" s="199"/>
      <c r="DK254" s="199"/>
      <c r="DL254" s="199"/>
      <c r="DM254" s="199"/>
      <c r="DN254" s="199"/>
    </row>
    <row r="255" spans="1:118" x14ac:dyDescent="0.2">
      <c r="A255" s="33" t="s">
        <v>138</v>
      </c>
      <c r="B255" s="33" t="s">
        <v>140</v>
      </c>
      <c r="C255" s="33">
        <v>12</v>
      </c>
      <c r="D255" s="33" t="s">
        <v>36</v>
      </c>
      <c r="E255" s="200">
        <v>-89332</v>
      </c>
      <c r="F255" s="199">
        <v>-369479.04</v>
      </c>
      <c r="G255" s="200"/>
      <c r="H255" s="199"/>
      <c r="I255" s="200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  <c r="AC255" s="199"/>
      <c r="AD255" s="199"/>
      <c r="AE255" s="199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9"/>
      <c r="AP255" s="199"/>
      <c r="AQ255" s="199"/>
      <c r="AR255" s="199"/>
      <c r="AS255" s="199"/>
      <c r="AT255" s="199"/>
      <c r="AU255" s="199"/>
      <c r="AV255" s="199"/>
      <c r="AW255" s="199"/>
      <c r="AX255" s="199"/>
      <c r="AY255" s="199"/>
      <c r="AZ255" s="199"/>
      <c r="BA255" s="199"/>
      <c r="BB255" s="199"/>
      <c r="BC255" s="199"/>
      <c r="BD255" s="199"/>
      <c r="BE255" s="199"/>
      <c r="BF255" s="199"/>
      <c r="BG255" s="199"/>
      <c r="BH255" s="199"/>
      <c r="BI255" s="199"/>
      <c r="BJ255" s="199"/>
      <c r="BK255" s="199"/>
      <c r="BL255" s="199"/>
      <c r="BM255" s="199"/>
      <c r="BN255" s="199"/>
      <c r="BO255" s="199"/>
      <c r="BP255" s="199"/>
      <c r="BQ255" s="199"/>
      <c r="BR255" s="199"/>
      <c r="BS255" s="199"/>
      <c r="BT255" s="199"/>
      <c r="BU255" s="199"/>
      <c r="BV255" s="199"/>
      <c r="BW255" s="199"/>
      <c r="BX255" s="199"/>
      <c r="BY255" s="199"/>
      <c r="BZ255" s="199"/>
      <c r="CA255" s="199"/>
      <c r="CB255" s="199"/>
      <c r="CC255" s="199"/>
      <c r="CD255" s="199"/>
      <c r="CE255" s="199"/>
      <c r="CF255" s="199"/>
      <c r="CG255" s="199"/>
      <c r="CH255" s="199"/>
      <c r="CI255" s="199"/>
      <c r="CJ255" s="199"/>
      <c r="CK255" s="199"/>
      <c r="CL255" s="199"/>
      <c r="CM255" s="199"/>
      <c r="CN255" s="199"/>
      <c r="CO255" s="199"/>
      <c r="CP255" s="199"/>
      <c r="CQ255" s="199"/>
      <c r="CR255" s="199"/>
      <c r="CS255" s="199"/>
      <c r="CT255" s="199"/>
      <c r="CU255" s="199"/>
      <c r="CV255" s="199"/>
      <c r="CW255" s="199"/>
      <c r="CX255" s="199"/>
      <c r="CY255" s="199"/>
      <c r="CZ255" s="199"/>
      <c r="DA255" s="199"/>
      <c r="DB255" s="199"/>
      <c r="DC255" s="199"/>
      <c r="DD255" s="199"/>
      <c r="DE255" s="199"/>
      <c r="DF255" s="199"/>
      <c r="DG255" s="199"/>
      <c r="DH255" s="199"/>
      <c r="DI255" s="199"/>
      <c r="DJ255" s="199"/>
      <c r="DK255" s="199"/>
      <c r="DL255" s="199"/>
      <c r="DM255" s="199"/>
      <c r="DN255" s="199"/>
    </row>
    <row r="256" spans="1:118" x14ac:dyDescent="0.2">
      <c r="A256" s="33" t="s">
        <v>138</v>
      </c>
      <c r="B256" s="33" t="s">
        <v>140</v>
      </c>
      <c r="C256" s="33">
        <v>13</v>
      </c>
      <c r="D256" s="33" t="s">
        <v>39</v>
      </c>
      <c r="E256" s="200">
        <v>-248481</v>
      </c>
      <c r="F256" s="199">
        <v>-1066728.933</v>
      </c>
      <c r="G256" s="200"/>
      <c r="H256" s="199"/>
      <c r="I256" s="200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  <c r="AC256" s="199"/>
      <c r="AD256" s="199"/>
      <c r="AE256" s="199"/>
      <c r="AF256" s="199"/>
      <c r="AG256" s="199"/>
      <c r="AH256" s="199"/>
      <c r="AI256" s="199"/>
      <c r="AJ256" s="199"/>
      <c r="AK256" s="199"/>
      <c r="AL256" s="199"/>
      <c r="AM256" s="199"/>
      <c r="AN256" s="199"/>
      <c r="AO256" s="199"/>
      <c r="AP256" s="199"/>
      <c r="AQ256" s="199"/>
      <c r="AR256" s="199"/>
      <c r="AS256" s="199"/>
      <c r="AT256" s="199"/>
      <c r="AU256" s="199"/>
      <c r="AV256" s="199"/>
      <c r="AW256" s="199"/>
      <c r="AX256" s="199"/>
      <c r="AY256" s="199"/>
      <c r="AZ256" s="199"/>
      <c r="BA256" s="199"/>
      <c r="BB256" s="199"/>
      <c r="BC256" s="199"/>
      <c r="BD256" s="199"/>
      <c r="BE256" s="199"/>
      <c r="BF256" s="199"/>
      <c r="BG256" s="199"/>
      <c r="BH256" s="199"/>
      <c r="BI256" s="199"/>
      <c r="BJ256" s="199"/>
      <c r="BK256" s="199"/>
      <c r="BL256" s="199"/>
      <c r="BM256" s="199"/>
      <c r="BN256" s="199"/>
      <c r="BO256" s="199"/>
      <c r="BP256" s="199"/>
      <c r="BQ256" s="199"/>
      <c r="BR256" s="199"/>
      <c r="BS256" s="199"/>
      <c r="BT256" s="199"/>
      <c r="BU256" s="199"/>
      <c r="BV256" s="199"/>
      <c r="BW256" s="199"/>
      <c r="BX256" s="199"/>
      <c r="BY256" s="199"/>
      <c r="BZ256" s="199"/>
      <c r="CA256" s="199"/>
      <c r="CB256" s="199"/>
      <c r="CC256" s="199"/>
      <c r="CD256" s="199"/>
      <c r="CE256" s="199"/>
      <c r="CF256" s="199"/>
      <c r="CG256" s="199"/>
      <c r="CH256" s="199"/>
      <c r="CI256" s="199"/>
      <c r="CJ256" s="199"/>
      <c r="CK256" s="199"/>
      <c r="CL256" s="199"/>
      <c r="CM256" s="199"/>
      <c r="CN256" s="199"/>
      <c r="CO256" s="199"/>
      <c r="CP256" s="199"/>
      <c r="CQ256" s="199"/>
      <c r="CR256" s="199"/>
      <c r="CS256" s="199"/>
      <c r="CT256" s="199"/>
      <c r="CU256" s="199"/>
      <c r="CV256" s="199"/>
      <c r="CW256" s="199"/>
      <c r="CX256" s="199"/>
      <c r="CY256" s="199"/>
      <c r="CZ256" s="199"/>
      <c r="DA256" s="199"/>
      <c r="DB256" s="199"/>
      <c r="DC256" s="199"/>
      <c r="DD256" s="199"/>
      <c r="DE256" s="199"/>
      <c r="DF256" s="199"/>
      <c r="DG256" s="199"/>
      <c r="DH256" s="199"/>
      <c r="DI256" s="199"/>
      <c r="DJ256" s="199"/>
      <c r="DK256" s="199"/>
      <c r="DL256" s="199"/>
      <c r="DM256" s="199"/>
      <c r="DN256" s="199"/>
    </row>
    <row r="257" spans="1:118" x14ac:dyDescent="0.2">
      <c r="A257" s="33" t="s">
        <v>138</v>
      </c>
      <c r="B257" s="33" t="s">
        <v>140</v>
      </c>
      <c r="C257" s="33">
        <v>14</v>
      </c>
      <c r="D257" s="33" t="s">
        <v>40</v>
      </c>
      <c r="E257" s="200">
        <v>0</v>
      </c>
      <c r="F257" s="199">
        <v>0</v>
      </c>
      <c r="G257" s="200"/>
      <c r="H257" s="199"/>
      <c r="I257" s="200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  <c r="AC257" s="199"/>
      <c r="AD257" s="199"/>
      <c r="AE257" s="199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9"/>
      <c r="AP257" s="199"/>
      <c r="AQ257" s="199"/>
      <c r="AR257" s="199"/>
      <c r="AS257" s="199"/>
      <c r="AT257" s="199"/>
      <c r="AU257" s="199"/>
      <c r="AV257" s="199"/>
      <c r="AW257" s="199"/>
      <c r="AX257" s="199"/>
      <c r="AY257" s="199"/>
      <c r="AZ257" s="199"/>
      <c r="BA257" s="199"/>
      <c r="BB257" s="199"/>
      <c r="BC257" s="199"/>
      <c r="BD257" s="199"/>
      <c r="BE257" s="199"/>
      <c r="BF257" s="199"/>
      <c r="BG257" s="199"/>
      <c r="BH257" s="199"/>
      <c r="BI257" s="199"/>
      <c r="BJ257" s="199"/>
      <c r="BK257" s="199"/>
      <c r="BL257" s="199"/>
      <c r="BM257" s="199"/>
      <c r="BN257" s="199"/>
      <c r="BO257" s="199"/>
      <c r="BP257" s="199"/>
      <c r="BQ257" s="199"/>
      <c r="BR257" s="199"/>
      <c r="BS257" s="199"/>
      <c r="BT257" s="199"/>
      <c r="BU257" s="199"/>
      <c r="BV257" s="199"/>
      <c r="BW257" s="199"/>
      <c r="BX257" s="199"/>
      <c r="BY257" s="199"/>
      <c r="BZ257" s="199"/>
      <c r="CA257" s="199"/>
      <c r="CB257" s="199"/>
      <c r="CC257" s="199"/>
      <c r="CD257" s="199"/>
      <c r="CE257" s="199"/>
      <c r="CF257" s="199"/>
      <c r="CG257" s="199"/>
      <c r="CH257" s="199"/>
      <c r="CI257" s="199"/>
      <c r="CJ257" s="199"/>
      <c r="CK257" s="199"/>
      <c r="CL257" s="199"/>
      <c r="CM257" s="199"/>
      <c r="CN257" s="199"/>
      <c r="CO257" s="199"/>
      <c r="CP257" s="199"/>
      <c r="CQ257" s="199"/>
      <c r="CR257" s="199"/>
      <c r="CS257" s="199"/>
      <c r="CT257" s="199"/>
      <c r="CU257" s="199"/>
      <c r="CV257" s="199"/>
      <c r="CW257" s="199"/>
      <c r="CX257" s="199"/>
      <c r="CY257" s="199"/>
      <c r="CZ257" s="199"/>
      <c r="DA257" s="199"/>
      <c r="DB257" s="199"/>
      <c r="DC257" s="199"/>
      <c r="DD257" s="199"/>
      <c r="DE257" s="199"/>
      <c r="DF257" s="199"/>
      <c r="DG257" s="199"/>
      <c r="DH257" s="199"/>
      <c r="DI257" s="199"/>
      <c r="DJ257" s="199"/>
      <c r="DK257" s="199"/>
      <c r="DL257" s="199"/>
      <c r="DM257" s="199"/>
      <c r="DN257" s="199"/>
    </row>
    <row r="258" spans="1:118" x14ac:dyDescent="0.2">
      <c r="A258" s="33" t="s">
        <v>138</v>
      </c>
      <c r="B258" s="33" t="s">
        <v>140</v>
      </c>
      <c r="C258" s="33">
        <v>15</v>
      </c>
      <c r="D258" s="33" t="s">
        <v>41</v>
      </c>
      <c r="E258" s="200">
        <v>0</v>
      </c>
      <c r="F258" s="199">
        <v>0</v>
      </c>
      <c r="G258" s="200"/>
      <c r="H258" s="199"/>
      <c r="I258" s="200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  <c r="AC258" s="199"/>
      <c r="AD258" s="199"/>
      <c r="AE258" s="199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9"/>
      <c r="AP258" s="199"/>
      <c r="AQ258" s="199"/>
      <c r="AR258" s="199"/>
      <c r="AS258" s="199"/>
      <c r="AT258" s="199"/>
      <c r="AU258" s="199"/>
      <c r="AV258" s="199"/>
      <c r="AW258" s="199"/>
      <c r="AX258" s="199"/>
      <c r="AY258" s="199"/>
      <c r="AZ258" s="199"/>
      <c r="BA258" s="199"/>
      <c r="BB258" s="199"/>
      <c r="BC258" s="199"/>
      <c r="BD258" s="199"/>
      <c r="BE258" s="199"/>
      <c r="BF258" s="199"/>
      <c r="BG258" s="199"/>
      <c r="BH258" s="199"/>
      <c r="BI258" s="199"/>
      <c r="BJ258" s="199"/>
      <c r="BK258" s="199"/>
      <c r="BL258" s="199"/>
      <c r="BM258" s="199"/>
      <c r="BN258" s="199"/>
      <c r="BO258" s="199"/>
      <c r="BP258" s="199"/>
      <c r="BQ258" s="199"/>
      <c r="BR258" s="199"/>
      <c r="BS258" s="199"/>
      <c r="BT258" s="199"/>
      <c r="BU258" s="199"/>
      <c r="BV258" s="199"/>
      <c r="BW258" s="199"/>
      <c r="BX258" s="199"/>
      <c r="BY258" s="199"/>
      <c r="BZ258" s="199"/>
      <c r="CA258" s="199"/>
      <c r="CB258" s="199"/>
      <c r="CC258" s="199"/>
      <c r="CD258" s="199"/>
      <c r="CE258" s="199"/>
      <c r="CF258" s="199"/>
      <c r="CG258" s="199"/>
      <c r="CH258" s="199"/>
      <c r="CI258" s="199"/>
      <c r="CJ258" s="199"/>
      <c r="CK258" s="199"/>
      <c r="CL258" s="199"/>
      <c r="CM258" s="199"/>
      <c r="CN258" s="199"/>
      <c r="CO258" s="199"/>
      <c r="CP258" s="199"/>
      <c r="CQ258" s="199"/>
      <c r="CR258" s="199"/>
      <c r="CS258" s="199"/>
      <c r="CT258" s="199"/>
      <c r="CU258" s="199"/>
      <c r="CV258" s="199"/>
      <c r="CW258" s="199"/>
      <c r="CX258" s="199"/>
      <c r="CY258" s="199"/>
      <c r="CZ258" s="199"/>
      <c r="DA258" s="199"/>
      <c r="DB258" s="199"/>
      <c r="DC258" s="199"/>
      <c r="DD258" s="199"/>
      <c r="DE258" s="199"/>
      <c r="DF258" s="199"/>
      <c r="DG258" s="199"/>
      <c r="DH258" s="199"/>
      <c r="DI258" s="199"/>
      <c r="DJ258" s="199"/>
      <c r="DK258" s="199"/>
      <c r="DL258" s="199"/>
      <c r="DM258" s="199"/>
      <c r="DN258" s="199"/>
    </row>
    <row r="259" spans="1:118" x14ac:dyDescent="0.2">
      <c r="A259" s="33" t="s">
        <v>138</v>
      </c>
      <c r="B259" s="33" t="s">
        <v>140</v>
      </c>
      <c r="C259" s="33">
        <v>16</v>
      </c>
      <c r="D259" s="33" t="s">
        <v>42</v>
      </c>
      <c r="E259" s="200">
        <v>0</v>
      </c>
      <c r="F259" s="199">
        <v>0</v>
      </c>
      <c r="G259" s="200"/>
      <c r="H259" s="199"/>
      <c r="I259" s="200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  <c r="AC259" s="199"/>
      <c r="AD259" s="199"/>
      <c r="AE259" s="199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9"/>
      <c r="AP259" s="199"/>
      <c r="AQ259" s="199"/>
      <c r="AR259" s="199"/>
      <c r="AS259" s="199"/>
      <c r="AT259" s="199"/>
      <c r="AU259" s="199"/>
      <c r="AV259" s="199"/>
      <c r="AW259" s="199"/>
      <c r="AX259" s="199"/>
      <c r="AY259" s="199"/>
      <c r="AZ259" s="199"/>
      <c r="BA259" s="199"/>
      <c r="BB259" s="199"/>
      <c r="BC259" s="199"/>
      <c r="BD259" s="199"/>
      <c r="BE259" s="199"/>
      <c r="BF259" s="199"/>
      <c r="BG259" s="199"/>
      <c r="BH259" s="199"/>
      <c r="BI259" s="199"/>
      <c r="BJ259" s="199"/>
      <c r="BK259" s="199"/>
      <c r="BL259" s="199"/>
      <c r="BM259" s="199"/>
      <c r="BN259" s="199"/>
      <c r="BO259" s="199"/>
      <c r="BP259" s="199"/>
      <c r="BQ259" s="199"/>
      <c r="BR259" s="199"/>
      <c r="BS259" s="199"/>
      <c r="BT259" s="199"/>
      <c r="BU259" s="199"/>
      <c r="BV259" s="199"/>
      <c r="BW259" s="199"/>
      <c r="BX259" s="199"/>
      <c r="BY259" s="199"/>
      <c r="BZ259" s="199"/>
      <c r="CA259" s="199"/>
      <c r="CB259" s="199"/>
      <c r="CC259" s="199"/>
      <c r="CD259" s="199"/>
      <c r="CE259" s="199"/>
      <c r="CF259" s="199"/>
      <c r="CG259" s="199"/>
      <c r="CH259" s="199"/>
      <c r="CI259" s="199"/>
      <c r="CJ259" s="199"/>
      <c r="CK259" s="199"/>
      <c r="CL259" s="199"/>
      <c r="CM259" s="199"/>
      <c r="CN259" s="199"/>
      <c r="CO259" s="199"/>
      <c r="CP259" s="199"/>
      <c r="CQ259" s="199"/>
      <c r="CR259" s="199"/>
      <c r="CS259" s="199"/>
      <c r="CT259" s="199"/>
      <c r="CU259" s="199"/>
      <c r="CV259" s="199"/>
      <c r="CW259" s="199"/>
      <c r="CX259" s="199"/>
      <c r="CY259" s="199"/>
      <c r="CZ259" s="199"/>
      <c r="DA259" s="199"/>
      <c r="DB259" s="199"/>
      <c r="DC259" s="199"/>
      <c r="DD259" s="199"/>
      <c r="DE259" s="199"/>
      <c r="DF259" s="199"/>
      <c r="DG259" s="199"/>
      <c r="DH259" s="199"/>
      <c r="DI259" s="199"/>
      <c r="DJ259" s="199"/>
      <c r="DK259" s="199"/>
      <c r="DL259" s="199"/>
      <c r="DM259" s="199"/>
      <c r="DN259" s="199"/>
    </row>
    <row r="260" spans="1:118" x14ac:dyDescent="0.2">
      <c r="A260" s="33" t="s">
        <v>138</v>
      </c>
      <c r="B260" s="33" t="s">
        <v>140</v>
      </c>
      <c r="C260" s="33">
        <v>17</v>
      </c>
      <c r="D260" s="33" t="s">
        <v>124</v>
      </c>
      <c r="E260" s="200">
        <v>1566417</v>
      </c>
      <c r="F260" s="199">
        <v>2045215.29</v>
      </c>
      <c r="G260" s="200"/>
      <c r="H260" s="199"/>
      <c r="I260" s="200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  <c r="AC260" s="199"/>
      <c r="AD260" s="199"/>
      <c r="AE260" s="199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99"/>
      <c r="AP260" s="199"/>
      <c r="AQ260" s="199"/>
      <c r="AR260" s="199"/>
      <c r="AS260" s="199"/>
      <c r="AT260" s="199"/>
      <c r="AU260" s="199"/>
      <c r="AV260" s="199"/>
      <c r="AW260" s="199"/>
      <c r="AX260" s="199"/>
      <c r="AY260" s="199"/>
      <c r="AZ260" s="199"/>
      <c r="BA260" s="199"/>
      <c r="BB260" s="199"/>
      <c r="BC260" s="199"/>
      <c r="BD260" s="199"/>
      <c r="BE260" s="199"/>
      <c r="BF260" s="199"/>
      <c r="BG260" s="199"/>
      <c r="BH260" s="199"/>
      <c r="BI260" s="199"/>
      <c r="BJ260" s="199"/>
      <c r="BK260" s="199"/>
      <c r="BL260" s="199"/>
      <c r="BM260" s="199"/>
      <c r="BN260" s="199"/>
      <c r="BO260" s="199"/>
      <c r="BP260" s="199"/>
      <c r="BQ260" s="199"/>
      <c r="BR260" s="199"/>
      <c r="BS260" s="199"/>
      <c r="BT260" s="199"/>
      <c r="BU260" s="199"/>
      <c r="BV260" s="199"/>
      <c r="BW260" s="199"/>
      <c r="BX260" s="199"/>
      <c r="BY260" s="199"/>
      <c r="BZ260" s="199"/>
      <c r="CA260" s="199"/>
      <c r="CB260" s="199"/>
      <c r="CC260" s="199"/>
      <c r="CD260" s="199"/>
      <c r="CE260" s="199"/>
      <c r="CF260" s="199"/>
      <c r="CG260" s="199"/>
      <c r="CH260" s="199"/>
      <c r="CI260" s="199"/>
      <c r="CJ260" s="199"/>
      <c r="CK260" s="199"/>
      <c r="CL260" s="199"/>
      <c r="CM260" s="199"/>
      <c r="CN260" s="199"/>
      <c r="CO260" s="199"/>
      <c r="CP260" s="199"/>
      <c r="CQ260" s="199"/>
      <c r="CR260" s="199"/>
      <c r="CS260" s="199"/>
      <c r="CT260" s="199"/>
      <c r="CU260" s="199"/>
      <c r="CV260" s="199"/>
      <c r="CW260" s="199"/>
      <c r="CX260" s="199"/>
      <c r="CY260" s="199"/>
      <c r="CZ260" s="199"/>
      <c r="DA260" s="199"/>
      <c r="DB260" s="199"/>
      <c r="DC260" s="199"/>
      <c r="DD260" s="199"/>
      <c r="DE260" s="199"/>
      <c r="DF260" s="199"/>
      <c r="DG260" s="199"/>
      <c r="DH260" s="199"/>
      <c r="DI260" s="199"/>
      <c r="DJ260" s="199"/>
      <c r="DK260" s="199"/>
      <c r="DL260" s="199"/>
      <c r="DM260" s="199"/>
      <c r="DN260" s="199"/>
    </row>
    <row r="261" spans="1:118" x14ac:dyDescent="0.2">
      <c r="A261" s="33" t="s">
        <v>138</v>
      </c>
      <c r="B261" s="33" t="s">
        <v>140</v>
      </c>
      <c r="C261" s="33">
        <v>18</v>
      </c>
      <c r="D261" s="33" t="s">
        <v>125</v>
      </c>
      <c r="E261" s="200">
        <v>-313104</v>
      </c>
      <c r="F261" s="199">
        <v>-493435.94</v>
      </c>
      <c r="G261" s="200"/>
      <c r="H261" s="199"/>
      <c r="I261" s="200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  <c r="AC261" s="199"/>
      <c r="AD261" s="199"/>
      <c r="AE261" s="199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9"/>
      <c r="AP261" s="199"/>
      <c r="AQ261" s="199"/>
      <c r="AR261" s="199"/>
      <c r="AS261" s="199"/>
      <c r="AT261" s="199"/>
      <c r="AU261" s="199"/>
      <c r="AV261" s="199"/>
      <c r="AW261" s="199"/>
      <c r="AX261" s="199"/>
      <c r="AY261" s="199"/>
      <c r="AZ261" s="199"/>
      <c r="BA261" s="199"/>
      <c r="BB261" s="199"/>
      <c r="BC261" s="199"/>
      <c r="BD261" s="199"/>
      <c r="BE261" s="199"/>
      <c r="BF261" s="199"/>
      <c r="BG261" s="199"/>
      <c r="BH261" s="199"/>
      <c r="BI261" s="199"/>
      <c r="BJ261" s="199"/>
      <c r="BK261" s="199"/>
      <c r="BL261" s="199"/>
      <c r="BM261" s="199"/>
      <c r="BN261" s="199"/>
      <c r="BO261" s="199"/>
      <c r="BP261" s="199"/>
      <c r="BQ261" s="199"/>
      <c r="BR261" s="199"/>
      <c r="BS261" s="199"/>
      <c r="BT261" s="199"/>
      <c r="BU261" s="199"/>
      <c r="BV261" s="199"/>
      <c r="BW261" s="199"/>
      <c r="BX261" s="199"/>
      <c r="BY261" s="199"/>
      <c r="BZ261" s="199"/>
      <c r="CA261" s="199"/>
      <c r="CB261" s="199"/>
      <c r="CC261" s="199"/>
      <c r="CD261" s="199"/>
      <c r="CE261" s="199"/>
      <c r="CF261" s="199"/>
      <c r="CG261" s="199"/>
      <c r="CH261" s="199"/>
      <c r="CI261" s="199"/>
      <c r="CJ261" s="199"/>
      <c r="CK261" s="199"/>
      <c r="CL261" s="199"/>
      <c r="CM261" s="199"/>
      <c r="CN261" s="199"/>
      <c r="CO261" s="199"/>
      <c r="CP261" s="199"/>
      <c r="CQ261" s="199"/>
      <c r="CR261" s="199"/>
      <c r="CS261" s="199"/>
      <c r="CT261" s="199"/>
      <c r="CU261" s="199"/>
      <c r="CV261" s="199"/>
      <c r="CW261" s="199"/>
      <c r="CX261" s="199"/>
      <c r="CY261" s="199"/>
      <c r="CZ261" s="199"/>
      <c r="DA261" s="199"/>
      <c r="DB261" s="199"/>
      <c r="DC261" s="199"/>
      <c r="DD261" s="199"/>
      <c r="DE261" s="199"/>
      <c r="DF261" s="199"/>
      <c r="DG261" s="199"/>
      <c r="DH261" s="199"/>
      <c r="DI261" s="199"/>
      <c r="DJ261" s="199"/>
      <c r="DK261" s="199"/>
      <c r="DL261" s="199"/>
      <c r="DM261" s="199"/>
      <c r="DN261" s="199"/>
    </row>
    <row r="262" spans="1:118" x14ac:dyDescent="0.2">
      <c r="A262" s="33" t="s">
        <v>138</v>
      </c>
      <c r="B262" s="33" t="s">
        <v>140</v>
      </c>
      <c r="C262" s="33">
        <v>19</v>
      </c>
      <c r="D262" s="33" t="s">
        <v>47</v>
      </c>
      <c r="E262" s="200">
        <v>0</v>
      </c>
      <c r="F262" s="199">
        <v>0</v>
      </c>
      <c r="G262" s="200"/>
      <c r="H262" s="199"/>
      <c r="I262" s="200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  <c r="AC262" s="199"/>
      <c r="AD262" s="199"/>
      <c r="AE262" s="199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9"/>
      <c r="AP262" s="199"/>
      <c r="AQ262" s="199"/>
      <c r="AR262" s="199"/>
      <c r="AS262" s="199"/>
      <c r="AT262" s="199"/>
      <c r="AU262" s="199"/>
      <c r="AV262" s="199"/>
      <c r="AW262" s="199"/>
      <c r="AX262" s="199"/>
      <c r="AY262" s="199"/>
      <c r="AZ262" s="199"/>
      <c r="BA262" s="199"/>
      <c r="BB262" s="199"/>
      <c r="BC262" s="199"/>
      <c r="BD262" s="199"/>
      <c r="BE262" s="199"/>
      <c r="BF262" s="199"/>
      <c r="BG262" s="199"/>
      <c r="BH262" s="199"/>
      <c r="BI262" s="199"/>
      <c r="BJ262" s="199"/>
      <c r="BK262" s="199"/>
      <c r="BL262" s="199"/>
      <c r="BM262" s="199"/>
      <c r="BN262" s="199"/>
      <c r="BO262" s="199"/>
      <c r="BP262" s="199"/>
      <c r="BQ262" s="199"/>
      <c r="BR262" s="199"/>
      <c r="BS262" s="199"/>
      <c r="BT262" s="199"/>
      <c r="BU262" s="199"/>
      <c r="BV262" s="199"/>
      <c r="BW262" s="199"/>
      <c r="BX262" s="199"/>
      <c r="BY262" s="199"/>
      <c r="BZ262" s="199"/>
      <c r="CA262" s="199"/>
      <c r="CB262" s="199"/>
      <c r="CC262" s="199"/>
      <c r="CD262" s="199"/>
      <c r="CE262" s="199"/>
      <c r="CF262" s="199"/>
      <c r="CG262" s="199"/>
      <c r="CH262" s="199"/>
      <c r="CI262" s="199"/>
      <c r="CJ262" s="199"/>
      <c r="CK262" s="199"/>
      <c r="CL262" s="199"/>
      <c r="CM262" s="199"/>
      <c r="CN262" s="199"/>
      <c r="CO262" s="199"/>
      <c r="CP262" s="199"/>
      <c r="CQ262" s="199"/>
      <c r="CR262" s="199"/>
      <c r="CS262" s="199"/>
      <c r="CT262" s="199"/>
      <c r="CU262" s="199"/>
      <c r="CV262" s="199"/>
      <c r="CW262" s="199"/>
      <c r="CX262" s="199"/>
      <c r="CY262" s="199"/>
      <c r="CZ262" s="199"/>
      <c r="DA262" s="199"/>
      <c r="DB262" s="199"/>
      <c r="DC262" s="199"/>
      <c r="DD262" s="199"/>
      <c r="DE262" s="199"/>
      <c r="DF262" s="199"/>
      <c r="DG262" s="199"/>
      <c r="DH262" s="199"/>
      <c r="DI262" s="199"/>
      <c r="DJ262" s="199"/>
      <c r="DK262" s="199"/>
      <c r="DL262" s="199"/>
      <c r="DM262" s="199"/>
      <c r="DN262" s="199"/>
    </row>
    <row r="263" spans="1:118" x14ac:dyDescent="0.2">
      <c r="A263" s="33" t="s">
        <v>138</v>
      </c>
      <c r="B263" s="33" t="s">
        <v>140</v>
      </c>
      <c r="C263" s="33">
        <v>20</v>
      </c>
      <c r="D263" s="33" t="s">
        <v>126</v>
      </c>
      <c r="E263" s="200">
        <v>0</v>
      </c>
      <c r="F263" s="199">
        <v>0</v>
      </c>
      <c r="G263" s="200"/>
      <c r="H263" s="199"/>
      <c r="I263" s="200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  <c r="AC263" s="199"/>
      <c r="AD263" s="199"/>
      <c r="AE263" s="199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9"/>
      <c r="AP263" s="199"/>
      <c r="AQ263" s="199"/>
      <c r="AR263" s="199"/>
      <c r="AS263" s="199"/>
      <c r="AT263" s="199"/>
      <c r="AU263" s="199"/>
      <c r="AV263" s="199"/>
      <c r="AW263" s="199"/>
      <c r="AX263" s="199"/>
      <c r="AY263" s="199"/>
      <c r="AZ263" s="199"/>
      <c r="BA263" s="199"/>
      <c r="BB263" s="199"/>
      <c r="BC263" s="199"/>
      <c r="BD263" s="199"/>
      <c r="BE263" s="199"/>
      <c r="BF263" s="199"/>
      <c r="BG263" s="199"/>
      <c r="BH263" s="199"/>
      <c r="BI263" s="199"/>
      <c r="BJ263" s="199"/>
      <c r="BK263" s="199"/>
      <c r="BL263" s="199"/>
      <c r="BM263" s="199"/>
      <c r="BN263" s="199"/>
      <c r="BO263" s="199"/>
      <c r="BP263" s="199"/>
      <c r="BQ263" s="199"/>
      <c r="BR263" s="199"/>
      <c r="BS263" s="199"/>
      <c r="BT263" s="199"/>
      <c r="BU263" s="199"/>
      <c r="BV263" s="199"/>
      <c r="BW263" s="199"/>
      <c r="BX263" s="199"/>
      <c r="BY263" s="199"/>
      <c r="BZ263" s="199"/>
      <c r="CA263" s="199"/>
      <c r="CB263" s="199"/>
      <c r="CC263" s="199"/>
      <c r="CD263" s="199"/>
      <c r="CE263" s="199"/>
      <c r="CF263" s="199"/>
      <c r="CG263" s="199"/>
      <c r="CH263" s="199"/>
      <c r="CI263" s="199"/>
      <c r="CJ263" s="199"/>
      <c r="CK263" s="199"/>
      <c r="CL263" s="199"/>
      <c r="CM263" s="199"/>
      <c r="CN263" s="199"/>
      <c r="CO263" s="199"/>
      <c r="CP263" s="199"/>
      <c r="CQ263" s="199"/>
      <c r="CR263" s="199"/>
      <c r="CS263" s="199"/>
      <c r="CT263" s="199"/>
      <c r="CU263" s="199"/>
      <c r="CV263" s="199"/>
      <c r="CW263" s="199"/>
      <c r="CX263" s="199"/>
      <c r="CY263" s="199"/>
      <c r="CZ263" s="199"/>
      <c r="DA263" s="199"/>
      <c r="DB263" s="199"/>
      <c r="DC263" s="199"/>
      <c r="DD263" s="199"/>
      <c r="DE263" s="199"/>
      <c r="DF263" s="199"/>
      <c r="DG263" s="199"/>
      <c r="DH263" s="199"/>
      <c r="DI263" s="199"/>
      <c r="DJ263" s="199"/>
      <c r="DK263" s="199"/>
      <c r="DL263" s="199"/>
      <c r="DM263" s="199"/>
      <c r="DN263" s="199"/>
    </row>
    <row r="264" spans="1:118" x14ac:dyDescent="0.2">
      <c r="A264" s="33" t="s">
        <v>138</v>
      </c>
      <c r="B264" s="33" t="s">
        <v>140</v>
      </c>
      <c r="C264" s="33">
        <v>21</v>
      </c>
      <c r="D264" s="33" t="s">
        <v>127</v>
      </c>
      <c r="E264" s="200">
        <v>0</v>
      </c>
      <c r="F264" s="199">
        <v>0</v>
      </c>
      <c r="G264" s="200"/>
      <c r="H264" s="199"/>
      <c r="I264" s="200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99"/>
      <c r="AP264" s="199"/>
      <c r="AQ264" s="199"/>
      <c r="AR264" s="199"/>
      <c r="AS264" s="199"/>
      <c r="AT264" s="199"/>
      <c r="AU264" s="199"/>
      <c r="AV264" s="199"/>
      <c r="AW264" s="199"/>
      <c r="AX264" s="199"/>
      <c r="AY264" s="199"/>
      <c r="AZ264" s="199"/>
      <c r="BA264" s="199"/>
      <c r="BB264" s="199"/>
      <c r="BC264" s="199"/>
      <c r="BD264" s="199"/>
      <c r="BE264" s="199"/>
      <c r="BF264" s="199"/>
      <c r="BG264" s="199"/>
      <c r="BH264" s="199"/>
      <c r="BI264" s="199"/>
      <c r="BJ264" s="199"/>
      <c r="BK264" s="199"/>
      <c r="BL264" s="199"/>
      <c r="BM264" s="199"/>
      <c r="BN264" s="199"/>
      <c r="BO264" s="199"/>
      <c r="BP264" s="199"/>
      <c r="BQ264" s="199"/>
      <c r="BR264" s="199"/>
      <c r="BS264" s="199"/>
      <c r="BT264" s="199"/>
      <c r="BU264" s="199"/>
      <c r="BV264" s="199"/>
      <c r="BW264" s="199"/>
      <c r="BX264" s="199"/>
      <c r="BY264" s="199"/>
      <c r="BZ264" s="199"/>
      <c r="CA264" s="199"/>
      <c r="CB264" s="199"/>
      <c r="CC264" s="199"/>
      <c r="CD264" s="199"/>
      <c r="CE264" s="199"/>
      <c r="CF264" s="199"/>
      <c r="CG264" s="199"/>
      <c r="CH264" s="199"/>
      <c r="CI264" s="199"/>
      <c r="CJ264" s="199"/>
      <c r="CK264" s="199"/>
      <c r="CL264" s="199"/>
      <c r="CM264" s="199"/>
      <c r="CN264" s="199"/>
      <c r="CO264" s="199"/>
      <c r="CP264" s="199"/>
      <c r="CQ264" s="199"/>
      <c r="CR264" s="199"/>
      <c r="CS264" s="199"/>
      <c r="CT264" s="199"/>
      <c r="CU264" s="199"/>
      <c r="CV264" s="199"/>
      <c r="CW264" s="199"/>
      <c r="CX264" s="199"/>
      <c r="CY264" s="199"/>
      <c r="CZ264" s="199"/>
      <c r="DA264" s="199"/>
      <c r="DB264" s="199"/>
      <c r="DC264" s="199"/>
      <c r="DD264" s="199"/>
      <c r="DE264" s="199"/>
      <c r="DF264" s="199"/>
      <c r="DG264" s="199"/>
      <c r="DH264" s="199"/>
      <c r="DI264" s="199"/>
      <c r="DJ264" s="199"/>
      <c r="DK264" s="199"/>
      <c r="DL264" s="199"/>
      <c r="DM264" s="199"/>
      <c r="DN264" s="199"/>
    </row>
    <row r="265" spans="1:118" x14ac:dyDescent="0.2">
      <c r="A265" s="33" t="s">
        <v>138</v>
      </c>
      <c r="B265" s="33" t="s">
        <v>140</v>
      </c>
      <c r="C265" s="33">
        <v>22</v>
      </c>
      <c r="D265" s="33" t="s">
        <v>128</v>
      </c>
      <c r="E265" s="200">
        <v>-1345822</v>
      </c>
      <c r="F265" s="199">
        <v>-5777613.8459999999</v>
      </c>
      <c r="G265" s="200"/>
      <c r="H265" s="199"/>
      <c r="I265" s="200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  <c r="AC265" s="199"/>
      <c r="AD265" s="199"/>
      <c r="AE265" s="199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9"/>
      <c r="AP265" s="199"/>
      <c r="AQ265" s="199"/>
      <c r="AR265" s="199"/>
      <c r="AS265" s="199"/>
      <c r="AT265" s="199"/>
      <c r="AU265" s="199"/>
      <c r="AV265" s="199"/>
      <c r="AW265" s="199"/>
      <c r="AX265" s="199"/>
      <c r="AY265" s="199"/>
      <c r="AZ265" s="199"/>
      <c r="BA265" s="199"/>
      <c r="BB265" s="199"/>
      <c r="BC265" s="199"/>
      <c r="BD265" s="199"/>
      <c r="BE265" s="199"/>
      <c r="BF265" s="199"/>
      <c r="BG265" s="199"/>
      <c r="BH265" s="199"/>
      <c r="BI265" s="199"/>
      <c r="BJ265" s="199"/>
      <c r="BK265" s="199"/>
      <c r="BL265" s="199"/>
      <c r="BM265" s="199"/>
      <c r="BN265" s="199"/>
      <c r="BO265" s="199"/>
      <c r="BP265" s="199"/>
      <c r="BQ265" s="199"/>
      <c r="BR265" s="199"/>
      <c r="BS265" s="199"/>
      <c r="BT265" s="199"/>
      <c r="BU265" s="199"/>
      <c r="BV265" s="199"/>
      <c r="BW265" s="199"/>
      <c r="BX265" s="199"/>
      <c r="BY265" s="199"/>
      <c r="BZ265" s="199"/>
      <c r="CA265" s="199"/>
      <c r="CB265" s="199"/>
      <c r="CC265" s="199"/>
      <c r="CD265" s="199"/>
      <c r="CE265" s="199"/>
      <c r="CF265" s="199"/>
      <c r="CG265" s="199"/>
      <c r="CH265" s="199"/>
      <c r="CI265" s="199"/>
      <c r="CJ265" s="199"/>
      <c r="CK265" s="199"/>
      <c r="CL265" s="199"/>
      <c r="CM265" s="199"/>
      <c r="CN265" s="199"/>
      <c r="CO265" s="199"/>
      <c r="CP265" s="199"/>
      <c r="CQ265" s="199"/>
      <c r="CR265" s="199"/>
      <c r="CS265" s="199"/>
      <c r="CT265" s="199"/>
      <c r="CU265" s="199"/>
      <c r="CV265" s="199"/>
      <c r="CW265" s="199"/>
      <c r="CX265" s="199"/>
      <c r="CY265" s="199"/>
      <c r="CZ265" s="199"/>
      <c r="DA265" s="199"/>
      <c r="DB265" s="199"/>
      <c r="DC265" s="199"/>
      <c r="DD265" s="199"/>
      <c r="DE265" s="199"/>
      <c r="DF265" s="199"/>
      <c r="DG265" s="199"/>
      <c r="DH265" s="199"/>
      <c r="DI265" s="199"/>
      <c r="DJ265" s="199"/>
      <c r="DK265" s="199"/>
      <c r="DL265" s="199"/>
      <c r="DM265" s="199"/>
      <c r="DN265" s="199"/>
    </row>
    <row r="266" spans="1:118" x14ac:dyDescent="0.2">
      <c r="A266" s="33" t="s">
        <v>138</v>
      </c>
      <c r="B266" s="33" t="s">
        <v>140</v>
      </c>
      <c r="C266" s="33">
        <v>23</v>
      </c>
      <c r="D266" s="33" t="s">
        <v>129</v>
      </c>
      <c r="E266" s="200">
        <v>-1084187</v>
      </c>
      <c r="F266" s="199">
        <v>-4654414.7910000002</v>
      </c>
      <c r="G266" s="200"/>
      <c r="H266" s="199"/>
      <c r="I266" s="200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  <c r="AC266" s="199"/>
      <c r="AD266" s="199"/>
      <c r="AE266" s="199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9"/>
      <c r="AP266" s="199"/>
      <c r="AQ266" s="199"/>
      <c r="AR266" s="199"/>
      <c r="AS266" s="199"/>
      <c r="AT266" s="199"/>
      <c r="AU266" s="199"/>
      <c r="AV266" s="199"/>
      <c r="AW266" s="199"/>
      <c r="AX266" s="199"/>
      <c r="AY266" s="199"/>
      <c r="AZ266" s="199"/>
      <c r="BA266" s="199"/>
      <c r="BB266" s="199"/>
      <c r="BC266" s="199"/>
      <c r="BD266" s="199"/>
      <c r="BE266" s="199"/>
      <c r="BF266" s="199"/>
      <c r="BG266" s="199"/>
      <c r="BH266" s="199"/>
      <c r="BI266" s="199"/>
      <c r="BJ266" s="199"/>
      <c r="BK266" s="199"/>
      <c r="BL266" s="199"/>
      <c r="BM266" s="199"/>
      <c r="BN266" s="199"/>
      <c r="BO266" s="199"/>
      <c r="BP266" s="199"/>
      <c r="BQ266" s="199"/>
      <c r="BR266" s="199"/>
      <c r="BS266" s="199"/>
      <c r="BT266" s="199"/>
      <c r="BU266" s="199"/>
      <c r="BV266" s="199"/>
      <c r="BW266" s="199"/>
      <c r="BX266" s="199"/>
      <c r="BY266" s="199"/>
      <c r="BZ266" s="199"/>
      <c r="CA266" s="199"/>
      <c r="CB266" s="199"/>
      <c r="CC266" s="199"/>
      <c r="CD266" s="199"/>
      <c r="CE266" s="199"/>
      <c r="CF266" s="199"/>
      <c r="CG266" s="199"/>
      <c r="CH266" s="199"/>
      <c r="CI266" s="199"/>
      <c r="CJ266" s="199"/>
      <c r="CK266" s="199"/>
      <c r="CL266" s="199"/>
      <c r="CM266" s="199"/>
      <c r="CN266" s="199"/>
      <c r="CO266" s="199"/>
      <c r="CP266" s="199"/>
      <c r="CQ266" s="199"/>
      <c r="CR266" s="199"/>
      <c r="CS266" s="199"/>
      <c r="CT266" s="199"/>
      <c r="CU266" s="199"/>
      <c r="CV266" s="199"/>
      <c r="CW266" s="199"/>
      <c r="CX266" s="199"/>
      <c r="CY266" s="199"/>
      <c r="CZ266" s="199"/>
      <c r="DA266" s="199"/>
      <c r="DB266" s="199"/>
      <c r="DC266" s="199"/>
      <c r="DD266" s="199"/>
      <c r="DE266" s="199"/>
      <c r="DF266" s="199"/>
      <c r="DG266" s="199"/>
      <c r="DH266" s="199"/>
      <c r="DI266" s="199"/>
      <c r="DJ266" s="199"/>
      <c r="DK266" s="199"/>
      <c r="DL266" s="199"/>
      <c r="DM266" s="199"/>
      <c r="DN266" s="199"/>
    </row>
    <row r="267" spans="1:118" x14ac:dyDescent="0.2">
      <c r="A267" s="33" t="s">
        <v>138</v>
      </c>
      <c r="B267" s="33" t="s">
        <v>140</v>
      </c>
      <c r="C267" s="33">
        <v>24</v>
      </c>
      <c r="D267" s="33" t="s">
        <v>55</v>
      </c>
      <c r="E267" s="200">
        <v>-157970356</v>
      </c>
      <c r="F267" s="199">
        <v>-2293267.85</v>
      </c>
      <c r="G267" s="200"/>
      <c r="H267" s="199"/>
      <c r="I267" s="200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  <c r="AC267" s="199"/>
      <c r="AD267" s="199"/>
      <c r="AE267" s="199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9"/>
      <c r="AP267" s="199"/>
      <c r="AQ267" s="199"/>
      <c r="AR267" s="199"/>
      <c r="AS267" s="199"/>
      <c r="AT267" s="199"/>
      <c r="AU267" s="199"/>
      <c r="AV267" s="199"/>
      <c r="AW267" s="199"/>
      <c r="AX267" s="199"/>
      <c r="AY267" s="199"/>
      <c r="AZ267" s="199"/>
      <c r="BA267" s="199"/>
      <c r="BB267" s="199"/>
      <c r="BC267" s="199"/>
      <c r="BD267" s="199"/>
      <c r="BE267" s="199"/>
      <c r="BF267" s="199"/>
      <c r="BG267" s="199"/>
      <c r="BH267" s="199"/>
      <c r="BI267" s="199"/>
      <c r="BJ267" s="199"/>
      <c r="BK267" s="199"/>
      <c r="BL267" s="199"/>
      <c r="BM267" s="199"/>
      <c r="BN267" s="199"/>
      <c r="BO267" s="199"/>
      <c r="BP267" s="199"/>
      <c r="BQ267" s="199"/>
      <c r="BR267" s="199"/>
      <c r="BS267" s="199"/>
      <c r="BT267" s="199"/>
      <c r="BU267" s="199"/>
      <c r="BV267" s="199"/>
      <c r="BW267" s="199"/>
      <c r="BX267" s="199"/>
      <c r="BY267" s="199"/>
      <c r="BZ267" s="199"/>
      <c r="CA267" s="199"/>
      <c r="CB267" s="199"/>
      <c r="CC267" s="199"/>
      <c r="CD267" s="199"/>
      <c r="CE267" s="199"/>
      <c r="CF267" s="199"/>
      <c r="CG267" s="199"/>
      <c r="CH267" s="199"/>
      <c r="CI267" s="199"/>
      <c r="CJ267" s="199"/>
      <c r="CK267" s="199"/>
      <c r="CL267" s="199"/>
      <c r="CM267" s="199"/>
      <c r="CN267" s="199"/>
      <c r="CO267" s="199"/>
      <c r="CP267" s="199"/>
      <c r="CQ267" s="199"/>
      <c r="CR267" s="199"/>
      <c r="CS267" s="199"/>
      <c r="CT267" s="199"/>
      <c r="CU267" s="199"/>
      <c r="CV267" s="199"/>
      <c r="CW267" s="199"/>
      <c r="CX267" s="199"/>
      <c r="CY267" s="199"/>
      <c r="CZ267" s="199"/>
      <c r="DA267" s="199"/>
      <c r="DB267" s="199"/>
      <c r="DC267" s="199"/>
      <c r="DD267" s="199"/>
      <c r="DE267" s="199"/>
      <c r="DF267" s="199"/>
      <c r="DG267" s="199"/>
      <c r="DH267" s="199"/>
      <c r="DI267" s="199"/>
      <c r="DJ267" s="199"/>
      <c r="DK267" s="199"/>
      <c r="DL267" s="199"/>
      <c r="DM267" s="199"/>
      <c r="DN267" s="199"/>
    </row>
    <row r="268" spans="1:118" x14ac:dyDescent="0.2">
      <c r="A268" s="33" t="s">
        <v>138</v>
      </c>
      <c r="B268" s="33" t="s">
        <v>140</v>
      </c>
      <c r="C268" s="33">
        <v>25</v>
      </c>
      <c r="D268" s="33" t="s">
        <v>56</v>
      </c>
      <c r="E268" s="200">
        <v>0</v>
      </c>
      <c r="F268" s="199">
        <v>-5109292.5999999996</v>
      </c>
      <c r="G268" s="200"/>
      <c r="H268" s="199"/>
      <c r="I268" s="200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199"/>
      <c r="AI268" s="199"/>
      <c r="AJ268" s="199"/>
      <c r="AK268" s="199"/>
      <c r="AL268" s="199"/>
      <c r="AM268" s="199"/>
      <c r="AN268" s="199"/>
      <c r="AO268" s="199"/>
      <c r="AP268" s="199"/>
      <c r="AQ268" s="199"/>
      <c r="AR268" s="199"/>
      <c r="AS268" s="199"/>
      <c r="AT268" s="199"/>
      <c r="AU268" s="199"/>
      <c r="AV268" s="199"/>
      <c r="AW268" s="199"/>
      <c r="AX268" s="199"/>
      <c r="AY268" s="199"/>
      <c r="AZ268" s="199"/>
      <c r="BA268" s="199"/>
      <c r="BB268" s="199"/>
      <c r="BC268" s="199"/>
      <c r="BD268" s="199"/>
      <c r="BE268" s="199"/>
      <c r="BF268" s="199"/>
      <c r="BG268" s="199"/>
      <c r="BH268" s="199"/>
      <c r="BI268" s="199"/>
      <c r="BJ268" s="199"/>
      <c r="BK268" s="199"/>
      <c r="BL268" s="199"/>
      <c r="BM268" s="199"/>
      <c r="BN268" s="199"/>
      <c r="BO268" s="199"/>
      <c r="BP268" s="199"/>
      <c r="BQ268" s="199"/>
      <c r="BR268" s="199"/>
      <c r="BS268" s="199"/>
      <c r="BT268" s="199"/>
      <c r="BU268" s="199"/>
      <c r="BV268" s="199"/>
      <c r="BW268" s="199"/>
      <c r="BX268" s="199"/>
      <c r="BY268" s="199"/>
      <c r="BZ268" s="199"/>
      <c r="CA268" s="199"/>
      <c r="CB268" s="199"/>
      <c r="CC268" s="199"/>
      <c r="CD268" s="199"/>
      <c r="CE268" s="199"/>
      <c r="CF268" s="199"/>
      <c r="CG268" s="199"/>
      <c r="CH268" s="199"/>
      <c r="CI268" s="199"/>
      <c r="CJ268" s="199"/>
      <c r="CK268" s="199"/>
      <c r="CL268" s="199"/>
      <c r="CM268" s="199"/>
      <c r="CN268" s="199"/>
      <c r="CO268" s="199"/>
      <c r="CP268" s="199"/>
      <c r="CQ268" s="199"/>
      <c r="CR268" s="199"/>
      <c r="CS268" s="199"/>
      <c r="CT268" s="199"/>
      <c r="CU268" s="199"/>
      <c r="CV268" s="199"/>
      <c r="CW268" s="199"/>
      <c r="CX268" s="199"/>
      <c r="CY268" s="199"/>
      <c r="CZ268" s="199"/>
      <c r="DA268" s="199"/>
      <c r="DB268" s="199"/>
      <c r="DC268" s="199"/>
      <c r="DD268" s="199"/>
      <c r="DE268" s="199"/>
      <c r="DF268" s="199"/>
      <c r="DG268" s="199"/>
      <c r="DH268" s="199"/>
      <c r="DI268" s="199"/>
      <c r="DJ268" s="199"/>
      <c r="DK268" s="199"/>
      <c r="DL268" s="199"/>
      <c r="DM268" s="199"/>
      <c r="DN268" s="199"/>
    </row>
    <row r="269" spans="1:118" x14ac:dyDescent="0.2">
      <c r="A269" s="33" t="s">
        <v>138</v>
      </c>
      <c r="B269" s="33" t="s">
        <v>140</v>
      </c>
      <c r="C269" s="33">
        <v>26</v>
      </c>
      <c r="D269" s="33" t="s">
        <v>130</v>
      </c>
      <c r="E269" s="200">
        <v>0</v>
      </c>
      <c r="F269" s="199">
        <v>48847.92</v>
      </c>
      <c r="G269" s="200"/>
      <c r="H269" s="199"/>
      <c r="I269" s="200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9"/>
      <c r="AP269" s="199"/>
      <c r="AQ269" s="199"/>
      <c r="AR269" s="199"/>
      <c r="AS269" s="199"/>
      <c r="AT269" s="199"/>
      <c r="AU269" s="199"/>
      <c r="AV269" s="199"/>
      <c r="AW269" s="199"/>
      <c r="AX269" s="199"/>
      <c r="AY269" s="199"/>
      <c r="AZ269" s="199"/>
      <c r="BA269" s="199"/>
      <c r="BB269" s="199"/>
      <c r="BC269" s="199"/>
      <c r="BD269" s="199"/>
      <c r="BE269" s="199"/>
      <c r="BF269" s="199"/>
      <c r="BG269" s="199"/>
      <c r="BH269" s="199"/>
      <c r="BI269" s="199"/>
      <c r="BJ269" s="199"/>
      <c r="BK269" s="199"/>
      <c r="BL269" s="199"/>
      <c r="BM269" s="199"/>
      <c r="BN269" s="199"/>
      <c r="BO269" s="199"/>
      <c r="BP269" s="199"/>
      <c r="BQ269" s="199"/>
      <c r="BR269" s="199"/>
      <c r="BS269" s="199"/>
      <c r="BT269" s="199"/>
      <c r="BU269" s="199"/>
      <c r="BV269" s="199"/>
      <c r="BW269" s="199"/>
      <c r="BX269" s="199"/>
      <c r="BY269" s="199"/>
      <c r="BZ269" s="199"/>
      <c r="CA269" s="199"/>
      <c r="CB269" s="199"/>
      <c r="CC269" s="199"/>
      <c r="CD269" s="199"/>
      <c r="CE269" s="199"/>
      <c r="CF269" s="199"/>
      <c r="CG269" s="199"/>
      <c r="CH269" s="199"/>
      <c r="CI269" s="199"/>
      <c r="CJ269" s="199"/>
      <c r="CK269" s="199"/>
      <c r="CL269" s="199"/>
      <c r="CM269" s="199"/>
      <c r="CN269" s="199"/>
      <c r="CO269" s="199"/>
      <c r="CP269" s="199"/>
      <c r="CQ269" s="199"/>
      <c r="CR269" s="199"/>
      <c r="CS269" s="199"/>
      <c r="CT269" s="199"/>
      <c r="CU269" s="199"/>
      <c r="CV269" s="199"/>
      <c r="CW269" s="199"/>
      <c r="CX269" s="199"/>
      <c r="CY269" s="199"/>
      <c r="CZ269" s="199"/>
      <c r="DA269" s="199"/>
      <c r="DB269" s="199"/>
      <c r="DC269" s="199"/>
      <c r="DD269" s="199"/>
      <c r="DE269" s="199"/>
      <c r="DF269" s="199"/>
      <c r="DG269" s="199"/>
      <c r="DH269" s="199"/>
      <c r="DI269" s="199"/>
      <c r="DJ269" s="199"/>
      <c r="DK269" s="199"/>
      <c r="DL269" s="199"/>
      <c r="DM269" s="199"/>
      <c r="DN269" s="199"/>
    </row>
    <row r="270" spans="1:118" x14ac:dyDescent="0.2">
      <c r="A270" s="33" t="s">
        <v>138</v>
      </c>
      <c r="B270" s="33" t="s">
        <v>140</v>
      </c>
      <c r="C270" s="33">
        <v>27</v>
      </c>
      <c r="D270" s="33" t="s">
        <v>131</v>
      </c>
      <c r="E270" s="200">
        <v>0</v>
      </c>
      <c r="F270" s="199">
        <v>0</v>
      </c>
      <c r="G270" s="200"/>
      <c r="H270" s="199"/>
      <c r="I270" s="200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  <c r="AC270" s="199"/>
      <c r="AD270" s="199"/>
      <c r="AE270" s="199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9"/>
      <c r="AP270" s="199"/>
      <c r="AQ270" s="199"/>
      <c r="AR270" s="199"/>
      <c r="AS270" s="199"/>
      <c r="AT270" s="199"/>
      <c r="AU270" s="199"/>
      <c r="AV270" s="199"/>
      <c r="AW270" s="199"/>
      <c r="AX270" s="199"/>
      <c r="AY270" s="199"/>
      <c r="AZ270" s="199"/>
      <c r="BA270" s="199"/>
      <c r="BB270" s="199"/>
      <c r="BC270" s="199"/>
      <c r="BD270" s="199"/>
      <c r="BE270" s="199"/>
      <c r="BF270" s="199"/>
      <c r="BG270" s="199"/>
      <c r="BH270" s="199"/>
      <c r="BI270" s="199"/>
      <c r="BJ270" s="199"/>
      <c r="BK270" s="199"/>
      <c r="BL270" s="199"/>
      <c r="BM270" s="199"/>
      <c r="BN270" s="199"/>
      <c r="BO270" s="199"/>
      <c r="BP270" s="199"/>
      <c r="BQ270" s="199"/>
      <c r="BR270" s="199"/>
      <c r="BS270" s="199"/>
      <c r="BT270" s="199"/>
      <c r="BU270" s="199"/>
      <c r="BV270" s="199"/>
      <c r="BW270" s="199"/>
      <c r="BX270" s="199"/>
      <c r="BY270" s="199"/>
      <c r="BZ270" s="199"/>
      <c r="CA270" s="199"/>
      <c r="CB270" s="199"/>
      <c r="CC270" s="199"/>
      <c r="CD270" s="199"/>
      <c r="CE270" s="199"/>
      <c r="CF270" s="199"/>
      <c r="CG270" s="199"/>
      <c r="CH270" s="199"/>
      <c r="CI270" s="199"/>
      <c r="CJ270" s="199"/>
      <c r="CK270" s="199"/>
      <c r="CL270" s="199"/>
      <c r="CM270" s="199"/>
      <c r="CN270" s="199"/>
      <c r="CO270" s="199"/>
      <c r="CP270" s="199"/>
      <c r="CQ270" s="199"/>
      <c r="CR270" s="199"/>
      <c r="CS270" s="199"/>
      <c r="CT270" s="199"/>
      <c r="CU270" s="199"/>
      <c r="CV270" s="199"/>
      <c r="CW270" s="199"/>
      <c r="CX270" s="199"/>
      <c r="CY270" s="199"/>
      <c r="CZ270" s="199"/>
      <c r="DA270" s="199"/>
      <c r="DB270" s="199"/>
      <c r="DC270" s="199"/>
      <c r="DD270" s="199"/>
      <c r="DE270" s="199"/>
      <c r="DF270" s="199"/>
      <c r="DG270" s="199"/>
      <c r="DH270" s="199"/>
      <c r="DI270" s="199"/>
      <c r="DJ270" s="199"/>
      <c r="DK270" s="199"/>
      <c r="DL270" s="199"/>
      <c r="DM270" s="199"/>
      <c r="DN270" s="199"/>
    </row>
    <row r="271" spans="1:118" x14ac:dyDescent="0.2">
      <c r="A271" s="33" t="s">
        <v>138</v>
      </c>
      <c r="B271" s="33" t="s">
        <v>140</v>
      </c>
      <c r="C271" s="33">
        <v>28</v>
      </c>
      <c r="D271" s="33" t="s">
        <v>132</v>
      </c>
      <c r="E271" s="200">
        <v>0</v>
      </c>
      <c r="F271" s="199">
        <v>0</v>
      </c>
      <c r="G271" s="200"/>
      <c r="H271" s="199"/>
      <c r="I271" s="200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  <c r="AC271" s="199"/>
      <c r="AD271" s="199"/>
      <c r="AE271" s="199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9"/>
      <c r="AP271" s="199"/>
      <c r="AQ271" s="199"/>
      <c r="AR271" s="199"/>
      <c r="AS271" s="199"/>
      <c r="AT271" s="199"/>
      <c r="AU271" s="199"/>
      <c r="AV271" s="199"/>
      <c r="AW271" s="199"/>
      <c r="AX271" s="199"/>
      <c r="AY271" s="199"/>
      <c r="AZ271" s="199"/>
      <c r="BA271" s="199"/>
      <c r="BB271" s="199"/>
      <c r="BC271" s="199"/>
      <c r="BD271" s="199"/>
      <c r="BE271" s="199"/>
      <c r="BF271" s="199"/>
      <c r="BG271" s="199"/>
      <c r="BH271" s="199"/>
      <c r="BI271" s="199"/>
      <c r="BJ271" s="199"/>
      <c r="BK271" s="199"/>
      <c r="BL271" s="199"/>
      <c r="BM271" s="199"/>
      <c r="BN271" s="199"/>
      <c r="BO271" s="199"/>
      <c r="BP271" s="199"/>
      <c r="BQ271" s="199"/>
      <c r="BR271" s="199"/>
      <c r="BS271" s="199"/>
      <c r="BT271" s="199"/>
      <c r="BU271" s="199"/>
      <c r="BV271" s="199"/>
      <c r="BW271" s="199"/>
      <c r="BX271" s="199"/>
      <c r="BY271" s="199"/>
      <c r="BZ271" s="199"/>
      <c r="CA271" s="199"/>
      <c r="CB271" s="199"/>
      <c r="CC271" s="199"/>
      <c r="CD271" s="199"/>
      <c r="CE271" s="199"/>
      <c r="CF271" s="199"/>
      <c r="CG271" s="199"/>
      <c r="CH271" s="199"/>
      <c r="CI271" s="199"/>
      <c r="CJ271" s="199"/>
      <c r="CK271" s="199"/>
      <c r="CL271" s="199"/>
      <c r="CM271" s="199"/>
      <c r="CN271" s="199"/>
      <c r="CO271" s="199"/>
      <c r="CP271" s="199"/>
      <c r="CQ271" s="199"/>
      <c r="CR271" s="199"/>
      <c r="CS271" s="199"/>
      <c r="CT271" s="199"/>
      <c r="CU271" s="199"/>
      <c r="CV271" s="199"/>
      <c r="CW271" s="199"/>
      <c r="CX271" s="199"/>
      <c r="CY271" s="199"/>
      <c r="CZ271" s="199"/>
      <c r="DA271" s="199"/>
      <c r="DB271" s="199"/>
      <c r="DC271" s="199"/>
      <c r="DD271" s="199"/>
      <c r="DE271" s="199"/>
      <c r="DF271" s="199"/>
      <c r="DG271" s="199"/>
      <c r="DH271" s="199"/>
      <c r="DI271" s="199"/>
      <c r="DJ271" s="199"/>
      <c r="DK271" s="199"/>
      <c r="DL271" s="199"/>
      <c r="DM271" s="199"/>
      <c r="DN271" s="199"/>
    </row>
    <row r="272" spans="1:118" x14ac:dyDescent="0.2">
      <c r="A272" s="33" t="s">
        <v>138</v>
      </c>
      <c r="B272" s="33" t="s">
        <v>140</v>
      </c>
      <c r="C272" s="33">
        <v>29</v>
      </c>
      <c r="D272" s="33" t="s">
        <v>133</v>
      </c>
      <c r="E272" s="200">
        <v>0</v>
      </c>
      <c r="F272" s="199">
        <v>0</v>
      </c>
      <c r="G272" s="200"/>
      <c r="H272" s="199"/>
      <c r="I272" s="200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99"/>
      <c r="AP272" s="199"/>
      <c r="AQ272" s="199"/>
      <c r="AR272" s="199"/>
      <c r="AS272" s="199"/>
      <c r="AT272" s="199"/>
      <c r="AU272" s="199"/>
      <c r="AV272" s="199"/>
      <c r="AW272" s="199"/>
      <c r="AX272" s="199"/>
      <c r="AY272" s="199"/>
      <c r="AZ272" s="199"/>
      <c r="BA272" s="199"/>
      <c r="BB272" s="199"/>
      <c r="BC272" s="199"/>
      <c r="BD272" s="199"/>
      <c r="BE272" s="199"/>
      <c r="BF272" s="199"/>
      <c r="BG272" s="199"/>
      <c r="BH272" s="199"/>
      <c r="BI272" s="199"/>
      <c r="BJ272" s="199"/>
      <c r="BK272" s="199"/>
      <c r="BL272" s="199"/>
      <c r="BM272" s="199"/>
      <c r="BN272" s="199"/>
      <c r="BO272" s="199"/>
      <c r="BP272" s="199"/>
      <c r="BQ272" s="199"/>
      <c r="BR272" s="199"/>
      <c r="BS272" s="199"/>
      <c r="BT272" s="199"/>
      <c r="BU272" s="199"/>
      <c r="BV272" s="199"/>
      <c r="BW272" s="199"/>
      <c r="BX272" s="199"/>
      <c r="BY272" s="199"/>
      <c r="BZ272" s="199"/>
      <c r="CA272" s="199"/>
      <c r="CB272" s="199"/>
      <c r="CC272" s="199"/>
      <c r="CD272" s="199"/>
      <c r="CE272" s="199"/>
      <c r="CF272" s="199"/>
      <c r="CG272" s="199"/>
      <c r="CH272" s="199"/>
      <c r="CI272" s="199"/>
      <c r="CJ272" s="199"/>
      <c r="CK272" s="199"/>
      <c r="CL272" s="199"/>
      <c r="CM272" s="199"/>
      <c r="CN272" s="199"/>
      <c r="CO272" s="199"/>
      <c r="CP272" s="199"/>
      <c r="CQ272" s="199"/>
      <c r="CR272" s="199"/>
      <c r="CS272" s="199"/>
      <c r="CT272" s="199"/>
      <c r="CU272" s="199"/>
      <c r="CV272" s="199"/>
      <c r="CW272" s="199"/>
      <c r="CX272" s="199"/>
      <c r="CY272" s="199"/>
      <c r="CZ272" s="199"/>
      <c r="DA272" s="199"/>
      <c r="DB272" s="199"/>
      <c r="DC272" s="199"/>
      <c r="DD272" s="199"/>
      <c r="DE272" s="199"/>
      <c r="DF272" s="199"/>
      <c r="DG272" s="199"/>
      <c r="DH272" s="199"/>
      <c r="DI272" s="199"/>
      <c r="DJ272" s="199"/>
      <c r="DK272" s="199"/>
      <c r="DL272" s="199"/>
      <c r="DM272" s="199"/>
      <c r="DN272" s="199"/>
    </row>
    <row r="273" spans="1:118" x14ac:dyDescent="0.2">
      <c r="A273" s="33" t="s">
        <v>138</v>
      </c>
      <c r="B273" s="33" t="s">
        <v>140</v>
      </c>
      <c r="C273" s="33">
        <v>30</v>
      </c>
      <c r="D273" s="33" t="s">
        <v>134</v>
      </c>
      <c r="E273" s="200">
        <v>0</v>
      </c>
      <c r="F273" s="199">
        <v>0</v>
      </c>
      <c r="G273" s="200"/>
      <c r="H273" s="199"/>
      <c r="I273" s="200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199"/>
      <c r="BL273" s="199"/>
      <c r="BM273" s="199"/>
      <c r="BN273" s="199"/>
      <c r="BO273" s="199"/>
      <c r="BP273" s="199"/>
      <c r="BQ273" s="199"/>
      <c r="BR273" s="199"/>
      <c r="BS273" s="199"/>
      <c r="BT273" s="199"/>
      <c r="BU273" s="199"/>
      <c r="BV273" s="199"/>
      <c r="BW273" s="199"/>
      <c r="BX273" s="199"/>
      <c r="BY273" s="199"/>
      <c r="BZ273" s="199"/>
      <c r="CA273" s="199"/>
      <c r="CB273" s="199"/>
      <c r="CC273" s="199"/>
      <c r="CD273" s="199"/>
      <c r="CE273" s="199"/>
      <c r="CF273" s="199"/>
      <c r="CG273" s="199"/>
      <c r="CH273" s="199"/>
      <c r="CI273" s="199"/>
      <c r="CJ273" s="199"/>
      <c r="CK273" s="199"/>
      <c r="CL273" s="199"/>
      <c r="CM273" s="199"/>
      <c r="CN273" s="199"/>
      <c r="CO273" s="199"/>
      <c r="CP273" s="199"/>
      <c r="CQ273" s="199"/>
      <c r="CR273" s="199"/>
      <c r="CS273" s="199"/>
      <c r="CT273" s="199"/>
      <c r="CU273" s="199"/>
      <c r="CV273" s="199"/>
      <c r="CW273" s="199"/>
      <c r="CX273" s="199"/>
      <c r="CY273" s="199"/>
      <c r="CZ273" s="199"/>
      <c r="DA273" s="199"/>
      <c r="DB273" s="199"/>
      <c r="DC273" s="199"/>
      <c r="DD273" s="199"/>
      <c r="DE273" s="199"/>
      <c r="DF273" s="199"/>
      <c r="DG273" s="199"/>
      <c r="DH273" s="199"/>
      <c r="DI273" s="199"/>
      <c r="DJ273" s="199"/>
      <c r="DK273" s="199"/>
      <c r="DL273" s="199"/>
      <c r="DM273" s="199"/>
      <c r="DN273" s="199"/>
    </row>
    <row r="274" spans="1:118" x14ac:dyDescent="0.2">
      <c r="A274" s="33" t="s">
        <v>138</v>
      </c>
      <c r="B274" s="33" t="s">
        <v>140</v>
      </c>
      <c r="C274" s="33">
        <v>31</v>
      </c>
      <c r="D274" s="33" t="s">
        <v>135</v>
      </c>
      <c r="E274" s="200">
        <v>0</v>
      </c>
      <c r="F274" s="199">
        <v>0</v>
      </c>
      <c r="G274" s="200"/>
      <c r="H274" s="199"/>
      <c r="I274" s="200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9"/>
      <c r="AP274" s="199"/>
      <c r="AQ274" s="199"/>
      <c r="AR274" s="199"/>
      <c r="AS274" s="199"/>
      <c r="AT274" s="199"/>
      <c r="AU274" s="199"/>
      <c r="AV274" s="199"/>
      <c r="AW274" s="199"/>
      <c r="AX274" s="199"/>
      <c r="AY274" s="199"/>
      <c r="AZ274" s="199"/>
      <c r="BA274" s="199"/>
      <c r="BB274" s="199"/>
      <c r="BC274" s="199"/>
      <c r="BD274" s="199"/>
      <c r="BE274" s="199"/>
      <c r="BF274" s="199"/>
      <c r="BG274" s="199"/>
      <c r="BH274" s="199"/>
      <c r="BI274" s="199"/>
      <c r="BJ274" s="199"/>
      <c r="BK274" s="199"/>
      <c r="BL274" s="199"/>
      <c r="BM274" s="199"/>
      <c r="BN274" s="199"/>
      <c r="BO274" s="199"/>
      <c r="BP274" s="199"/>
      <c r="BQ274" s="199"/>
      <c r="BR274" s="199"/>
      <c r="BS274" s="199"/>
      <c r="BT274" s="199"/>
      <c r="BU274" s="199"/>
      <c r="BV274" s="199"/>
      <c r="BW274" s="199"/>
      <c r="BX274" s="199"/>
      <c r="BY274" s="199"/>
      <c r="BZ274" s="199"/>
      <c r="CA274" s="199"/>
      <c r="CB274" s="199"/>
      <c r="CC274" s="199"/>
      <c r="CD274" s="199"/>
      <c r="CE274" s="199"/>
      <c r="CF274" s="199"/>
      <c r="CG274" s="199"/>
      <c r="CH274" s="199"/>
      <c r="CI274" s="199"/>
      <c r="CJ274" s="199"/>
      <c r="CK274" s="199"/>
      <c r="CL274" s="199"/>
      <c r="CM274" s="199"/>
      <c r="CN274" s="199"/>
      <c r="CO274" s="199"/>
      <c r="CP274" s="199"/>
      <c r="CQ274" s="199"/>
      <c r="CR274" s="199"/>
      <c r="CS274" s="199"/>
      <c r="CT274" s="199"/>
      <c r="CU274" s="199"/>
      <c r="CV274" s="199"/>
      <c r="CW274" s="199"/>
      <c r="CX274" s="199"/>
      <c r="CY274" s="199"/>
      <c r="CZ274" s="199"/>
      <c r="DA274" s="199"/>
      <c r="DB274" s="199"/>
      <c r="DC274" s="199"/>
      <c r="DD274" s="199"/>
      <c r="DE274" s="199"/>
      <c r="DF274" s="199"/>
      <c r="DG274" s="199"/>
      <c r="DH274" s="199"/>
      <c r="DI274" s="199"/>
      <c r="DJ274" s="199"/>
      <c r="DK274" s="199"/>
      <c r="DL274" s="199"/>
      <c r="DM274" s="199"/>
      <c r="DN274" s="199"/>
    </row>
    <row r="275" spans="1:118" x14ac:dyDescent="0.2">
      <c r="A275" s="33" t="s">
        <v>138</v>
      </c>
      <c r="B275" s="33" t="s">
        <v>140</v>
      </c>
      <c r="C275" s="33">
        <v>32</v>
      </c>
      <c r="D275" s="33" t="s">
        <v>70</v>
      </c>
      <c r="E275" s="200">
        <v>0</v>
      </c>
      <c r="F275" s="199">
        <v>0</v>
      </c>
      <c r="G275" s="200"/>
      <c r="H275" s="199"/>
      <c r="I275" s="200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9"/>
      <c r="AP275" s="199"/>
      <c r="AQ275" s="199"/>
      <c r="AR275" s="199"/>
      <c r="AS275" s="199"/>
      <c r="AT275" s="199"/>
      <c r="AU275" s="199"/>
      <c r="AV275" s="199"/>
      <c r="AW275" s="199"/>
      <c r="AX275" s="199"/>
      <c r="AY275" s="199"/>
      <c r="AZ275" s="199"/>
      <c r="BA275" s="199"/>
      <c r="BB275" s="199"/>
      <c r="BC275" s="199"/>
      <c r="BD275" s="199"/>
      <c r="BE275" s="199"/>
      <c r="BF275" s="199"/>
      <c r="BG275" s="199"/>
      <c r="BH275" s="199"/>
      <c r="BI275" s="199"/>
      <c r="BJ275" s="199"/>
      <c r="BK275" s="199"/>
      <c r="BL275" s="199"/>
      <c r="BM275" s="199"/>
      <c r="BN275" s="199"/>
      <c r="BO275" s="199"/>
      <c r="BP275" s="199"/>
      <c r="BQ275" s="199"/>
      <c r="BR275" s="199"/>
      <c r="BS275" s="199"/>
      <c r="BT275" s="199"/>
      <c r="BU275" s="199"/>
      <c r="BV275" s="199"/>
      <c r="BW275" s="199"/>
      <c r="BX275" s="199"/>
      <c r="BY275" s="199"/>
      <c r="BZ275" s="199"/>
      <c r="CA275" s="199"/>
      <c r="CB275" s="199"/>
      <c r="CC275" s="199"/>
      <c r="CD275" s="199"/>
      <c r="CE275" s="199"/>
      <c r="CF275" s="199"/>
      <c r="CG275" s="199"/>
      <c r="CH275" s="199"/>
      <c r="CI275" s="199"/>
      <c r="CJ275" s="199"/>
      <c r="CK275" s="199"/>
      <c r="CL275" s="199"/>
      <c r="CM275" s="199"/>
      <c r="CN275" s="199"/>
      <c r="CO275" s="199"/>
      <c r="CP275" s="199"/>
      <c r="CQ275" s="199"/>
      <c r="CR275" s="199"/>
      <c r="CS275" s="199"/>
      <c r="CT275" s="199"/>
      <c r="CU275" s="199"/>
      <c r="CV275" s="199"/>
      <c r="CW275" s="199"/>
      <c r="CX275" s="199"/>
      <c r="CY275" s="199"/>
      <c r="CZ275" s="199"/>
      <c r="DA275" s="199"/>
      <c r="DB275" s="199"/>
      <c r="DC275" s="199"/>
      <c r="DD275" s="199"/>
      <c r="DE275" s="199"/>
      <c r="DF275" s="199"/>
      <c r="DG275" s="199"/>
      <c r="DH275" s="199"/>
      <c r="DI275" s="199"/>
      <c r="DJ275" s="199"/>
      <c r="DK275" s="199"/>
      <c r="DL275" s="199"/>
      <c r="DM275" s="199"/>
      <c r="DN275" s="199"/>
    </row>
    <row r="276" spans="1:118" x14ac:dyDescent="0.2">
      <c r="A276" s="33" t="s">
        <v>138</v>
      </c>
      <c r="B276" s="33" t="s">
        <v>140</v>
      </c>
      <c r="C276" s="33">
        <v>33</v>
      </c>
      <c r="D276" s="33" t="s">
        <v>71</v>
      </c>
      <c r="E276" s="200">
        <v>0</v>
      </c>
      <c r="F276" s="199">
        <v>0</v>
      </c>
      <c r="G276" s="200"/>
      <c r="H276" s="199"/>
      <c r="I276" s="200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99"/>
      <c r="AP276" s="199"/>
      <c r="AQ276" s="199"/>
      <c r="AR276" s="199"/>
      <c r="AS276" s="199"/>
      <c r="AT276" s="199"/>
      <c r="AU276" s="199"/>
      <c r="AV276" s="199"/>
      <c r="AW276" s="199"/>
      <c r="AX276" s="199"/>
      <c r="AY276" s="199"/>
      <c r="AZ276" s="199"/>
      <c r="BA276" s="199"/>
      <c r="BB276" s="199"/>
      <c r="BC276" s="199"/>
      <c r="BD276" s="199"/>
      <c r="BE276" s="199"/>
      <c r="BF276" s="199"/>
      <c r="BG276" s="199"/>
      <c r="BH276" s="199"/>
      <c r="BI276" s="199"/>
      <c r="BJ276" s="199"/>
      <c r="BK276" s="199"/>
      <c r="BL276" s="199"/>
      <c r="BM276" s="199"/>
      <c r="BN276" s="199"/>
      <c r="BO276" s="199"/>
      <c r="BP276" s="199"/>
      <c r="BQ276" s="199"/>
      <c r="BR276" s="199"/>
      <c r="BS276" s="199"/>
      <c r="BT276" s="199"/>
      <c r="BU276" s="199"/>
      <c r="BV276" s="199"/>
      <c r="BW276" s="199"/>
      <c r="BX276" s="199"/>
      <c r="BY276" s="199"/>
      <c r="BZ276" s="199"/>
      <c r="CA276" s="199"/>
      <c r="CB276" s="199"/>
      <c r="CC276" s="199"/>
      <c r="CD276" s="199"/>
      <c r="CE276" s="199"/>
      <c r="CF276" s="199"/>
      <c r="CG276" s="199"/>
      <c r="CH276" s="199"/>
      <c r="CI276" s="199"/>
      <c r="CJ276" s="199"/>
      <c r="CK276" s="199"/>
      <c r="CL276" s="199"/>
      <c r="CM276" s="199"/>
      <c r="CN276" s="199"/>
      <c r="CO276" s="199"/>
      <c r="CP276" s="199"/>
      <c r="CQ276" s="199"/>
      <c r="CR276" s="199"/>
      <c r="CS276" s="199"/>
      <c r="CT276" s="199"/>
      <c r="CU276" s="199"/>
      <c r="CV276" s="199"/>
      <c r="CW276" s="199"/>
      <c r="CX276" s="199"/>
      <c r="CY276" s="199"/>
      <c r="CZ276" s="199"/>
      <c r="DA276" s="199"/>
      <c r="DB276" s="199"/>
      <c r="DC276" s="199"/>
      <c r="DD276" s="199"/>
      <c r="DE276" s="199"/>
      <c r="DF276" s="199"/>
      <c r="DG276" s="199"/>
      <c r="DH276" s="199"/>
      <c r="DI276" s="199"/>
      <c r="DJ276" s="199"/>
      <c r="DK276" s="199"/>
      <c r="DL276" s="199"/>
      <c r="DM276" s="199"/>
      <c r="DN276" s="199"/>
    </row>
    <row r="277" spans="1:118" x14ac:dyDescent="0.2">
      <c r="A277" s="33" t="s">
        <v>138</v>
      </c>
      <c r="B277" s="33" t="s">
        <v>140</v>
      </c>
      <c r="C277" s="33">
        <v>34</v>
      </c>
      <c r="D277" s="33" t="s">
        <v>72</v>
      </c>
      <c r="E277" s="200">
        <v>0</v>
      </c>
      <c r="F277" s="199">
        <v>0</v>
      </c>
      <c r="G277" s="200"/>
      <c r="H277" s="199"/>
      <c r="I277" s="200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9"/>
      <c r="AP277" s="199"/>
      <c r="AQ277" s="199"/>
      <c r="AR277" s="199"/>
      <c r="AS277" s="199"/>
      <c r="AT277" s="199"/>
      <c r="AU277" s="199"/>
      <c r="AV277" s="199"/>
      <c r="AW277" s="199"/>
      <c r="AX277" s="199"/>
      <c r="AY277" s="199"/>
      <c r="AZ277" s="199"/>
      <c r="BA277" s="199"/>
      <c r="BB277" s="199"/>
      <c r="BC277" s="199"/>
      <c r="BD277" s="199"/>
      <c r="BE277" s="199"/>
      <c r="BF277" s="199"/>
      <c r="BG277" s="199"/>
      <c r="BH277" s="199"/>
      <c r="BI277" s="199"/>
      <c r="BJ277" s="199"/>
      <c r="BK277" s="199"/>
      <c r="BL277" s="199"/>
      <c r="BM277" s="199"/>
      <c r="BN277" s="199"/>
      <c r="BO277" s="199"/>
      <c r="BP277" s="199"/>
      <c r="BQ277" s="199"/>
      <c r="BR277" s="199"/>
      <c r="BS277" s="199"/>
      <c r="BT277" s="199"/>
      <c r="BU277" s="199"/>
      <c r="BV277" s="199"/>
      <c r="BW277" s="199"/>
      <c r="BX277" s="199"/>
      <c r="BY277" s="199"/>
      <c r="BZ277" s="199"/>
      <c r="CA277" s="199"/>
      <c r="CB277" s="199"/>
      <c r="CC277" s="199"/>
      <c r="CD277" s="199"/>
      <c r="CE277" s="199"/>
      <c r="CF277" s="199"/>
      <c r="CG277" s="199"/>
      <c r="CH277" s="199"/>
      <c r="CI277" s="199"/>
      <c r="CJ277" s="199"/>
      <c r="CK277" s="199"/>
      <c r="CL277" s="199"/>
      <c r="CM277" s="199"/>
      <c r="CN277" s="199"/>
      <c r="CO277" s="199"/>
      <c r="CP277" s="199"/>
      <c r="CQ277" s="199"/>
      <c r="CR277" s="199"/>
      <c r="CS277" s="199"/>
      <c r="CT277" s="199"/>
      <c r="CU277" s="199"/>
      <c r="CV277" s="199"/>
      <c r="CW277" s="199"/>
      <c r="CX277" s="199"/>
      <c r="CY277" s="199"/>
      <c r="CZ277" s="199"/>
      <c r="DA277" s="199"/>
      <c r="DB277" s="199"/>
      <c r="DC277" s="199"/>
      <c r="DD277" s="199"/>
      <c r="DE277" s="199"/>
      <c r="DF277" s="199"/>
      <c r="DG277" s="199"/>
      <c r="DH277" s="199"/>
      <c r="DI277" s="199"/>
      <c r="DJ277" s="199"/>
      <c r="DK277" s="199"/>
      <c r="DL277" s="199"/>
      <c r="DM277" s="199"/>
      <c r="DN277" s="199"/>
    </row>
    <row r="278" spans="1:118" x14ac:dyDescent="0.2">
      <c r="A278" s="33" t="s">
        <v>138</v>
      </c>
      <c r="B278" s="33" t="s">
        <v>140</v>
      </c>
      <c r="C278" s="33">
        <v>35</v>
      </c>
      <c r="D278" s="33" t="s">
        <v>73</v>
      </c>
      <c r="E278" s="200">
        <v>0</v>
      </c>
      <c r="F278" s="199">
        <v>-866.58</v>
      </c>
      <c r="G278" s="200"/>
      <c r="H278" s="199"/>
      <c r="I278" s="200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  <c r="AC278" s="199"/>
      <c r="AD278" s="199"/>
      <c r="AE278" s="199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9"/>
      <c r="AP278" s="199"/>
      <c r="AQ278" s="199"/>
      <c r="AR278" s="199"/>
      <c r="AS278" s="199"/>
      <c r="AT278" s="199"/>
      <c r="AU278" s="199"/>
      <c r="AV278" s="199"/>
      <c r="AW278" s="199"/>
      <c r="AX278" s="199"/>
      <c r="AY278" s="199"/>
      <c r="AZ278" s="199"/>
      <c r="BA278" s="199"/>
      <c r="BB278" s="199"/>
      <c r="BC278" s="199"/>
      <c r="BD278" s="199"/>
      <c r="BE278" s="199"/>
      <c r="BF278" s="199"/>
      <c r="BG278" s="199"/>
      <c r="BH278" s="199"/>
      <c r="BI278" s="199"/>
      <c r="BJ278" s="199"/>
      <c r="BK278" s="199"/>
      <c r="BL278" s="199"/>
      <c r="BM278" s="199"/>
      <c r="BN278" s="199"/>
      <c r="BO278" s="199"/>
      <c r="BP278" s="199"/>
      <c r="BQ278" s="199"/>
      <c r="BR278" s="199"/>
      <c r="BS278" s="199"/>
      <c r="BT278" s="199"/>
      <c r="BU278" s="199"/>
      <c r="BV278" s="199"/>
      <c r="BW278" s="199"/>
      <c r="BX278" s="199"/>
      <c r="BY278" s="199"/>
      <c r="BZ278" s="199"/>
      <c r="CA278" s="199"/>
      <c r="CB278" s="199"/>
      <c r="CC278" s="199"/>
      <c r="CD278" s="199"/>
      <c r="CE278" s="199"/>
      <c r="CF278" s="199"/>
      <c r="CG278" s="199"/>
      <c r="CH278" s="199"/>
      <c r="CI278" s="199"/>
      <c r="CJ278" s="199"/>
      <c r="CK278" s="199"/>
      <c r="CL278" s="199"/>
      <c r="CM278" s="199"/>
      <c r="CN278" s="199"/>
      <c r="CO278" s="199"/>
      <c r="CP278" s="199"/>
      <c r="CQ278" s="199"/>
      <c r="CR278" s="199"/>
      <c r="CS278" s="199"/>
      <c r="CT278" s="199"/>
      <c r="CU278" s="199"/>
      <c r="CV278" s="199"/>
      <c r="CW278" s="199"/>
      <c r="CX278" s="199"/>
      <c r="CY278" s="199"/>
      <c r="CZ278" s="199"/>
      <c r="DA278" s="199"/>
      <c r="DB278" s="199"/>
      <c r="DC278" s="199"/>
      <c r="DD278" s="199"/>
      <c r="DE278" s="199"/>
      <c r="DF278" s="199"/>
      <c r="DG278" s="199"/>
      <c r="DH278" s="199"/>
      <c r="DI278" s="199"/>
      <c r="DJ278" s="199"/>
      <c r="DK278" s="199"/>
      <c r="DL278" s="199"/>
      <c r="DM278" s="199"/>
      <c r="DN278" s="199"/>
    </row>
    <row r="279" spans="1:118" x14ac:dyDescent="0.2">
      <c r="A279" s="33" t="s">
        <v>138</v>
      </c>
      <c r="B279" s="33" t="s">
        <v>140</v>
      </c>
      <c r="C279" s="33">
        <v>36</v>
      </c>
      <c r="D279" s="33" t="s">
        <v>74</v>
      </c>
      <c r="E279" s="200">
        <v>0</v>
      </c>
      <c r="F279" s="199">
        <v>0</v>
      </c>
      <c r="G279" s="200"/>
      <c r="H279" s="199"/>
      <c r="I279" s="200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  <c r="AC279" s="199"/>
      <c r="AD279" s="199"/>
      <c r="AE279" s="199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9"/>
      <c r="AP279" s="199"/>
      <c r="AQ279" s="199"/>
      <c r="AR279" s="199"/>
      <c r="AS279" s="199"/>
      <c r="AT279" s="199"/>
      <c r="AU279" s="199"/>
      <c r="AV279" s="199"/>
      <c r="AW279" s="199"/>
      <c r="AX279" s="199"/>
      <c r="AY279" s="199"/>
      <c r="AZ279" s="199"/>
      <c r="BA279" s="199"/>
      <c r="BB279" s="199"/>
      <c r="BC279" s="199"/>
      <c r="BD279" s="199"/>
      <c r="BE279" s="199"/>
      <c r="BF279" s="199"/>
      <c r="BG279" s="199"/>
      <c r="BH279" s="199"/>
      <c r="BI279" s="199"/>
      <c r="BJ279" s="199"/>
      <c r="BK279" s="199"/>
      <c r="BL279" s="199"/>
      <c r="BM279" s="199"/>
      <c r="BN279" s="199"/>
      <c r="BO279" s="199"/>
      <c r="BP279" s="199"/>
      <c r="BQ279" s="199"/>
      <c r="BR279" s="199"/>
      <c r="BS279" s="199"/>
      <c r="BT279" s="199"/>
      <c r="BU279" s="199"/>
      <c r="BV279" s="199"/>
      <c r="BW279" s="199"/>
      <c r="BX279" s="199"/>
      <c r="BY279" s="199"/>
      <c r="BZ279" s="199"/>
      <c r="CA279" s="199"/>
      <c r="CB279" s="199"/>
      <c r="CC279" s="199"/>
      <c r="CD279" s="199"/>
      <c r="CE279" s="199"/>
      <c r="CF279" s="199"/>
      <c r="CG279" s="199"/>
      <c r="CH279" s="199"/>
      <c r="CI279" s="199"/>
      <c r="CJ279" s="199"/>
      <c r="CK279" s="199"/>
      <c r="CL279" s="199"/>
      <c r="CM279" s="199"/>
      <c r="CN279" s="199"/>
      <c r="CO279" s="199"/>
      <c r="CP279" s="199"/>
      <c r="CQ279" s="199"/>
      <c r="CR279" s="199"/>
      <c r="CS279" s="199"/>
      <c r="CT279" s="199"/>
      <c r="CU279" s="199"/>
      <c r="CV279" s="199"/>
      <c r="CW279" s="199"/>
      <c r="CX279" s="199"/>
      <c r="CY279" s="199"/>
      <c r="CZ279" s="199"/>
      <c r="DA279" s="199"/>
      <c r="DB279" s="199"/>
      <c r="DC279" s="199"/>
      <c r="DD279" s="199"/>
      <c r="DE279" s="199"/>
      <c r="DF279" s="199"/>
      <c r="DG279" s="199"/>
      <c r="DH279" s="199"/>
      <c r="DI279" s="199"/>
      <c r="DJ279" s="199"/>
      <c r="DK279" s="199"/>
      <c r="DL279" s="199"/>
      <c r="DM279" s="199"/>
      <c r="DN279" s="199"/>
    </row>
    <row r="280" spans="1:118" x14ac:dyDescent="0.2">
      <c r="A280" s="33" t="s">
        <v>138</v>
      </c>
      <c r="B280" s="33" t="s">
        <v>140</v>
      </c>
      <c r="C280" s="33">
        <v>37</v>
      </c>
      <c r="D280" s="33" t="s">
        <v>75</v>
      </c>
      <c r="E280" s="200">
        <v>0</v>
      </c>
      <c r="F280" s="199">
        <v>0</v>
      </c>
      <c r="G280" s="200"/>
      <c r="H280" s="199"/>
      <c r="I280" s="200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199"/>
      <c r="AI280" s="199"/>
      <c r="AJ280" s="199"/>
      <c r="AK280" s="199"/>
      <c r="AL280" s="199"/>
      <c r="AM280" s="199"/>
      <c r="AN280" s="199"/>
      <c r="AO280" s="199"/>
      <c r="AP280" s="199"/>
      <c r="AQ280" s="199"/>
      <c r="AR280" s="199"/>
      <c r="AS280" s="199"/>
      <c r="AT280" s="199"/>
      <c r="AU280" s="199"/>
      <c r="AV280" s="199"/>
      <c r="AW280" s="199"/>
      <c r="AX280" s="199"/>
      <c r="AY280" s="199"/>
      <c r="AZ280" s="199"/>
      <c r="BA280" s="199"/>
      <c r="BB280" s="199"/>
      <c r="BC280" s="199"/>
      <c r="BD280" s="199"/>
      <c r="BE280" s="199"/>
      <c r="BF280" s="199"/>
      <c r="BG280" s="199"/>
      <c r="BH280" s="199"/>
      <c r="BI280" s="199"/>
      <c r="BJ280" s="199"/>
      <c r="BK280" s="199"/>
      <c r="BL280" s="199"/>
      <c r="BM280" s="199"/>
      <c r="BN280" s="199"/>
      <c r="BO280" s="199"/>
      <c r="BP280" s="199"/>
      <c r="BQ280" s="199"/>
      <c r="BR280" s="199"/>
      <c r="BS280" s="199"/>
      <c r="BT280" s="199"/>
      <c r="BU280" s="199"/>
      <c r="BV280" s="199"/>
      <c r="BW280" s="199"/>
      <c r="BX280" s="199"/>
      <c r="BY280" s="199"/>
      <c r="BZ280" s="199"/>
      <c r="CA280" s="199"/>
      <c r="CB280" s="199"/>
      <c r="CC280" s="199"/>
      <c r="CD280" s="199"/>
      <c r="CE280" s="199"/>
      <c r="CF280" s="199"/>
      <c r="CG280" s="199"/>
      <c r="CH280" s="199"/>
      <c r="CI280" s="199"/>
      <c r="CJ280" s="199"/>
      <c r="CK280" s="199"/>
      <c r="CL280" s="199"/>
      <c r="CM280" s="199"/>
      <c r="CN280" s="199"/>
      <c r="CO280" s="199"/>
      <c r="CP280" s="199"/>
      <c r="CQ280" s="199"/>
      <c r="CR280" s="199"/>
      <c r="CS280" s="199"/>
      <c r="CT280" s="199"/>
      <c r="CU280" s="199"/>
      <c r="CV280" s="199"/>
      <c r="CW280" s="199"/>
      <c r="CX280" s="199"/>
      <c r="CY280" s="199"/>
      <c r="CZ280" s="199"/>
      <c r="DA280" s="199"/>
      <c r="DB280" s="199"/>
      <c r="DC280" s="199"/>
      <c r="DD280" s="199"/>
      <c r="DE280" s="199"/>
      <c r="DF280" s="199"/>
      <c r="DG280" s="199"/>
      <c r="DH280" s="199"/>
      <c r="DI280" s="199"/>
      <c r="DJ280" s="199"/>
      <c r="DK280" s="199"/>
      <c r="DL280" s="199"/>
      <c r="DM280" s="199"/>
      <c r="DN280" s="199"/>
    </row>
    <row r="281" spans="1:118" x14ac:dyDescent="0.2">
      <c r="A281" s="33" t="s">
        <v>138</v>
      </c>
      <c r="B281" s="33" t="s">
        <v>140</v>
      </c>
      <c r="C281" s="33">
        <v>38</v>
      </c>
      <c r="D281" s="33" t="s">
        <v>76</v>
      </c>
      <c r="E281" s="200">
        <v>0</v>
      </c>
      <c r="F281" s="199">
        <v>0</v>
      </c>
      <c r="G281" s="200"/>
      <c r="H281" s="199"/>
      <c r="I281" s="200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9"/>
      <c r="AP281" s="199"/>
      <c r="AQ281" s="199"/>
      <c r="AR281" s="199"/>
      <c r="AS281" s="199"/>
      <c r="AT281" s="199"/>
      <c r="AU281" s="199"/>
      <c r="AV281" s="199"/>
      <c r="AW281" s="199"/>
      <c r="AX281" s="199"/>
      <c r="AY281" s="199"/>
      <c r="AZ281" s="199"/>
      <c r="BA281" s="199"/>
      <c r="BB281" s="199"/>
      <c r="BC281" s="199"/>
      <c r="BD281" s="199"/>
      <c r="BE281" s="199"/>
      <c r="BF281" s="199"/>
      <c r="BG281" s="199"/>
      <c r="BH281" s="199"/>
      <c r="BI281" s="199"/>
      <c r="BJ281" s="199"/>
      <c r="BK281" s="199"/>
      <c r="BL281" s="199"/>
      <c r="BM281" s="199"/>
      <c r="BN281" s="199"/>
      <c r="BO281" s="199"/>
      <c r="BP281" s="199"/>
      <c r="BQ281" s="199"/>
      <c r="BR281" s="199"/>
      <c r="BS281" s="199"/>
      <c r="BT281" s="199"/>
      <c r="BU281" s="199"/>
      <c r="BV281" s="199"/>
      <c r="BW281" s="199"/>
      <c r="BX281" s="199"/>
      <c r="BY281" s="199"/>
      <c r="BZ281" s="199"/>
      <c r="CA281" s="199"/>
      <c r="CB281" s="199"/>
      <c r="CC281" s="199"/>
      <c r="CD281" s="199"/>
      <c r="CE281" s="199"/>
      <c r="CF281" s="199"/>
      <c r="CG281" s="199"/>
      <c r="CH281" s="199"/>
      <c r="CI281" s="199"/>
      <c r="CJ281" s="199"/>
      <c r="CK281" s="199"/>
      <c r="CL281" s="199"/>
      <c r="CM281" s="199"/>
      <c r="CN281" s="199"/>
      <c r="CO281" s="199"/>
      <c r="CP281" s="199"/>
      <c r="CQ281" s="199"/>
      <c r="CR281" s="199"/>
      <c r="CS281" s="199"/>
      <c r="CT281" s="199"/>
      <c r="CU281" s="199"/>
      <c r="CV281" s="199"/>
      <c r="CW281" s="199"/>
      <c r="CX281" s="199"/>
      <c r="CY281" s="199"/>
      <c r="CZ281" s="199"/>
      <c r="DA281" s="199"/>
      <c r="DB281" s="199"/>
      <c r="DC281" s="199"/>
      <c r="DD281" s="199"/>
      <c r="DE281" s="199"/>
      <c r="DF281" s="199"/>
      <c r="DG281" s="199"/>
      <c r="DH281" s="199"/>
      <c r="DI281" s="199"/>
      <c r="DJ281" s="199"/>
      <c r="DK281" s="199"/>
      <c r="DL281" s="199"/>
      <c r="DM281" s="199"/>
      <c r="DN281" s="199"/>
    </row>
    <row r="282" spans="1:118" x14ac:dyDescent="0.2">
      <c r="A282" s="33" t="s">
        <v>138</v>
      </c>
      <c r="B282" s="33" t="s">
        <v>140</v>
      </c>
      <c r="C282" s="33">
        <v>39</v>
      </c>
      <c r="D282" s="33" t="s">
        <v>77</v>
      </c>
      <c r="E282" s="200">
        <v>0</v>
      </c>
      <c r="F282" s="199">
        <v>0</v>
      </c>
      <c r="G282" s="200"/>
      <c r="H282" s="199"/>
      <c r="I282" s="200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9"/>
      <c r="AP282" s="199"/>
      <c r="AQ282" s="199"/>
      <c r="AR282" s="199"/>
      <c r="AS282" s="199"/>
      <c r="AT282" s="199"/>
      <c r="AU282" s="199"/>
      <c r="AV282" s="199"/>
      <c r="AW282" s="199"/>
      <c r="AX282" s="199"/>
      <c r="AY282" s="199"/>
      <c r="AZ282" s="199"/>
      <c r="BA282" s="199"/>
      <c r="BB282" s="199"/>
      <c r="BC282" s="199"/>
      <c r="BD282" s="199"/>
      <c r="BE282" s="199"/>
      <c r="BF282" s="199"/>
      <c r="BG282" s="199"/>
      <c r="BH282" s="199"/>
      <c r="BI282" s="199"/>
      <c r="BJ282" s="199"/>
      <c r="BK282" s="199"/>
      <c r="BL282" s="199"/>
      <c r="BM282" s="199"/>
      <c r="BN282" s="199"/>
      <c r="BO282" s="199"/>
      <c r="BP282" s="199"/>
      <c r="BQ282" s="199"/>
      <c r="BR282" s="199"/>
      <c r="BS282" s="199"/>
      <c r="BT282" s="199"/>
      <c r="BU282" s="199"/>
      <c r="BV282" s="199"/>
      <c r="BW282" s="199"/>
      <c r="BX282" s="199"/>
      <c r="BY282" s="199"/>
      <c r="BZ282" s="199"/>
      <c r="CA282" s="199"/>
      <c r="CB282" s="199"/>
      <c r="CC282" s="199"/>
      <c r="CD282" s="199"/>
      <c r="CE282" s="199"/>
      <c r="CF282" s="199"/>
      <c r="CG282" s="199"/>
      <c r="CH282" s="199"/>
      <c r="CI282" s="199"/>
      <c r="CJ282" s="199"/>
      <c r="CK282" s="199"/>
      <c r="CL282" s="199"/>
      <c r="CM282" s="199"/>
      <c r="CN282" s="199"/>
      <c r="CO282" s="199"/>
      <c r="CP282" s="199"/>
      <c r="CQ282" s="199"/>
      <c r="CR282" s="199"/>
      <c r="CS282" s="199"/>
      <c r="CT282" s="199"/>
      <c r="CU282" s="199"/>
      <c r="CV282" s="199"/>
      <c r="CW282" s="199"/>
      <c r="CX282" s="199"/>
      <c r="CY282" s="199"/>
      <c r="CZ282" s="199"/>
      <c r="DA282" s="199"/>
      <c r="DB282" s="199"/>
      <c r="DC282" s="199"/>
      <c r="DD282" s="199"/>
      <c r="DE282" s="199"/>
      <c r="DF282" s="199"/>
      <c r="DG282" s="199"/>
      <c r="DH282" s="199"/>
      <c r="DI282" s="199"/>
      <c r="DJ282" s="199"/>
      <c r="DK282" s="199"/>
      <c r="DL282" s="199"/>
      <c r="DM282" s="199"/>
      <c r="DN282" s="199"/>
    </row>
    <row r="283" spans="1:118" x14ac:dyDescent="0.2">
      <c r="A283" s="33" t="s">
        <v>138</v>
      </c>
      <c r="B283" s="33" t="s">
        <v>140</v>
      </c>
      <c r="C283" s="33">
        <v>40</v>
      </c>
      <c r="D283" s="33" t="s">
        <v>78</v>
      </c>
      <c r="E283" s="200">
        <v>0</v>
      </c>
      <c r="F283" s="199">
        <v>434349.81</v>
      </c>
      <c r="G283" s="200"/>
      <c r="H283" s="199"/>
      <c r="I283" s="200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  <c r="AC283" s="199"/>
      <c r="AD283" s="199"/>
      <c r="AE283" s="199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9"/>
      <c r="AP283" s="199"/>
      <c r="AQ283" s="199"/>
      <c r="AR283" s="199"/>
      <c r="AS283" s="199"/>
      <c r="AT283" s="199"/>
      <c r="AU283" s="199"/>
      <c r="AV283" s="199"/>
      <c r="AW283" s="199"/>
      <c r="AX283" s="199"/>
      <c r="AY283" s="199"/>
      <c r="AZ283" s="199"/>
      <c r="BA283" s="199"/>
      <c r="BB283" s="199"/>
      <c r="BC283" s="199"/>
      <c r="BD283" s="199"/>
      <c r="BE283" s="199"/>
      <c r="BF283" s="199"/>
      <c r="BG283" s="199"/>
      <c r="BH283" s="199"/>
      <c r="BI283" s="199"/>
      <c r="BJ283" s="199"/>
      <c r="BK283" s="199"/>
      <c r="BL283" s="199"/>
      <c r="BM283" s="199"/>
      <c r="BN283" s="199"/>
      <c r="BO283" s="199"/>
      <c r="BP283" s="199"/>
      <c r="BQ283" s="199"/>
      <c r="BR283" s="199"/>
      <c r="BS283" s="199"/>
      <c r="BT283" s="199"/>
      <c r="BU283" s="199"/>
      <c r="BV283" s="199"/>
      <c r="BW283" s="199"/>
      <c r="BX283" s="199"/>
      <c r="BY283" s="199"/>
      <c r="BZ283" s="199"/>
      <c r="CA283" s="199"/>
      <c r="CB283" s="199"/>
      <c r="CC283" s="199"/>
      <c r="CD283" s="199"/>
      <c r="CE283" s="199"/>
      <c r="CF283" s="199"/>
      <c r="CG283" s="199"/>
      <c r="CH283" s="199"/>
      <c r="CI283" s="199"/>
      <c r="CJ283" s="199"/>
      <c r="CK283" s="199"/>
      <c r="CL283" s="199"/>
      <c r="CM283" s="199"/>
      <c r="CN283" s="199"/>
      <c r="CO283" s="199"/>
      <c r="CP283" s="199"/>
      <c r="CQ283" s="199"/>
      <c r="CR283" s="199"/>
      <c r="CS283" s="199"/>
      <c r="CT283" s="199"/>
      <c r="CU283" s="199"/>
      <c r="CV283" s="199"/>
      <c r="CW283" s="199"/>
      <c r="CX283" s="199"/>
      <c r="CY283" s="199"/>
      <c r="CZ283" s="199"/>
      <c r="DA283" s="199"/>
      <c r="DB283" s="199"/>
      <c r="DC283" s="199"/>
      <c r="DD283" s="199"/>
      <c r="DE283" s="199"/>
      <c r="DF283" s="199"/>
      <c r="DG283" s="199"/>
      <c r="DH283" s="199"/>
      <c r="DI283" s="199"/>
      <c r="DJ283" s="199"/>
      <c r="DK283" s="199"/>
      <c r="DL283" s="199"/>
      <c r="DM283" s="199"/>
      <c r="DN283" s="199"/>
    </row>
    <row r="284" spans="1:118" x14ac:dyDescent="0.2">
      <c r="A284" s="33" t="s">
        <v>138</v>
      </c>
      <c r="B284" s="33" t="s">
        <v>156</v>
      </c>
      <c r="C284" s="33">
        <v>1</v>
      </c>
      <c r="D284" s="33" t="s">
        <v>25</v>
      </c>
      <c r="E284" s="200">
        <v>30578969</v>
      </c>
      <c r="F284" s="199">
        <v>127705469.34999999</v>
      </c>
      <c r="G284" s="200"/>
      <c r="H284" s="199"/>
      <c r="I284" s="200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  <c r="AL284" s="199"/>
      <c r="AM284" s="199"/>
      <c r="AN284" s="199"/>
      <c r="AO284" s="199"/>
      <c r="AP284" s="199"/>
      <c r="AQ284" s="199"/>
      <c r="AR284" s="199"/>
      <c r="AS284" s="199"/>
      <c r="AT284" s="199"/>
      <c r="AU284" s="199"/>
      <c r="AV284" s="199"/>
      <c r="AW284" s="199"/>
      <c r="AX284" s="199"/>
      <c r="AY284" s="199"/>
      <c r="AZ284" s="199"/>
      <c r="BA284" s="199"/>
      <c r="BB284" s="199"/>
      <c r="BC284" s="199"/>
      <c r="BD284" s="199"/>
      <c r="BE284" s="199"/>
      <c r="BF284" s="199"/>
      <c r="BG284" s="199"/>
      <c r="BH284" s="199"/>
      <c r="BI284" s="199"/>
      <c r="BJ284" s="199"/>
      <c r="BK284" s="199"/>
      <c r="BL284" s="199"/>
      <c r="BM284" s="199"/>
      <c r="BN284" s="199"/>
      <c r="BO284" s="199"/>
      <c r="BP284" s="199"/>
      <c r="BQ284" s="199"/>
      <c r="BR284" s="199"/>
      <c r="BS284" s="199"/>
      <c r="BT284" s="199"/>
      <c r="BU284" s="199"/>
      <c r="BV284" s="199"/>
      <c r="BW284" s="199"/>
      <c r="BX284" s="199"/>
      <c r="BY284" s="199"/>
      <c r="BZ284" s="199"/>
      <c r="CA284" s="199"/>
      <c r="CB284" s="199"/>
      <c r="CC284" s="199"/>
      <c r="CD284" s="199"/>
      <c r="CE284" s="199"/>
      <c r="CF284" s="199"/>
      <c r="CG284" s="199"/>
      <c r="CH284" s="199"/>
      <c r="CI284" s="199"/>
      <c r="CJ284" s="199"/>
      <c r="CK284" s="199"/>
      <c r="CL284" s="199"/>
      <c r="CM284" s="199"/>
      <c r="CN284" s="199"/>
      <c r="CO284" s="199"/>
      <c r="CP284" s="199"/>
      <c r="CQ284" s="199"/>
      <c r="CR284" s="199"/>
      <c r="CS284" s="199"/>
      <c r="CT284" s="199"/>
      <c r="CU284" s="199"/>
      <c r="CV284" s="199"/>
      <c r="CW284" s="199"/>
      <c r="CX284" s="199"/>
      <c r="CY284" s="199"/>
      <c r="CZ284" s="199"/>
      <c r="DA284" s="199"/>
      <c r="DB284" s="199"/>
      <c r="DC284" s="199"/>
      <c r="DD284" s="199"/>
      <c r="DE284" s="199"/>
      <c r="DF284" s="199"/>
      <c r="DG284" s="199"/>
      <c r="DH284" s="199"/>
      <c r="DI284" s="199"/>
      <c r="DJ284" s="199"/>
      <c r="DK284" s="199"/>
      <c r="DL284" s="199"/>
      <c r="DM284" s="199"/>
      <c r="DN284" s="199"/>
    </row>
    <row r="285" spans="1:118" x14ac:dyDescent="0.2">
      <c r="A285" s="33" t="s">
        <v>138</v>
      </c>
      <c r="B285" s="33" t="s">
        <v>156</v>
      </c>
      <c r="C285" s="33">
        <v>2</v>
      </c>
      <c r="D285" s="33" t="s">
        <v>26</v>
      </c>
      <c r="E285" s="200">
        <v>0</v>
      </c>
      <c r="F285" s="199">
        <v>0</v>
      </c>
      <c r="G285" s="200"/>
      <c r="H285" s="199"/>
      <c r="I285" s="200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9"/>
      <c r="AP285" s="199"/>
      <c r="AQ285" s="199"/>
      <c r="AR285" s="199"/>
      <c r="AS285" s="199"/>
      <c r="AT285" s="199"/>
      <c r="AU285" s="199"/>
      <c r="AV285" s="199"/>
      <c r="AW285" s="199"/>
      <c r="AX285" s="199"/>
      <c r="AY285" s="199"/>
      <c r="AZ285" s="199"/>
      <c r="BA285" s="199"/>
      <c r="BB285" s="199"/>
      <c r="BC285" s="199"/>
      <c r="BD285" s="199"/>
      <c r="BE285" s="199"/>
      <c r="BF285" s="199"/>
      <c r="BG285" s="199"/>
      <c r="BH285" s="199"/>
      <c r="BI285" s="199"/>
      <c r="BJ285" s="199"/>
      <c r="BK285" s="199"/>
      <c r="BL285" s="199"/>
      <c r="BM285" s="199"/>
      <c r="BN285" s="199"/>
      <c r="BO285" s="199"/>
      <c r="BP285" s="199"/>
      <c r="BQ285" s="199"/>
      <c r="BR285" s="199"/>
      <c r="BS285" s="199"/>
      <c r="BT285" s="199"/>
      <c r="BU285" s="199"/>
      <c r="BV285" s="199"/>
      <c r="BW285" s="199"/>
      <c r="BX285" s="199"/>
      <c r="BY285" s="199"/>
      <c r="BZ285" s="199"/>
      <c r="CA285" s="199"/>
      <c r="CB285" s="199"/>
      <c r="CC285" s="199"/>
      <c r="CD285" s="199"/>
      <c r="CE285" s="199"/>
      <c r="CF285" s="199"/>
      <c r="CG285" s="199"/>
      <c r="CH285" s="199"/>
      <c r="CI285" s="199"/>
      <c r="CJ285" s="199"/>
      <c r="CK285" s="199"/>
      <c r="CL285" s="199"/>
      <c r="CM285" s="199"/>
      <c r="CN285" s="199"/>
      <c r="CO285" s="199"/>
      <c r="CP285" s="199"/>
      <c r="CQ285" s="199"/>
      <c r="CR285" s="199"/>
      <c r="CS285" s="199"/>
      <c r="CT285" s="199"/>
      <c r="CU285" s="199"/>
      <c r="CV285" s="199"/>
      <c r="CW285" s="199"/>
      <c r="CX285" s="199"/>
      <c r="CY285" s="199"/>
      <c r="CZ285" s="199"/>
      <c r="DA285" s="199"/>
      <c r="DB285" s="199"/>
      <c r="DC285" s="199"/>
      <c r="DD285" s="199"/>
      <c r="DE285" s="199"/>
      <c r="DF285" s="199"/>
      <c r="DG285" s="199"/>
      <c r="DH285" s="199"/>
      <c r="DI285" s="199"/>
      <c r="DJ285" s="199"/>
      <c r="DK285" s="199"/>
      <c r="DL285" s="199"/>
      <c r="DM285" s="199"/>
      <c r="DN285" s="199"/>
    </row>
    <row r="286" spans="1:118" x14ac:dyDescent="0.2">
      <c r="A286" s="33" t="s">
        <v>138</v>
      </c>
      <c r="B286" s="33" t="s">
        <v>156</v>
      </c>
      <c r="C286" s="33">
        <v>3</v>
      </c>
      <c r="D286" s="33" t="s">
        <v>27</v>
      </c>
      <c r="E286" s="200">
        <v>4179702</v>
      </c>
      <c r="F286" s="199">
        <v>18330694</v>
      </c>
      <c r="G286" s="200"/>
      <c r="H286" s="199"/>
      <c r="I286" s="200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  <c r="AC286" s="199"/>
      <c r="AD286" s="199"/>
      <c r="AE286" s="199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9"/>
      <c r="AP286" s="199"/>
      <c r="AQ286" s="199"/>
      <c r="AR286" s="199"/>
      <c r="AS286" s="199"/>
      <c r="AT286" s="199"/>
      <c r="AU286" s="199"/>
      <c r="AV286" s="199"/>
      <c r="AW286" s="199"/>
      <c r="AX286" s="199"/>
      <c r="AY286" s="199"/>
      <c r="AZ286" s="199"/>
      <c r="BA286" s="199"/>
      <c r="BB286" s="199"/>
      <c r="BC286" s="199"/>
      <c r="BD286" s="199"/>
      <c r="BE286" s="199"/>
      <c r="BF286" s="199"/>
      <c r="BG286" s="199"/>
      <c r="BH286" s="199"/>
      <c r="BI286" s="199"/>
      <c r="BJ286" s="199"/>
      <c r="BK286" s="199"/>
      <c r="BL286" s="199"/>
      <c r="BM286" s="199"/>
      <c r="BN286" s="199"/>
      <c r="BO286" s="199"/>
      <c r="BP286" s="199"/>
      <c r="BQ286" s="199"/>
      <c r="BR286" s="199"/>
      <c r="BS286" s="199"/>
      <c r="BT286" s="199"/>
      <c r="BU286" s="199"/>
      <c r="BV286" s="199"/>
      <c r="BW286" s="199"/>
      <c r="BX286" s="199"/>
      <c r="BY286" s="199"/>
      <c r="BZ286" s="199"/>
      <c r="CA286" s="199"/>
      <c r="CB286" s="199"/>
      <c r="CC286" s="199"/>
      <c r="CD286" s="199"/>
      <c r="CE286" s="199"/>
      <c r="CF286" s="199"/>
      <c r="CG286" s="199"/>
      <c r="CH286" s="199"/>
      <c r="CI286" s="199"/>
      <c r="CJ286" s="199"/>
      <c r="CK286" s="199"/>
      <c r="CL286" s="199"/>
      <c r="CM286" s="199"/>
      <c r="CN286" s="199"/>
      <c r="CO286" s="199"/>
      <c r="CP286" s="199"/>
      <c r="CQ286" s="199"/>
      <c r="CR286" s="199"/>
      <c r="CS286" s="199"/>
      <c r="CT286" s="199"/>
      <c r="CU286" s="199"/>
      <c r="CV286" s="199"/>
      <c r="CW286" s="199"/>
      <c r="CX286" s="199"/>
      <c r="CY286" s="199"/>
      <c r="CZ286" s="199"/>
      <c r="DA286" s="199"/>
      <c r="DB286" s="199"/>
      <c r="DC286" s="199"/>
      <c r="DD286" s="199"/>
      <c r="DE286" s="199"/>
      <c r="DF286" s="199"/>
      <c r="DG286" s="199"/>
      <c r="DH286" s="199"/>
      <c r="DI286" s="199"/>
      <c r="DJ286" s="199"/>
      <c r="DK286" s="199"/>
      <c r="DL286" s="199"/>
      <c r="DM286" s="199"/>
      <c r="DN286" s="199"/>
    </row>
    <row r="287" spans="1:118" x14ac:dyDescent="0.2">
      <c r="A287" s="33" t="s">
        <v>138</v>
      </c>
      <c r="B287" s="33" t="s">
        <v>156</v>
      </c>
      <c r="C287" s="33">
        <v>4</v>
      </c>
      <c r="D287" s="33" t="s">
        <v>28</v>
      </c>
      <c r="E287" s="200">
        <v>0</v>
      </c>
      <c r="F287" s="199">
        <v>0</v>
      </c>
      <c r="G287" s="200"/>
      <c r="H287" s="199"/>
      <c r="I287" s="200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  <c r="AC287" s="199"/>
      <c r="AD287" s="199"/>
      <c r="AE287" s="199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9"/>
      <c r="AP287" s="199"/>
      <c r="AQ287" s="199"/>
      <c r="AR287" s="199"/>
      <c r="AS287" s="199"/>
      <c r="AT287" s="199"/>
      <c r="AU287" s="199"/>
      <c r="AV287" s="199"/>
      <c r="AW287" s="199"/>
      <c r="AX287" s="199"/>
      <c r="AY287" s="199"/>
      <c r="AZ287" s="199"/>
      <c r="BA287" s="199"/>
      <c r="BB287" s="199"/>
      <c r="BC287" s="199"/>
      <c r="BD287" s="199"/>
      <c r="BE287" s="199"/>
      <c r="BF287" s="199"/>
      <c r="BG287" s="199"/>
      <c r="BH287" s="199"/>
      <c r="BI287" s="199"/>
      <c r="BJ287" s="199"/>
      <c r="BK287" s="199"/>
      <c r="BL287" s="199"/>
      <c r="BM287" s="199"/>
      <c r="BN287" s="199"/>
      <c r="BO287" s="199"/>
      <c r="BP287" s="199"/>
      <c r="BQ287" s="199"/>
      <c r="BR287" s="199"/>
      <c r="BS287" s="199"/>
      <c r="BT287" s="199"/>
      <c r="BU287" s="199"/>
      <c r="BV287" s="199"/>
      <c r="BW287" s="199"/>
      <c r="BX287" s="199"/>
      <c r="BY287" s="199"/>
      <c r="BZ287" s="199"/>
      <c r="CA287" s="199"/>
      <c r="CB287" s="199"/>
      <c r="CC287" s="199"/>
      <c r="CD287" s="199"/>
      <c r="CE287" s="199"/>
      <c r="CF287" s="199"/>
      <c r="CG287" s="199"/>
      <c r="CH287" s="199"/>
      <c r="CI287" s="199"/>
      <c r="CJ287" s="199"/>
      <c r="CK287" s="199"/>
      <c r="CL287" s="199"/>
      <c r="CM287" s="199"/>
      <c r="CN287" s="199"/>
      <c r="CO287" s="199"/>
      <c r="CP287" s="199"/>
      <c r="CQ287" s="199"/>
      <c r="CR287" s="199"/>
      <c r="CS287" s="199"/>
      <c r="CT287" s="199"/>
      <c r="CU287" s="199"/>
      <c r="CV287" s="199"/>
      <c r="CW287" s="199"/>
      <c r="CX287" s="199"/>
      <c r="CY287" s="199"/>
      <c r="CZ287" s="199"/>
      <c r="DA287" s="199"/>
      <c r="DB287" s="199"/>
      <c r="DC287" s="199"/>
      <c r="DD287" s="199"/>
      <c r="DE287" s="199"/>
      <c r="DF287" s="199"/>
      <c r="DG287" s="199"/>
      <c r="DH287" s="199"/>
      <c r="DI287" s="199"/>
      <c r="DJ287" s="199"/>
      <c r="DK287" s="199"/>
      <c r="DL287" s="199"/>
      <c r="DM287" s="199"/>
      <c r="DN287" s="199"/>
    </row>
    <row r="288" spans="1:118" x14ac:dyDescent="0.2">
      <c r="A288" s="33" t="s">
        <v>138</v>
      </c>
      <c r="B288" s="33" t="s">
        <v>156</v>
      </c>
      <c r="C288" s="33">
        <v>5</v>
      </c>
      <c r="D288" s="33" t="s">
        <v>123</v>
      </c>
      <c r="E288" s="200">
        <v>0</v>
      </c>
      <c r="F288" s="199">
        <v>0</v>
      </c>
      <c r="G288" s="200"/>
      <c r="H288" s="199"/>
      <c r="I288" s="200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  <c r="AC288" s="199"/>
      <c r="AD288" s="199"/>
      <c r="AE288" s="199"/>
      <c r="AF288" s="199"/>
      <c r="AG288" s="199"/>
      <c r="AH288" s="199"/>
      <c r="AI288" s="199"/>
      <c r="AJ288" s="199"/>
      <c r="AK288" s="199"/>
      <c r="AL288" s="199"/>
      <c r="AM288" s="199"/>
      <c r="AN288" s="199"/>
      <c r="AO288" s="199"/>
      <c r="AP288" s="199"/>
      <c r="AQ288" s="199"/>
      <c r="AR288" s="199"/>
      <c r="AS288" s="199"/>
      <c r="AT288" s="199"/>
      <c r="AU288" s="199"/>
      <c r="AV288" s="199"/>
      <c r="AW288" s="199"/>
      <c r="AX288" s="199"/>
      <c r="AY288" s="199"/>
      <c r="AZ288" s="199"/>
      <c r="BA288" s="199"/>
      <c r="BB288" s="199"/>
      <c r="BC288" s="199"/>
      <c r="BD288" s="199"/>
      <c r="BE288" s="199"/>
      <c r="BF288" s="199"/>
      <c r="BG288" s="199"/>
      <c r="BH288" s="199"/>
      <c r="BI288" s="199"/>
      <c r="BJ288" s="199"/>
      <c r="BK288" s="199"/>
      <c r="BL288" s="199"/>
      <c r="BM288" s="199"/>
      <c r="BN288" s="199"/>
      <c r="BO288" s="199"/>
      <c r="BP288" s="199"/>
      <c r="BQ288" s="199"/>
      <c r="BR288" s="199"/>
      <c r="BS288" s="199"/>
      <c r="BT288" s="199"/>
      <c r="BU288" s="199"/>
      <c r="BV288" s="199"/>
      <c r="BW288" s="199"/>
      <c r="BX288" s="199"/>
      <c r="BY288" s="199"/>
      <c r="BZ288" s="199"/>
      <c r="CA288" s="199"/>
      <c r="CB288" s="199"/>
      <c r="CC288" s="199"/>
      <c r="CD288" s="199"/>
      <c r="CE288" s="199"/>
      <c r="CF288" s="199"/>
      <c r="CG288" s="199"/>
      <c r="CH288" s="199"/>
      <c r="CI288" s="199"/>
      <c r="CJ288" s="199"/>
      <c r="CK288" s="199"/>
      <c r="CL288" s="199"/>
      <c r="CM288" s="199"/>
      <c r="CN288" s="199"/>
      <c r="CO288" s="199"/>
      <c r="CP288" s="199"/>
      <c r="CQ288" s="199"/>
      <c r="CR288" s="199"/>
      <c r="CS288" s="199"/>
      <c r="CT288" s="199"/>
      <c r="CU288" s="199"/>
      <c r="CV288" s="199"/>
      <c r="CW288" s="199"/>
      <c r="CX288" s="199"/>
      <c r="CY288" s="199"/>
      <c r="CZ288" s="199"/>
      <c r="DA288" s="199"/>
      <c r="DB288" s="199"/>
      <c r="DC288" s="199"/>
      <c r="DD288" s="199"/>
      <c r="DE288" s="199"/>
      <c r="DF288" s="199"/>
      <c r="DG288" s="199"/>
      <c r="DH288" s="199"/>
      <c r="DI288" s="199"/>
      <c r="DJ288" s="199"/>
      <c r="DK288" s="199"/>
      <c r="DL288" s="199"/>
      <c r="DM288" s="199"/>
      <c r="DN288" s="199"/>
    </row>
    <row r="289" spans="1:118" x14ac:dyDescent="0.2">
      <c r="A289" s="33" t="s">
        <v>138</v>
      </c>
      <c r="B289" s="33" t="s">
        <v>156</v>
      </c>
      <c r="C289" s="33">
        <v>6</v>
      </c>
      <c r="D289" s="33" t="s">
        <v>25</v>
      </c>
      <c r="E289" s="200">
        <v>-33810169</v>
      </c>
      <c r="F289" s="199">
        <v>-144476567.79000002</v>
      </c>
      <c r="G289" s="200"/>
      <c r="H289" s="199"/>
      <c r="I289" s="200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  <c r="AC289" s="199"/>
      <c r="AD289" s="199"/>
      <c r="AE289" s="199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9"/>
      <c r="AP289" s="199"/>
      <c r="AQ289" s="199"/>
      <c r="AR289" s="199"/>
      <c r="AS289" s="199"/>
      <c r="AT289" s="199"/>
      <c r="AU289" s="199"/>
      <c r="AV289" s="199"/>
      <c r="AW289" s="199"/>
      <c r="AX289" s="199"/>
      <c r="AY289" s="199"/>
      <c r="AZ289" s="199"/>
      <c r="BA289" s="199"/>
      <c r="BB289" s="199"/>
      <c r="BC289" s="199"/>
      <c r="BD289" s="199"/>
      <c r="BE289" s="199"/>
      <c r="BF289" s="199"/>
      <c r="BG289" s="199"/>
      <c r="BH289" s="199"/>
      <c r="BI289" s="199"/>
      <c r="BJ289" s="199"/>
      <c r="BK289" s="199"/>
      <c r="BL289" s="199"/>
      <c r="BM289" s="199"/>
      <c r="BN289" s="199"/>
      <c r="BO289" s="199"/>
      <c r="BP289" s="199"/>
      <c r="BQ289" s="199"/>
      <c r="BR289" s="199"/>
      <c r="BS289" s="199"/>
      <c r="BT289" s="199"/>
      <c r="BU289" s="199"/>
      <c r="BV289" s="199"/>
      <c r="BW289" s="199"/>
      <c r="BX289" s="199"/>
      <c r="BY289" s="199"/>
      <c r="BZ289" s="199"/>
      <c r="CA289" s="199"/>
      <c r="CB289" s="199"/>
      <c r="CC289" s="199"/>
      <c r="CD289" s="199"/>
      <c r="CE289" s="199"/>
      <c r="CF289" s="199"/>
      <c r="CG289" s="199"/>
      <c r="CH289" s="199"/>
      <c r="CI289" s="199"/>
      <c r="CJ289" s="199"/>
      <c r="CK289" s="199"/>
      <c r="CL289" s="199"/>
      <c r="CM289" s="199"/>
      <c r="CN289" s="199"/>
      <c r="CO289" s="199"/>
      <c r="CP289" s="199"/>
      <c r="CQ289" s="199"/>
      <c r="CR289" s="199"/>
      <c r="CS289" s="199"/>
      <c r="CT289" s="199"/>
      <c r="CU289" s="199"/>
      <c r="CV289" s="199"/>
      <c r="CW289" s="199"/>
      <c r="CX289" s="199"/>
      <c r="CY289" s="199"/>
      <c r="CZ289" s="199"/>
      <c r="DA289" s="199"/>
      <c r="DB289" s="199"/>
      <c r="DC289" s="199"/>
      <c r="DD289" s="199"/>
      <c r="DE289" s="199"/>
      <c r="DF289" s="199"/>
      <c r="DG289" s="199"/>
      <c r="DH289" s="199"/>
      <c r="DI289" s="199"/>
      <c r="DJ289" s="199"/>
      <c r="DK289" s="199"/>
      <c r="DL289" s="199"/>
      <c r="DM289" s="199"/>
      <c r="DN289" s="199"/>
    </row>
    <row r="290" spans="1:118" x14ac:dyDescent="0.2">
      <c r="A290" s="33" t="s">
        <v>138</v>
      </c>
      <c r="B290" s="33" t="s">
        <v>156</v>
      </c>
      <c r="C290" s="33">
        <v>7</v>
      </c>
      <c r="D290" s="33" t="s">
        <v>26</v>
      </c>
      <c r="E290" s="200">
        <v>0</v>
      </c>
      <c r="F290" s="199">
        <v>0</v>
      </c>
      <c r="G290" s="200"/>
      <c r="H290" s="199"/>
      <c r="I290" s="200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9"/>
      <c r="AP290" s="199"/>
      <c r="AQ290" s="199"/>
      <c r="AR290" s="199"/>
      <c r="AS290" s="199"/>
      <c r="AT290" s="199"/>
      <c r="AU290" s="199"/>
      <c r="AV290" s="199"/>
      <c r="AW290" s="199"/>
      <c r="AX290" s="199"/>
      <c r="AY290" s="199"/>
      <c r="AZ290" s="199"/>
      <c r="BA290" s="199"/>
      <c r="BB290" s="199"/>
      <c r="BC290" s="199"/>
      <c r="BD290" s="199"/>
      <c r="BE290" s="199"/>
      <c r="BF290" s="199"/>
      <c r="BG290" s="199"/>
      <c r="BH290" s="199"/>
      <c r="BI290" s="199"/>
      <c r="BJ290" s="199"/>
      <c r="BK290" s="199"/>
      <c r="BL290" s="199"/>
      <c r="BM290" s="199"/>
      <c r="BN290" s="199"/>
      <c r="BO290" s="199"/>
      <c r="BP290" s="199"/>
      <c r="BQ290" s="199"/>
      <c r="BR290" s="199"/>
      <c r="BS290" s="199"/>
      <c r="BT290" s="199"/>
      <c r="BU290" s="199"/>
      <c r="BV290" s="199"/>
      <c r="BW290" s="199"/>
      <c r="BX290" s="199"/>
      <c r="BY290" s="199"/>
      <c r="BZ290" s="199"/>
      <c r="CA290" s="199"/>
      <c r="CB290" s="199"/>
      <c r="CC290" s="199"/>
      <c r="CD290" s="199"/>
      <c r="CE290" s="199"/>
      <c r="CF290" s="199"/>
      <c r="CG290" s="199"/>
      <c r="CH290" s="199"/>
      <c r="CI290" s="199"/>
      <c r="CJ290" s="199"/>
      <c r="CK290" s="199"/>
      <c r="CL290" s="199"/>
      <c r="CM290" s="199"/>
      <c r="CN290" s="199"/>
      <c r="CO290" s="199"/>
      <c r="CP290" s="199"/>
      <c r="CQ290" s="199"/>
      <c r="CR290" s="199"/>
      <c r="CS290" s="199"/>
      <c r="CT290" s="199"/>
      <c r="CU290" s="199"/>
      <c r="CV290" s="199"/>
      <c r="CW290" s="199"/>
      <c r="CX290" s="199"/>
      <c r="CY290" s="199"/>
      <c r="CZ290" s="199"/>
      <c r="DA290" s="199"/>
      <c r="DB290" s="199"/>
      <c r="DC290" s="199"/>
      <c r="DD290" s="199"/>
      <c r="DE290" s="199"/>
      <c r="DF290" s="199"/>
      <c r="DG290" s="199"/>
      <c r="DH290" s="199"/>
      <c r="DI290" s="199"/>
      <c r="DJ290" s="199"/>
      <c r="DK290" s="199"/>
      <c r="DL290" s="199"/>
      <c r="DM290" s="199"/>
      <c r="DN290" s="199"/>
    </row>
    <row r="291" spans="1:118" x14ac:dyDescent="0.2">
      <c r="A291" s="33" t="s">
        <v>138</v>
      </c>
      <c r="B291" s="33" t="s">
        <v>156</v>
      </c>
      <c r="C291" s="33">
        <v>8</v>
      </c>
      <c r="D291" s="33" t="s">
        <v>27</v>
      </c>
      <c r="E291" s="200">
        <v>-1064304</v>
      </c>
      <c r="F291" s="199">
        <v>-4329544</v>
      </c>
      <c r="G291" s="200"/>
      <c r="H291" s="199"/>
      <c r="I291" s="200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  <c r="AC291" s="199"/>
      <c r="AD291" s="199"/>
      <c r="AE291" s="199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9"/>
      <c r="AP291" s="199"/>
      <c r="AQ291" s="199"/>
      <c r="AR291" s="199"/>
      <c r="AS291" s="199"/>
      <c r="AT291" s="199"/>
      <c r="AU291" s="199"/>
      <c r="AV291" s="199"/>
      <c r="AW291" s="199"/>
      <c r="AX291" s="199"/>
      <c r="AY291" s="199"/>
      <c r="AZ291" s="199"/>
      <c r="BA291" s="199"/>
      <c r="BB291" s="199"/>
      <c r="BC291" s="199"/>
      <c r="BD291" s="199"/>
      <c r="BE291" s="199"/>
      <c r="BF291" s="199"/>
      <c r="BG291" s="199"/>
      <c r="BH291" s="199"/>
      <c r="BI291" s="199"/>
      <c r="BJ291" s="199"/>
      <c r="BK291" s="199"/>
      <c r="BL291" s="199"/>
      <c r="BM291" s="199"/>
      <c r="BN291" s="199"/>
      <c r="BO291" s="199"/>
      <c r="BP291" s="199"/>
      <c r="BQ291" s="199"/>
      <c r="BR291" s="199"/>
      <c r="BS291" s="199"/>
      <c r="BT291" s="199"/>
      <c r="BU291" s="199"/>
      <c r="BV291" s="199"/>
      <c r="BW291" s="199"/>
      <c r="BX291" s="199"/>
      <c r="BY291" s="199"/>
      <c r="BZ291" s="199"/>
      <c r="CA291" s="199"/>
      <c r="CB291" s="199"/>
      <c r="CC291" s="199"/>
      <c r="CD291" s="199"/>
      <c r="CE291" s="199"/>
      <c r="CF291" s="199"/>
      <c r="CG291" s="199"/>
      <c r="CH291" s="199"/>
      <c r="CI291" s="199"/>
      <c r="CJ291" s="199"/>
      <c r="CK291" s="199"/>
      <c r="CL291" s="199"/>
      <c r="CM291" s="199"/>
      <c r="CN291" s="199"/>
      <c r="CO291" s="199"/>
      <c r="CP291" s="199"/>
      <c r="CQ291" s="199"/>
      <c r="CR291" s="199"/>
      <c r="CS291" s="199"/>
      <c r="CT291" s="199"/>
      <c r="CU291" s="199"/>
      <c r="CV291" s="199"/>
      <c r="CW291" s="199"/>
      <c r="CX291" s="199"/>
      <c r="CY291" s="199"/>
      <c r="CZ291" s="199"/>
      <c r="DA291" s="199"/>
      <c r="DB291" s="199"/>
      <c r="DC291" s="199"/>
      <c r="DD291" s="199"/>
      <c r="DE291" s="199"/>
      <c r="DF291" s="199"/>
      <c r="DG291" s="199"/>
      <c r="DH291" s="199"/>
      <c r="DI291" s="199"/>
      <c r="DJ291" s="199"/>
      <c r="DK291" s="199"/>
      <c r="DL291" s="199"/>
      <c r="DM291" s="199"/>
      <c r="DN291" s="199"/>
    </row>
    <row r="292" spans="1:118" x14ac:dyDescent="0.2">
      <c r="A292" s="33" t="s">
        <v>138</v>
      </c>
      <c r="B292" s="33" t="s">
        <v>156</v>
      </c>
      <c r="C292" s="33">
        <v>9</v>
      </c>
      <c r="D292" s="33" t="s">
        <v>28</v>
      </c>
      <c r="E292" s="200">
        <v>0</v>
      </c>
      <c r="F292" s="199">
        <v>0</v>
      </c>
      <c r="G292" s="200"/>
      <c r="H292" s="199"/>
      <c r="I292" s="200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  <c r="AC292" s="199"/>
      <c r="AD292" s="199"/>
      <c r="AE292" s="199"/>
      <c r="AF292" s="199"/>
      <c r="AG292" s="199"/>
      <c r="AH292" s="199"/>
      <c r="AI292" s="199"/>
      <c r="AJ292" s="199"/>
      <c r="AK292" s="199"/>
      <c r="AL292" s="199"/>
      <c r="AM292" s="199"/>
      <c r="AN292" s="199"/>
      <c r="AO292" s="199"/>
      <c r="AP292" s="199"/>
      <c r="AQ292" s="199"/>
      <c r="AR292" s="199"/>
      <c r="AS292" s="199"/>
      <c r="AT292" s="199"/>
      <c r="AU292" s="199"/>
      <c r="AV292" s="199"/>
      <c r="AW292" s="199"/>
      <c r="AX292" s="199"/>
      <c r="AY292" s="199"/>
      <c r="AZ292" s="199"/>
      <c r="BA292" s="199"/>
      <c r="BB292" s="199"/>
      <c r="BC292" s="199"/>
      <c r="BD292" s="199"/>
      <c r="BE292" s="199"/>
      <c r="BF292" s="199"/>
      <c r="BG292" s="199"/>
      <c r="BH292" s="199"/>
      <c r="BI292" s="199"/>
      <c r="BJ292" s="199"/>
      <c r="BK292" s="199"/>
      <c r="BL292" s="199"/>
      <c r="BM292" s="199"/>
      <c r="BN292" s="199"/>
      <c r="BO292" s="199"/>
      <c r="BP292" s="199"/>
      <c r="BQ292" s="199"/>
      <c r="BR292" s="199"/>
      <c r="BS292" s="199"/>
      <c r="BT292" s="199"/>
      <c r="BU292" s="199"/>
      <c r="BV292" s="199"/>
      <c r="BW292" s="199"/>
      <c r="BX292" s="199"/>
      <c r="BY292" s="199"/>
      <c r="BZ292" s="199"/>
      <c r="CA292" s="199"/>
      <c r="CB292" s="199"/>
      <c r="CC292" s="199"/>
      <c r="CD292" s="199"/>
      <c r="CE292" s="199"/>
      <c r="CF292" s="199"/>
      <c r="CG292" s="199"/>
      <c r="CH292" s="199"/>
      <c r="CI292" s="199"/>
      <c r="CJ292" s="199"/>
      <c r="CK292" s="199"/>
      <c r="CL292" s="199"/>
      <c r="CM292" s="199"/>
      <c r="CN292" s="199"/>
      <c r="CO292" s="199"/>
      <c r="CP292" s="199"/>
      <c r="CQ292" s="199"/>
      <c r="CR292" s="199"/>
      <c r="CS292" s="199"/>
      <c r="CT292" s="199"/>
      <c r="CU292" s="199"/>
      <c r="CV292" s="199"/>
      <c r="CW292" s="199"/>
      <c r="CX292" s="199"/>
      <c r="CY292" s="199"/>
      <c r="CZ292" s="199"/>
      <c r="DA292" s="199"/>
      <c r="DB292" s="199"/>
      <c r="DC292" s="199"/>
      <c r="DD292" s="199"/>
      <c r="DE292" s="199"/>
      <c r="DF292" s="199"/>
      <c r="DG292" s="199"/>
      <c r="DH292" s="199"/>
      <c r="DI292" s="199"/>
      <c r="DJ292" s="199"/>
      <c r="DK292" s="199"/>
      <c r="DL292" s="199"/>
      <c r="DM292" s="199"/>
      <c r="DN292" s="199"/>
    </row>
    <row r="293" spans="1:118" x14ac:dyDescent="0.2">
      <c r="A293" s="33" t="s">
        <v>138</v>
      </c>
      <c r="B293" s="33" t="s">
        <v>156</v>
      </c>
      <c r="C293" s="33">
        <v>10</v>
      </c>
      <c r="D293" s="33" t="s">
        <v>32</v>
      </c>
      <c r="E293" s="200">
        <v>225571</v>
      </c>
      <c r="F293" s="199">
        <v>988000.98</v>
      </c>
      <c r="G293" s="200"/>
      <c r="H293" s="199"/>
      <c r="I293" s="200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  <c r="AC293" s="199"/>
      <c r="AD293" s="199"/>
      <c r="AE293" s="199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9"/>
      <c r="AP293" s="199"/>
      <c r="AQ293" s="199"/>
      <c r="AR293" s="199"/>
      <c r="AS293" s="199"/>
      <c r="AT293" s="199"/>
      <c r="AU293" s="199"/>
      <c r="AV293" s="199"/>
      <c r="AW293" s="199"/>
      <c r="AX293" s="199"/>
      <c r="AY293" s="199"/>
      <c r="AZ293" s="199"/>
      <c r="BA293" s="199"/>
      <c r="BB293" s="199"/>
      <c r="BC293" s="199"/>
      <c r="BD293" s="199"/>
      <c r="BE293" s="199"/>
      <c r="BF293" s="199"/>
      <c r="BG293" s="199"/>
      <c r="BH293" s="199"/>
      <c r="BI293" s="199"/>
      <c r="BJ293" s="199"/>
      <c r="BK293" s="199"/>
      <c r="BL293" s="199"/>
      <c r="BM293" s="199"/>
      <c r="BN293" s="199"/>
      <c r="BO293" s="199"/>
      <c r="BP293" s="199"/>
      <c r="BQ293" s="199"/>
      <c r="BR293" s="199"/>
      <c r="BS293" s="199"/>
      <c r="BT293" s="199"/>
      <c r="BU293" s="199"/>
      <c r="BV293" s="199"/>
      <c r="BW293" s="199"/>
      <c r="BX293" s="199"/>
      <c r="BY293" s="199"/>
      <c r="BZ293" s="199"/>
      <c r="CA293" s="199"/>
      <c r="CB293" s="199"/>
      <c r="CC293" s="199"/>
      <c r="CD293" s="199"/>
      <c r="CE293" s="199"/>
      <c r="CF293" s="199"/>
      <c r="CG293" s="199"/>
      <c r="CH293" s="199"/>
      <c r="CI293" s="199"/>
      <c r="CJ293" s="199"/>
      <c r="CK293" s="199"/>
      <c r="CL293" s="199"/>
      <c r="CM293" s="199"/>
      <c r="CN293" s="199"/>
      <c r="CO293" s="199"/>
      <c r="CP293" s="199"/>
      <c r="CQ293" s="199"/>
      <c r="CR293" s="199"/>
      <c r="CS293" s="199"/>
      <c r="CT293" s="199"/>
      <c r="CU293" s="199"/>
      <c r="CV293" s="199"/>
      <c r="CW293" s="199"/>
      <c r="CX293" s="199"/>
      <c r="CY293" s="199"/>
      <c r="CZ293" s="199"/>
      <c r="DA293" s="199"/>
      <c r="DB293" s="199"/>
      <c r="DC293" s="199"/>
      <c r="DD293" s="199"/>
      <c r="DE293" s="199"/>
      <c r="DF293" s="199"/>
      <c r="DG293" s="199"/>
      <c r="DH293" s="199"/>
      <c r="DI293" s="199"/>
      <c r="DJ293" s="199"/>
      <c r="DK293" s="199"/>
      <c r="DL293" s="199"/>
      <c r="DM293" s="199"/>
      <c r="DN293" s="199"/>
    </row>
    <row r="294" spans="1:118" x14ac:dyDescent="0.2">
      <c r="A294" s="33" t="s">
        <v>138</v>
      </c>
      <c r="B294" s="33" t="s">
        <v>156</v>
      </c>
      <c r="C294" s="33">
        <v>11</v>
      </c>
      <c r="D294" s="33" t="s">
        <v>35</v>
      </c>
      <c r="E294" s="200">
        <v>0</v>
      </c>
      <c r="F294" s="199">
        <v>0</v>
      </c>
      <c r="G294" s="200"/>
      <c r="H294" s="199"/>
      <c r="I294" s="200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  <c r="AD294" s="199"/>
      <c r="AE294" s="199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9"/>
      <c r="AP294" s="199"/>
      <c r="AQ294" s="199"/>
      <c r="AR294" s="199"/>
      <c r="AS294" s="199"/>
      <c r="AT294" s="199"/>
      <c r="AU294" s="199"/>
      <c r="AV294" s="199"/>
      <c r="AW294" s="199"/>
      <c r="AX294" s="199"/>
      <c r="AY294" s="199"/>
      <c r="AZ294" s="199"/>
      <c r="BA294" s="199"/>
      <c r="BB294" s="199"/>
      <c r="BC294" s="199"/>
      <c r="BD294" s="199"/>
      <c r="BE294" s="199"/>
      <c r="BF294" s="199"/>
      <c r="BG294" s="199"/>
      <c r="BH294" s="199"/>
      <c r="BI294" s="199"/>
      <c r="BJ294" s="199"/>
      <c r="BK294" s="199"/>
      <c r="BL294" s="199"/>
      <c r="BM294" s="199"/>
      <c r="BN294" s="199"/>
      <c r="BO294" s="199"/>
      <c r="BP294" s="199"/>
      <c r="BQ294" s="199"/>
      <c r="BR294" s="199"/>
      <c r="BS294" s="199"/>
      <c r="BT294" s="199"/>
      <c r="BU294" s="199"/>
      <c r="BV294" s="199"/>
      <c r="BW294" s="199"/>
      <c r="BX294" s="199"/>
      <c r="BY294" s="199"/>
      <c r="BZ294" s="199"/>
      <c r="CA294" s="199"/>
      <c r="CB294" s="199"/>
      <c r="CC294" s="199"/>
      <c r="CD294" s="199"/>
      <c r="CE294" s="199"/>
      <c r="CF294" s="199"/>
      <c r="CG294" s="199"/>
      <c r="CH294" s="199"/>
      <c r="CI294" s="199"/>
      <c r="CJ294" s="199"/>
      <c r="CK294" s="199"/>
      <c r="CL294" s="199"/>
      <c r="CM294" s="199"/>
      <c r="CN294" s="199"/>
      <c r="CO294" s="199"/>
      <c r="CP294" s="199"/>
      <c r="CQ294" s="199"/>
      <c r="CR294" s="199"/>
      <c r="CS294" s="199"/>
      <c r="CT294" s="199"/>
      <c r="CU294" s="199"/>
      <c r="CV294" s="199"/>
      <c r="CW294" s="199"/>
      <c r="CX294" s="199"/>
      <c r="CY294" s="199"/>
      <c r="CZ294" s="199"/>
      <c r="DA294" s="199"/>
      <c r="DB294" s="199"/>
      <c r="DC294" s="199"/>
      <c r="DD294" s="199"/>
      <c r="DE294" s="199"/>
      <c r="DF294" s="199"/>
      <c r="DG294" s="199"/>
      <c r="DH294" s="199"/>
      <c r="DI294" s="199"/>
      <c r="DJ294" s="199"/>
      <c r="DK294" s="199"/>
      <c r="DL294" s="199"/>
      <c r="DM294" s="199"/>
      <c r="DN294" s="199"/>
    </row>
    <row r="295" spans="1:118" x14ac:dyDescent="0.2">
      <c r="A295" s="33" t="s">
        <v>138</v>
      </c>
      <c r="B295" s="33" t="s">
        <v>156</v>
      </c>
      <c r="C295" s="33">
        <v>12</v>
      </c>
      <c r="D295" s="33" t="s">
        <v>36</v>
      </c>
      <c r="E295" s="200">
        <v>0</v>
      </c>
      <c r="F295" s="199">
        <v>0</v>
      </c>
      <c r="G295" s="200"/>
      <c r="H295" s="199"/>
      <c r="I295" s="200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  <c r="AP295" s="199"/>
      <c r="AQ295" s="199"/>
      <c r="AR295" s="199"/>
      <c r="AS295" s="199"/>
      <c r="AT295" s="199"/>
      <c r="AU295" s="199"/>
      <c r="AV295" s="199"/>
      <c r="AW295" s="199"/>
      <c r="AX295" s="199"/>
      <c r="AY295" s="199"/>
      <c r="AZ295" s="199"/>
      <c r="BA295" s="199"/>
      <c r="BB295" s="199"/>
      <c r="BC295" s="199"/>
      <c r="BD295" s="199"/>
      <c r="BE295" s="199"/>
      <c r="BF295" s="199"/>
      <c r="BG295" s="199"/>
      <c r="BH295" s="199"/>
      <c r="BI295" s="199"/>
      <c r="BJ295" s="199"/>
      <c r="BK295" s="199"/>
      <c r="BL295" s="199"/>
      <c r="BM295" s="199"/>
      <c r="BN295" s="199"/>
      <c r="BO295" s="199"/>
      <c r="BP295" s="199"/>
      <c r="BQ295" s="199"/>
      <c r="BR295" s="199"/>
      <c r="BS295" s="199"/>
      <c r="BT295" s="199"/>
      <c r="BU295" s="199"/>
      <c r="BV295" s="199"/>
      <c r="BW295" s="199"/>
      <c r="BX295" s="199"/>
      <c r="BY295" s="199"/>
      <c r="BZ295" s="199"/>
      <c r="CA295" s="199"/>
      <c r="CB295" s="199"/>
      <c r="CC295" s="199"/>
      <c r="CD295" s="199"/>
      <c r="CE295" s="199"/>
      <c r="CF295" s="199"/>
      <c r="CG295" s="199"/>
      <c r="CH295" s="199"/>
      <c r="CI295" s="199"/>
      <c r="CJ295" s="199"/>
      <c r="CK295" s="199"/>
      <c r="CL295" s="199"/>
      <c r="CM295" s="199"/>
      <c r="CN295" s="199"/>
      <c r="CO295" s="199"/>
      <c r="CP295" s="199"/>
      <c r="CQ295" s="199"/>
      <c r="CR295" s="199"/>
      <c r="CS295" s="199"/>
      <c r="CT295" s="199"/>
      <c r="CU295" s="199"/>
      <c r="CV295" s="199"/>
      <c r="CW295" s="199"/>
      <c r="CX295" s="199"/>
      <c r="CY295" s="199"/>
      <c r="CZ295" s="199"/>
      <c r="DA295" s="199"/>
      <c r="DB295" s="199"/>
      <c r="DC295" s="199"/>
      <c r="DD295" s="199"/>
      <c r="DE295" s="199"/>
      <c r="DF295" s="199"/>
      <c r="DG295" s="199"/>
      <c r="DH295" s="199"/>
      <c r="DI295" s="199"/>
      <c r="DJ295" s="199"/>
      <c r="DK295" s="199"/>
      <c r="DL295" s="199"/>
      <c r="DM295" s="199"/>
      <c r="DN295" s="199"/>
    </row>
    <row r="296" spans="1:118" x14ac:dyDescent="0.2">
      <c r="A296" s="33" t="s">
        <v>138</v>
      </c>
      <c r="B296" s="33" t="s">
        <v>156</v>
      </c>
      <c r="C296" s="33">
        <v>13</v>
      </c>
      <c r="D296" s="33" t="s">
        <v>39</v>
      </c>
      <c r="E296" s="200">
        <v>456262</v>
      </c>
      <c r="F296" s="199">
        <v>1998427.56</v>
      </c>
      <c r="G296" s="200"/>
      <c r="H296" s="199"/>
      <c r="I296" s="200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  <c r="AD296" s="199"/>
      <c r="AE296" s="199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9"/>
      <c r="AP296" s="199"/>
      <c r="AQ296" s="199"/>
      <c r="AR296" s="199"/>
      <c r="AS296" s="199"/>
      <c r="AT296" s="199"/>
      <c r="AU296" s="199"/>
      <c r="AV296" s="199"/>
      <c r="AW296" s="199"/>
      <c r="AX296" s="199"/>
      <c r="AY296" s="199"/>
      <c r="AZ296" s="199"/>
      <c r="BA296" s="199"/>
      <c r="BB296" s="199"/>
      <c r="BC296" s="199"/>
      <c r="BD296" s="199"/>
      <c r="BE296" s="199"/>
      <c r="BF296" s="199"/>
      <c r="BG296" s="199"/>
      <c r="BH296" s="199"/>
      <c r="BI296" s="199"/>
      <c r="BJ296" s="199"/>
      <c r="BK296" s="199"/>
      <c r="BL296" s="199"/>
      <c r="BM296" s="199"/>
      <c r="BN296" s="199"/>
      <c r="BO296" s="199"/>
      <c r="BP296" s="199"/>
      <c r="BQ296" s="199"/>
      <c r="BR296" s="199"/>
      <c r="BS296" s="199"/>
      <c r="BT296" s="199"/>
      <c r="BU296" s="199"/>
      <c r="BV296" s="199"/>
      <c r="BW296" s="199"/>
      <c r="BX296" s="199"/>
      <c r="BY296" s="199"/>
      <c r="BZ296" s="199"/>
      <c r="CA296" s="199"/>
      <c r="CB296" s="199"/>
      <c r="CC296" s="199"/>
      <c r="CD296" s="199"/>
      <c r="CE296" s="199"/>
      <c r="CF296" s="199"/>
      <c r="CG296" s="199"/>
      <c r="CH296" s="199"/>
      <c r="CI296" s="199"/>
      <c r="CJ296" s="199"/>
      <c r="CK296" s="199"/>
      <c r="CL296" s="199"/>
      <c r="CM296" s="199"/>
      <c r="CN296" s="199"/>
      <c r="CO296" s="199"/>
      <c r="CP296" s="199"/>
      <c r="CQ296" s="199"/>
      <c r="CR296" s="199"/>
      <c r="CS296" s="199"/>
      <c r="CT296" s="199"/>
      <c r="CU296" s="199"/>
      <c r="CV296" s="199"/>
      <c r="CW296" s="199"/>
      <c r="CX296" s="199"/>
      <c r="CY296" s="199"/>
      <c r="CZ296" s="199"/>
      <c r="DA296" s="199"/>
      <c r="DB296" s="199"/>
      <c r="DC296" s="199"/>
      <c r="DD296" s="199"/>
      <c r="DE296" s="199"/>
      <c r="DF296" s="199"/>
      <c r="DG296" s="199"/>
      <c r="DH296" s="199"/>
      <c r="DI296" s="199"/>
      <c r="DJ296" s="199"/>
      <c r="DK296" s="199"/>
      <c r="DL296" s="199"/>
      <c r="DM296" s="199"/>
      <c r="DN296" s="199"/>
    </row>
    <row r="297" spans="1:118" x14ac:dyDescent="0.2">
      <c r="A297" s="33" t="s">
        <v>138</v>
      </c>
      <c r="B297" s="33" t="s">
        <v>156</v>
      </c>
      <c r="C297" s="33">
        <v>14</v>
      </c>
      <c r="D297" s="33" t="s">
        <v>40</v>
      </c>
      <c r="E297" s="200">
        <v>0</v>
      </c>
      <c r="F297" s="199">
        <v>0</v>
      </c>
      <c r="G297" s="200"/>
      <c r="H297" s="199"/>
      <c r="I297" s="200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  <c r="AD297" s="199"/>
      <c r="AE297" s="199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9"/>
      <c r="AP297" s="199"/>
      <c r="AQ297" s="199"/>
      <c r="AR297" s="199"/>
      <c r="AS297" s="199"/>
      <c r="AT297" s="199"/>
      <c r="AU297" s="199"/>
      <c r="AV297" s="199"/>
      <c r="AW297" s="199"/>
      <c r="AX297" s="199"/>
      <c r="AY297" s="199"/>
      <c r="AZ297" s="199"/>
      <c r="BA297" s="199"/>
      <c r="BB297" s="199"/>
      <c r="BC297" s="199"/>
      <c r="BD297" s="199"/>
      <c r="BE297" s="199"/>
      <c r="BF297" s="199"/>
      <c r="BG297" s="199"/>
      <c r="BH297" s="199"/>
      <c r="BI297" s="199"/>
      <c r="BJ297" s="199"/>
      <c r="BK297" s="199"/>
      <c r="BL297" s="199"/>
      <c r="BM297" s="199"/>
      <c r="BN297" s="199"/>
      <c r="BO297" s="199"/>
      <c r="BP297" s="199"/>
      <c r="BQ297" s="199"/>
      <c r="BR297" s="199"/>
      <c r="BS297" s="199"/>
      <c r="BT297" s="199"/>
      <c r="BU297" s="199"/>
      <c r="BV297" s="199"/>
      <c r="BW297" s="199"/>
      <c r="BX297" s="199"/>
      <c r="BY297" s="199"/>
      <c r="BZ297" s="199"/>
      <c r="CA297" s="199"/>
      <c r="CB297" s="199"/>
      <c r="CC297" s="199"/>
      <c r="CD297" s="199"/>
      <c r="CE297" s="199"/>
      <c r="CF297" s="199"/>
      <c r="CG297" s="199"/>
      <c r="CH297" s="199"/>
      <c r="CI297" s="199"/>
      <c r="CJ297" s="199"/>
      <c r="CK297" s="199"/>
      <c r="CL297" s="199"/>
      <c r="CM297" s="199"/>
      <c r="CN297" s="199"/>
      <c r="CO297" s="199"/>
      <c r="CP297" s="199"/>
      <c r="CQ297" s="199"/>
      <c r="CR297" s="199"/>
      <c r="CS297" s="199"/>
      <c r="CT297" s="199"/>
      <c r="CU297" s="199"/>
      <c r="CV297" s="199"/>
      <c r="CW297" s="199"/>
      <c r="CX297" s="199"/>
      <c r="CY297" s="199"/>
      <c r="CZ297" s="199"/>
      <c r="DA297" s="199"/>
      <c r="DB297" s="199"/>
      <c r="DC297" s="199"/>
      <c r="DD297" s="199"/>
      <c r="DE297" s="199"/>
      <c r="DF297" s="199"/>
      <c r="DG297" s="199"/>
      <c r="DH297" s="199"/>
      <c r="DI297" s="199"/>
      <c r="DJ297" s="199"/>
      <c r="DK297" s="199"/>
      <c r="DL297" s="199"/>
      <c r="DM297" s="199"/>
      <c r="DN297" s="199"/>
    </row>
    <row r="298" spans="1:118" x14ac:dyDescent="0.2">
      <c r="A298" s="33" t="s">
        <v>138</v>
      </c>
      <c r="B298" s="33" t="s">
        <v>156</v>
      </c>
      <c r="C298" s="33">
        <v>15</v>
      </c>
      <c r="D298" s="33" t="s">
        <v>41</v>
      </c>
      <c r="E298" s="200">
        <v>0</v>
      </c>
      <c r="F298" s="199">
        <v>0</v>
      </c>
      <c r="G298" s="200"/>
      <c r="H298" s="199"/>
      <c r="I298" s="200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  <c r="AD298" s="199"/>
      <c r="AE298" s="199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9"/>
      <c r="AP298" s="199"/>
      <c r="AQ298" s="199"/>
      <c r="AR298" s="199"/>
      <c r="AS298" s="199"/>
      <c r="AT298" s="199"/>
      <c r="AU298" s="199"/>
      <c r="AV298" s="199"/>
      <c r="AW298" s="199"/>
      <c r="AX298" s="199"/>
      <c r="AY298" s="199"/>
      <c r="AZ298" s="199"/>
      <c r="BA298" s="199"/>
      <c r="BB298" s="199"/>
      <c r="BC298" s="199"/>
      <c r="BD298" s="199"/>
      <c r="BE298" s="199"/>
      <c r="BF298" s="199"/>
      <c r="BG298" s="199"/>
      <c r="BH298" s="199"/>
      <c r="BI298" s="199"/>
      <c r="BJ298" s="199"/>
      <c r="BK298" s="199"/>
      <c r="BL298" s="199"/>
      <c r="BM298" s="199"/>
      <c r="BN298" s="199"/>
      <c r="BO298" s="199"/>
      <c r="BP298" s="199"/>
      <c r="BQ298" s="199"/>
      <c r="BR298" s="199"/>
      <c r="BS298" s="199"/>
      <c r="BT298" s="199"/>
      <c r="BU298" s="199"/>
      <c r="BV298" s="199"/>
      <c r="BW298" s="199"/>
      <c r="BX298" s="199"/>
      <c r="BY298" s="199"/>
      <c r="BZ298" s="199"/>
      <c r="CA298" s="199"/>
      <c r="CB298" s="199"/>
      <c r="CC298" s="199"/>
      <c r="CD298" s="199"/>
      <c r="CE298" s="199"/>
      <c r="CF298" s="199"/>
      <c r="CG298" s="199"/>
      <c r="CH298" s="199"/>
      <c r="CI298" s="199"/>
      <c r="CJ298" s="199"/>
      <c r="CK298" s="199"/>
      <c r="CL298" s="199"/>
      <c r="CM298" s="199"/>
      <c r="CN298" s="199"/>
      <c r="CO298" s="199"/>
      <c r="CP298" s="199"/>
      <c r="CQ298" s="199"/>
      <c r="CR298" s="199"/>
      <c r="CS298" s="199"/>
      <c r="CT298" s="199"/>
      <c r="CU298" s="199"/>
      <c r="CV298" s="199"/>
      <c r="CW298" s="199"/>
      <c r="CX298" s="199"/>
      <c r="CY298" s="199"/>
      <c r="CZ298" s="199"/>
      <c r="DA298" s="199"/>
      <c r="DB298" s="199"/>
      <c r="DC298" s="199"/>
      <c r="DD298" s="199"/>
      <c r="DE298" s="199"/>
      <c r="DF298" s="199"/>
      <c r="DG298" s="199"/>
      <c r="DH298" s="199"/>
      <c r="DI298" s="199"/>
      <c r="DJ298" s="199"/>
      <c r="DK298" s="199"/>
      <c r="DL298" s="199"/>
      <c r="DM298" s="199"/>
      <c r="DN298" s="199"/>
    </row>
    <row r="299" spans="1:118" x14ac:dyDescent="0.2">
      <c r="A299" s="33" t="s">
        <v>138</v>
      </c>
      <c r="B299" s="33" t="s">
        <v>156</v>
      </c>
      <c r="C299" s="33">
        <v>16</v>
      </c>
      <c r="D299" s="33" t="s">
        <v>42</v>
      </c>
      <c r="E299" s="200">
        <v>0</v>
      </c>
      <c r="F299" s="199">
        <v>0</v>
      </c>
      <c r="G299" s="200"/>
      <c r="H299" s="199"/>
      <c r="I299" s="200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  <c r="AC299" s="199"/>
      <c r="AD299" s="199"/>
      <c r="AE299" s="199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9"/>
      <c r="AP299" s="199"/>
      <c r="AQ299" s="199"/>
      <c r="AR299" s="199"/>
      <c r="AS299" s="199"/>
      <c r="AT299" s="199"/>
      <c r="AU299" s="199"/>
      <c r="AV299" s="199"/>
      <c r="AW299" s="199"/>
      <c r="AX299" s="199"/>
      <c r="AY299" s="199"/>
      <c r="AZ299" s="199"/>
      <c r="BA299" s="199"/>
      <c r="BB299" s="199"/>
      <c r="BC299" s="199"/>
      <c r="BD299" s="199"/>
      <c r="BE299" s="199"/>
      <c r="BF299" s="199"/>
      <c r="BG299" s="199"/>
      <c r="BH299" s="199"/>
      <c r="BI299" s="199"/>
      <c r="BJ299" s="199"/>
      <c r="BK299" s="199"/>
      <c r="BL299" s="199"/>
      <c r="BM299" s="199"/>
      <c r="BN299" s="199"/>
      <c r="BO299" s="199"/>
      <c r="BP299" s="199"/>
      <c r="BQ299" s="199"/>
      <c r="BR299" s="199"/>
      <c r="BS299" s="199"/>
      <c r="BT299" s="199"/>
      <c r="BU299" s="199"/>
      <c r="BV299" s="199"/>
      <c r="BW299" s="199"/>
      <c r="BX299" s="199"/>
      <c r="BY299" s="199"/>
      <c r="BZ299" s="199"/>
      <c r="CA299" s="199"/>
      <c r="CB299" s="199"/>
      <c r="CC299" s="199"/>
      <c r="CD299" s="199"/>
      <c r="CE299" s="199"/>
      <c r="CF299" s="199"/>
      <c r="CG299" s="199"/>
      <c r="CH299" s="199"/>
      <c r="CI299" s="199"/>
      <c r="CJ299" s="199"/>
      <c r="CK299" s="199"/>
      <c r="CL299" s="199"/>
      <c r="CM299" s="199"/>
      <c r="CN299" s="199"/>
      <c r="CO299" s="199"/>
      <c r="CP299" s="199"/>
      <c r="CQ299" s="199"/>
      <c r="CR299" s="199"/>
      <c r="CS299" s="199"/>
      <c r="CT299" s="199"/>
      <c r="CU299" s="199"/>
      <c r="CV299" s="199"/>
      <c r="CW299" s="199"/>
      <c r="CX299" s="199"/>
      <c r="CY299" s="199"/>
      <c r="CZ299" s="199"/>
      <c r="DA299" s="199"/>
      <c r="DB299" s="199"/>
      <c r="DC299" s="199"/>
      <c r="DD299" s="199"/>
      <c r="DE299" s="199"/>
      <c r="DF299" s="199"/>
      <c r="DG299" s="199"/>
      <c r="DH299" s="199"/>
      <c r="DI299" s="199"/>
      <c r="DJ299" s="199"/>
      <c r="DK299" s="199"/>
      <c r="DL299" s="199"/>
      <c r="DM299" s="199"/>
      <c r="DN299" s="199"/>
    </row>
    <row r="300" spans="1:118" x14ac:dyDescent="0.2">
      <c r="A300" s="33" t="s">
        <v>138</v>
      </c>
      <c r="B300" s="33" t="s">
        <v>156</v>
      </c>
      <c r="C300" s="33">
        <v>17</v>
      </c>
      <c r="D300" s="33" t="s">
        <v>124</v>
      </c>
      <c r="E300" s="200">
        <v>0</v>
      </c>
      <c r="F300" s="199">
        <v>0</v>
      </c>
      <c r="G300" s="200"/>
      <c r="H300" s="199"/>
      <c r="I300" s="200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  <c r="AC300" s="199"/>
      <c r="AD300" s="199"/>
      <c r="AE300" s="199"/>
      <c r="AF300" s="199"/>
      <c r="AG300" s="199"/>
      <c r="AH300" s="199"/>
      <c r="AI300" s="199"/>
      <c r="AJ300" s="199"/>
      <c r="AK300" s="199"/>
      <c r="AL300" s="199"/>
      <c r="AM300" s="199"/>
      <c r="AN300" s="199"/>
      <c r="AO300" s="199"/>
      <c r="AP300" s="199"/>
      <c r="AQ300" s="199"/>
      <c r="AR300" s="199"/>
      <c r="AS300" s="199"/>
      <c r="AT300" s="199"/>
      <c r="AU300" s="199"/>
      <c r="AV300" s="199"/>
      <c r="AW300" s="199"/>
      <c r="AX300" s="199"/>
      <c r="AY300" s="199"/>
      <c r="AZ300" s="199"/>
      <c r="BA300" s="199"/>
      <c r="BB300" s="199"/>
      <c r="BC300" s="199"/>
      <c r="BD300" s="199"/>
      <c r="BE300" s="199"/>
      <c r="BF300" s="199"/>
      <c r="BG300" s="199"/>
      <c r="BH300" s="199"/>
      <c r="BI300" s="199"/>
      <c r="BJ300" s="199"/>
      <c r="BK300" s="199"/>
      <c r="BL300" s="199"/>
      <c r="BM300" s="199"/>
      <c r="BN300" s="199"/>
      <c r="BO300" s="199"/>
      <c r="BP300" s="199"/>
      <c r="BQ300" s="199"/>
      <c r="BR300" s="199"/>
      <c r="BS300" s="199"/>
      <c r="BT300" s="199"/>
      <c r="BU300" s="199"/>
      <c r="BV300" s="199"/>
      <c r="BW300" s="199"/>
      <c r="BX300" s="199"/>
      <c r="BY300" s="199"/>
      <c r="BZ300" s="199"/>
      <c r="CA300" s="199"/>
      <c r="CB300" s="199"/>
      <c r="CC300" s="199"/>
      <c r="CD300" s="199"/>
      <c r="CE300" s="199"/>
      <c r="CF300" s="199"/>
      <c r="CG300" s="199"/>
      <c r="CH300" s="199"/>
      <c r="CI300" s="199"/>
      <c r="CJ300" s="199"/>
      <c r="CK300" s="199"/>
      <c r="CL300" s="199"/>
      <c r="CM300" s="199"/>
      <c r="CN300" s="199"/>
      <c r="CO300" s="199"/>
      <c r="CP300" s="199"/>
      <c r="CQ300" s="199"/>
      <c r="CR300" s="199"/>
      <c r="CS300" s="199"/>
      <c r="CT300" s="199"/>
      <c r="CU300" s="199"/>
      <c r="CV300" s="199"/>
      <c r="CW300" s="199"/>
      <c r="CX300" s="199"/>
      <c r="CY300" s="199"/>
      <c r="CZ300" s="199"/>
      <c r="DA300" s="199"/>
      <c r="DB300" s="199"/>
      <c r="DC300" s="199"/>
      <c r="DD300" s="199"/>
      <c r="DE300" s="199"/>
      <c r="DF300" s="199"/>
      <c r="DG300" s="199"/>
      <c r="DH300" s="199"/>
      <c r="DI300" s="199"/>
      <c r="DJ300" s="199"/>
      <c r="DK300" s="199"/>
      <c r="DL300" s="199"/>
      <c r="DM300" s="199"/>
      <c r="DN300" s="199"/>
    </row>
    <row r="301" spans="1:118" x14ac:dyDescent="0.2">
      <c r="A301" s="33" t="s">
        <v>138</v>
      </c>
      <c r="B301" s="33" t="s">
        <v>156</v>
      </c>
      <c r="C301" s="33">
        <v>18</v>
      </c>
      <c r="D301" s="33" t="s">
        <v>125</v>
      </c>
      <c r="E301" s="200">
        <v>0</v>
      </c>
      <c r="F301" s="199">
        <v>0</v>
      </c>
      <c r="G301" s="200"/>
      <c r="H301" s="199"/>
      <c r="I301" s="200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  <c r="AC301" s="199"/>
      <c r="AD301" s="199"/>
      <c r="AE301" s="199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9"/>
      <c r="AP301" s="199"/>
      <c r="AQ301" s="199"/>
      <c r="AR301" s="199"/>
      <c r="AS301" s="199"/>
      <c r="AT301" s="199"/>
      <c r="AU301" s="199"/>
      <c r="AV301" s="199"/>
      <c r="AW301" s="199"/>
      <c r="AX301" s="199"/>
      <c r="AY301" s="199"/>
      <c r="AZ301" s="199"/>
      <c r="BA301" s="199"/>
      <c r="BB301" s="199"/>
      <c r="BC301" s="199"/>
      <c r="BD301" s="199"/>
      <c r="BE301" s="199"/>
      <c r="BF301" s="199"/>
      <c r="BG301" s="199"/>
      <c r="BH301" s="199"/>
      <c r="BI301" s="199"/>
      <c r="BJ301" s="199"/>
      <c r="BK301" s="199"/>
      <c r="BL301" s="199"/>
      <c r="BM301" s="199"/>
      <c r="BN301" s="199"/>
      <c r="BO301" s="199"/>
      <c r="BP301" s="199"/>
      <c r="BQ301" s="199"/>
      <c r="BR301" s="199"/>
      <c r="BS301" s="199"/>
      <c r="BT301" s="199"/>
      <c r="BU301" s="199"/>
      <c r="BV301" s="199"/>
      <c r="BW301" s="199"/>
      <c r="BX301" s="199"/>
      <c r="BY301" s="199"/>
      <c r="BZ301" s="199"/>
      <c r="CA301" s="199"/>
      <c r="CB301" s="199"/>
      <c r="CC301" s="199"/>
      <c r="CD301" s="199"/>
      <c r="CE301" s="199"/>
      <c r="CF301" s="199"/>
      <c r="CG301" s="199"/>
      <c r="CH301" s="199"/>
      <c r="CI301" s="199"/>
      <c r="CJ301" s="199"/>
      <c r="CK301" s="199"/>
      <c r="CL301" s="199"/>
      <c r="CM301" s="199"/>
      <c r="CN301" s="199"/>
      <c r="CO301" s="199"/>
      <c r="CP301" s="199"/>
      <c r="CQ301" s="199"/>
      <c r="CR301" s="199"/>
      <c r="CS301" s="199"/>
      <c r="CT301" s="199"/>
      <c r="CU301" s="199"/>
      <c r="CV301" s="199"/>
      <c r="CW301" s="199"/>
      <c r="CX301" s="199"/>
      <c r="CY301" s="199"/>
      <c r="CZ301" s="199"/>
      <c r="DA301" s="199"/>
      <c r="DB301" s="199"/>
      <c r="DC301" s="199"/>
      <c r="DD301" s="199"/>
      <c r="DE301" s="199"/>
      <c r="DF301" s="199"/>
      <c r="DG301" s="199"/>
      <c r="DH301" s="199"/>
      <c r="DI301" s="199"/>
      <c r="DJ301" s="199"/>
      <c r="DK301" s="199"/>
      <c r="DL301" s="199"/>
      <c r="DM301" s="199"/>
      <c r="DN301" s="199"/>
    </row>
    <row r="302" spans="1:118" x14ac:dyDescent="0.2">
      <c r="A302" s="33" t="s">
        <v>138</v>
      </c>
      <c r="B302" s="33" t="s">
        <v>156</v>
      </c>
      <c r="C302" s="33">
        <v>19</v>
      </c>
      <c r="D302" s="33" t="s">
        <v>47</v>
      </c>
      <c r="E302" s="200">
        <v>0</v>
      </c>
      <c r="F302" s="199">
        <v>0</v>
      </c>
      <c r="G302" s="200"/>
      <c r="H302" s="199"/>
      <c r="I302" s="200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  <c r="AC302" s="199"/>
      <c r="AD302" s="199"/>
      <c r="AE302" s="199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9"/>
      <c r="AP302" s="199"/>
      <c r="AQ302" s="199"/>
      <c r="AR302" s="199"/>
      <c r="AS302" s="199"/>
      <c r="AT302" s="199"/>
      <c r="AU302" s="199"/>
      <c r="AV302" s="199"/>
      <c r="AW302" s="199"/>
      <c r="AX302" s="199"/>
      <c r="AY302" s="199"/>
      <c r="AZ302" s="199"/>
      <c r="BA302" s="199"/>
      <c r="BB302" s="199"/>
      <c r="BC302" s="199"/>
      <c r="BD302" s="199"/>
      <c r="BE302" s="199"/>
      <c r="BF302" s="199"/>
      <c r="BG302" s="199"/>
      <c r="BH302" s="199"/>
      <c r="BI302" s="199"/>
      <c r="BJ302" s="199"/>
      <c r="BK302" s="199"/>
      <c r="BL302" s="199"/>
      <c r="BM302" s="199"/>
      <c r="BN302" s="199"/>
      <c r="BO302" s="199"/>
      <c r="BP302" s="199"/>
      <c r="BQ302" s="199"/>
      <c r="BR302" s="199"/>
      <c r="BS302" s="199"/>
      <c r="BT302" s="199"/>
      <c r="BU302" s="199"/>
      <c r="BV302" s="199"/>
      <c r="BW302" s="199"/>
      <c r="BX302" s="199"/>
      <c r="BY302" s="199"/>
      <c r="BZ302" s="199"/>
      <c r="CA302" s="199"/>
      <c r="CB302" s="199"/>
      <c r="CC302" s="199"/>
      <c r="CD302" s="199"/>
      <c r="CE302" s="199"/>
      <c r="CF302" s="199"/>
      <c r="CG302" s="199"/>
      <c r="CH302" s="199"/>
      <c r="CI302" s="199"/>
      <c r="CJ302" s="199"/>
      <c r="CK302" s="199"/>
      <c r="CL302" s="199"/>
      <c r="CM302" s="199"/>
      <c r="CN302" s="199"/>
      <c r="CO302" s="199"/>
      <c r="CP302" s="199"/>
      <c r="CQ302" s="199"/>
      <c r="CR302" s="199"/>
      <c r="CS302" s="199"/>
      <c r="CT302" s="199"/>
      <c r="CU302" s="199"/>
      <c r="CV302" s="199"/>
      <c r="CW302" s="199"/>
      <c r="CX302" s="199"/>
      <c r="CY302" s="199"/>
      <c r="CZ302" s="199"/>
      <c r="DA302" s="199"/>
      <c r="DB302" s="199"/>
      <c r="DC302" s="199"/>
      <c r="DD302" s="199"/>
      <c r="DE302" s="199"/>
      <c r="DF302" s="199"/>
      <c r="DG302" s="199"/>
      <c r="DH302" s="199"/>
      <c r="DI302" s="199"/>
      <c r="DJ302" s="199"/>
      <c r="DK302" s="199"/>
      <c r="DL302" s="199"/>
      <c r="DM302" s="199"/>
      <c r="DN302" s="199"/>
    </row>
    <row r="303" spans="1:118" x14ac:dyDescent="0.2">
      <c r="A303" s="33" t="s">
        <v>138</v>
      </c>
      <c r="B303" s="33" t="s">
        <v>156</v>
      </c>
      <c r="C303" s="33">
        <v>20</v>
      </c>
      <c r="D303" s="33" t="s">
        <v>126</v>
      </c>
      <c r="E303" s="200">
        <v>0</v>
      </c>
      <c r="F303" s="199">
        <v>0</v>
      </c>
      <c r="G303" s="200"/>
      <c r="H303" s="199"/>
      <c r="I303" s="200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  <c r="AC303" s="199"/>
      <c r="AD303" s="199"/>
      <c r="AE303" s="199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  <c r="BG303" s="199"/>
      <c r="BH303" s="199"/>
      <c r="BI303" s="199"/>
      <c r="BJ303" s="199"/>
      <c r="BK303" s="199"/>
      <c r="BL303" s="199"/>
      <c r="BM303" s="199"/>
      <c r="BN303" s="199"/>
      <c r="BO303" s="199"/>
      <c r="BP303" s="199"/>
      <c r="BQ303" s="199"/>
      <c r="BR303" s="199"/>
      <c r="BS303" s="199"/>
      <c r="BT303" s="199"/>
      <c r="BU303" s="199"/>
      <c r="BV303" s="199"/>
      <c r="BW303" s="199"/>
      <c r="BX303" s="199"/>
      <c r="BY303" s="199"/>
      <c r="BZ303" s="199"/>
      <c r="CA303" s="199"/>
      <c r="CB303" s="199"/>
      <c r="CC303" s="199"/>
      <c r="CD303" s="199"/>
      <c r="CE303" s="199"/>
      <c r="CF303" s="199"/>
      <c r="CG303" s="199"/>
      <c r="CH303" s="199"/>
      <c r="CI303" s="199"/>
      <c r="CJ303" s="199"/>
      <c r="CK303" s="199"/>
      <c r="CL303" s="199"/>
      <c r="CM303" s="199"/>
      <c r="CN303" s="199"/>
      <c r="CO303" s="199"/>
      <c r="CP303" s="199"/>
      <c r="CQ303" s="199"/>
      <c r="CR303" s="199"/>
      <c r="CS303" s="199"/>
      <c r="CT303" s="199"/>
      <c r="CU303" s="199"/>
      <c r="CV303" s="199"/>
      <c r="CW303" s="199"/>
      <c r="CX303" s="199"/>
      <c r="CY303" s="199"/>
      <c r="CZ303" s="199"/>
      <c r="DA303" s="199"/>
      <c r="DB303" s="199"/>
      <c r="DC303" s="199"/>
      <c r="DD303" s="199"/>
      <c r="DE303" s="199"/>
      <c r="DF303" s="199"/>
      <c r="DG303" s="199"/>
      <c r="DH303" s="199"/>
      <c r="DI303" s="199"/>
      <c r="DJ303" s="199"/>
      <c r="DK303" s="199"/>
      <c r="DL303" s="199"/>
      <c r="DM303" s="199"/>
      <c r="DN303" s="199"/>
    </row>
    <row r="304" spans="1:118" x14ac:dyDescent="0.2">
      <c r="A304" s="33" t="s">
        <v>138</v>
      </c>
      <c r="B304" s="33" t="s">
        <v>156</v>
      </c>
      <c r="C304" s="33">
        <v>21</v>
      </c>
      <c r="D304" s="33" t="s">
        <v>127</v>
      </c>
      <c r="E304" s="200">
        <v>0</v>
      </c>
      <c r="F304" s="199">
        <v>0</v>
      </c>
      <c r="G304" s="200"/>
      <c r="H304" s="199"/>
      <c r="I304" s="200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  <c r="AC304" s="199"/>
      <c r="AD304" s="199"/>
      <c r="AE304" s="199"/>
      <c r="AF304" s="199"/>
      <c r="AG304" s="199"/>
      <c r="AH304" s="199"/>
      <c r="AI304" s="199"/>
      <c r="AJ304" s="199"/>
      <c r="AK304" s="199"/>
      <c r="AL304" s="199"/>
      <c r="AM304" s="199"/>
      <c r="AN304" s="199"/>
      <c r="AO304" s="199"/>
      <c r="AP304" s="199"/>
      <c r="AQ304" s="199"/>
      <c r="AR304" s="199"/>
      <c r="AS304" s="199"/>
      <c r="AT304" s="199"/>
      <c r="AU304" s="199"/>
      <c r="AV304" s="199"/>
      <c r="AW304" s="199"/>
      <c r="AX304" s="199"/>
      <c r="AY304" s="199"/>
      <c r="AZ304" s="199"/>
      <c r="BA304" s="199"/>
      <c r="BB304" s="199"/>
      <c r="BC304" s="199"/>
      <c r="BD304" s="199"/>
      <c r="BE304" s="199"/>
      <c r="BF304" s="199"/>
      <c r="BG304" s="199"/>
      <c r="BH304" s="199"/>
      <c r="BI304" s="199"/>
      <c r="BJ304" s="199"/>
      <c r="BK304" s="199"/>
      <c r="BL304" s="199"/>
      <c r="BM304" s="199"/>
      <c r="BN304" s="199"/>
      <c r="BO304" s="199"/>
      <c r="BP304" s="199"/>
      <c r="BQ304" s="199"/>
      <c r="BR304" s="199"/>
      <c r="BS304" s="199"/>
      <c r="BT304" s="199"/>
      <c r="BU304" s="199"/>
      <c r="BV304" s="199"/>
      <c r="BW304" s="199"/>
      <c r="BX304" s="199"/>
      <c r="BY304" s="199"/>
      <c r="BZ304" s="199"/>
      <c r="CA304" s="199"/>
      <c r="CB304" s="199"/>
      <c r="CC304" s="199"/>
      <c r="CD304" s="199"/>
      <c r="CE304" s="199"/>
      <c r="CF304" s="199"/>
      <c r="CG304" s="199"/>
      <c r="CH304" s="199"/>
      <c r="CI304" s="199"/>
      <c r="CJ304" s="199"/>
      <c r="CK304" s="199"/>
      <c r="CL304" s="199"/>
      <c r="CM304" s="199"/>
      <c r="CN304" s="199"/>
      <c r="CO304" s="199"/>
      <c r="CP304" s="199"/>
      <c r="CQ304" s="199"/>
      <c r="CR304" s="199"/>
      <c r="CS304" s="199"/>
      <c r="CT304" s="199"/>
      <c r="CU304" s="199"/>
      <c r="CV304" s="199"/>
      <c r="CW304" s="199"/>
      <c r="CX304" s="199"/>
      <c r="CY304" s="199"/>
      <c r="CZ304" s="199"/>
      <c r="DA304" s="199"/>
      <c r="DB304" s="199"/>
      <c r="DC304" s="199"/>
      <c r="DD304" s="199"/>
      <c r="DE304" s="199"/>
      <c r="DF304" s="199"/>
      <c r="DG304" s="199"/>
      <c r="DH304" s="199"/>
      <c r="DI304" s="199"/>
      <c r="DJ304" s="199"/>
      <c r="DK304" s="199"/>
      <c r="DL304" s="199"/>
      <c r="DM304" s="199"/>
      <c r="DN304" s="199"/>
    </row>
    <row r="305" spans="1:118" x14ac:dyDescent="0.2">
      <c r="A305" s="33" t="s">
        <v>138</v>
      </c>
      <c r="B305" s="33" t="s">
        <v>156</v>
      </c>
      <c r="C305" s="33">
        <v>22</v>
      </c>
      <c r="D305" s="33" t="s">
        <v>128</v>
      </c>
      <c r="E305" s="200">
        <v>-566031</v>
      </c>
      <c r="F305" s="199">
        <v>-2479215.7799999998</v>
      </c>
      <c r="G305" s="200"/>
      <c r="H305" s="199"/>
      <c r="I305" s="200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  <c r="AC305" s="199"/>
      <c r="AD305" s="199"/>
      <c r="AE305" s="199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9"/>
      <c r="AP305" s="199"/>
      <c r="AQ305" s="199"/>
      <c r="AR305" s="199"/>
      <c r="AS305" s="199"/>
      <c r="AT305" s="199"/>
      <c r="AU305" s="199"/>
      <c r="AV305" s="199"/>
      <c r="AW305" s="199"/>
      <c r="AX305" s="199"/>
      <c r="AY305" s="199"/>
      <c r="AZ305" s="199"/>
      <c r="BA305" s="199"/>
      <c r="BB305" s="199"/>
      <c r="BC305" s="199"/>
      <c r="BD305" s="199"/>
      <c r="BE305" s="199"/>
      <c r="BF305" s="199"/>
      <c r="BG305" s="199"/>
      <c r="BH305" s="199"/>
      <c r="BI305" s="199"/>
      <c r="BJ305" s="199"/>
      <c r="BK305" s="199"/>
      <c r="BL305" s="199"/>
      <c r="BM305" s="199"/>
      <c r="BN305" s="199"/>
      <c r="BO305" s="199"/>
      <c r="BP305" s="199"/>
      <c r="BQ305" s="199"/>
      <c r="BR305" s="199"/>
      <c r="BS305" s="199"/>
      <c r="BT305" s="199"/>
      <c r="BU305" s="199"/>
      <c r="BV305" s="199"/>
      <c r="BW305" s="199"/>
      <c r="BX305" s="199"/>
      <c r="BY305" s="199"/>
      <c r="BZ305" s="199"/>
      <c r="CA305" s="199"/>
      <c r="CB305" s="199"/>
      <c r="CC305" s="199"/>
      <c r="CD305" s="199"/>
      <c r="CE305" s="199"/>
      <c r="CF305" s="199"/>
      <c r="CG305" s="199"/>
      <c r="CH305" s="199"/>
      <c r="CI305" s="199"/>
      <c r="CJ305" s="199"/>
      <c r="CK305" s="199"/>
      <c r="CL305" s="199"/>
      <c r="CM305" s="199"/>
      <c r="CN305" s="199"/>
      <c r="CO305" s="199"/>
      <c r="CP305" s="199"/>
      <c r="CQ305" s="199"/>
      <c r="CR305" s="199"/>
      <c r="CS305" s="199"/>
      <c r="CT305" s="199"/>
      <c r="CU305" s="199"/>
      <c r="CV305" s="199"/>
      <c r="CW305" s="199"/>
      <c r="CX305" s="199"/>
      <c r="CY305" s="199"/>
      <c r="CZ305" s="199"/>
      <c r="DA305" s="199"/>
      <c r="DB305" s="199"/>
      <c r="DC305" s="199"/>
      <c r="DD305" s="199"/>
      <c r="DE305" s="199"/>
      <c r="DF305" s="199"/>
      <c r="DG305" s="199"/>
      <c r="DH305" s="199"/>
      <c r="DI305" s="199"/>
      <c r="DJ305" s="199"/>
      <c r="DK305" s="199"/>
      <c r="DL305" s="199"/>
      <c r="DM305" s="199"/>
      <c r="DN305" s="199"/>
    </row>
    <row r="306" spans="1:118" x14ac:dyDescent="0.2">
      <c r="A306" s="33" t="s">
        <v>138</v>
      </c>
      <c r="B306" s="33" t="s">
        <v>156</v>
      </c>
      <c r="C306" s="33">
        <v>23</v>
      </c>
      <c r="D306" s="33" t="s">
        <v>129</v>
      </c>
      <c r="E306" s="200">
        <v>-225571</v>
      </c>
      <c r="F306" s="199">
        <v>-988000.98</v>
      </c>
      <c r="G306" s="200"/>
      <c r="H306" s="199"/>
      <c r="I306" s="200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  <c r="AC306" s="199"/>
      <c r="AD306" s="199"/>
      <c r="AE306" s="199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9"/>
      <c r="AP306" s="199"/>
      <c r="AQ306" s="199"/>
      <c r="AR306" s="199"/>
      <c r="AS306" s="199"/>
      <c r="AT306" s="199"/>
      <c r="AU306" s="199"/>
      <c r="AV306" s="199"/>
      <c r="AW306" s="199"/>
      <c r="AX306" s="199"/>
      <c r="AY306" s="199"/>
      <c r="AZ306" s="199"/>
      <c r="BA306" s="199"/>
      <c r="BB306" s="199"/>
      <c r="BC306" s="199"/>
      <c r="BD306" s="199"/>
      <c r="BE306" s="199"/>
      <c r="BF306" s="199"/>
      <c r="BG306" s="199"/>
      <c r="BH306" s="199"/>
      <c r="BI306" s="199"/>
      <c r="BJ306" s="199"/>
      <c r="BK306" s="199"/>
      <c r="BL306" s="199"/>
      <c r="BM306" s="199"/>
      <c r="BN306" s="199"/>
      <c r="BO306" s="199"/>
      <c r="BP306" s="199"/>
      <c r="BQ306" s="199"/>
      <c r="BR306" s="199"/>
      <c r="BS306" s="199"/>
      <c r="BT306" s="199"/>
      <c r="BU306" s="199"/>
      <c r="BV306" s="199"/>
      <c r="BW306" s="199"/>
      <c r="BX306" s="199"/>
      <c r="BY306" s="199"/>
      <c r="BZ306" s="199"/>
      <c r="CA306" s="199"/>
      <c r="CB306" s="199"/>
      <c r="CC306" s="199"/>
      <c r="CD306" s="199"/>
      <c r="CE306" s="199"/>
      <c r="CF306" s="199"/>
      <c r="CG306" s="199"/>
      <c r="CH306" s="199"/>
      <c r="CI306" s="199"/>
      <c r="CJ306" s="199"/>
      <c r="CK306" s="199"/>
      <c r="CL306" s="199"/>
      <c r="CM306" s="199"/>
      <c r="CN306" s="199"/>
      <c r="CO306" s="199"/>
      <c r="CP306" s="199"/>
      <c r="CQ306" s="199"/>
      <c r="CR306" s="199"/>
      <c r="CS306" s="199"/>
      <c r="CT306" s="199"/>
      <c r="CU306" s="199"/>
      <c r="CV306" s="199"/>
      <c r="CW306" s="199"/>
      <c r="CX306" s="199"/>
      <c r="CY306" s="199"/>
      <c r="CZ306" s="199"/>
      <c r="DA306" s="199"/>
      <c r="DB306" s="199"/>
      <c r="DC306" s="199"/>
      <c r="DD306" s="199"/>
      <c r="DE306" s="199"/>
      <c r="DF306" s="199"/>
      <c r="DG306" s="199"/>
      <c r="DH306" s="199"/>
      <c r="DI306" s="199"/>
      <c r="DJ306" s="199"/>
      <c r="DK306" s="199"/>
      <c r="DL306" s="199"/>
      <c r="DM306" s="199"/>
      <c r="DN306" s="199"/>
    </row>
    <row r="307" spans="1:118" x14ac:dyDescent="0.2">
      <c r="A307" s="33" t="s">
        <v>138</v>
      </c>
      <c r="B307" s="33" t="s">
        <v>156</v>
      </c>
      <c r="C307" s="33">
        <v>24</v>
      </c>
      <c r="D307" s="33" t="s">
        <v>55</v>
      </c>
      <c r="E307" s="200">
        <v>-7370405</v>
      </c>
      <c r="F307" s="199">
        <v>-13649.91</v>
      </c>
      <c r="G307" s="200"/>
      <c r="H307" s="199"/>
      <c r="I307" s="200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  <c r="AC307" s="199"/>
      <c r="AD307" s="199"/>
      <c r="AE307" s="199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9"/>
      <c r="AP307" s="199"/>
      <c r="AQ307" s="199"/>
      <c r="AR307" s="199"/>
      <c r="AS307" s="199"/>
      <c r="AT307" s="199"/>
      <c r="AU307" s="199"/>
      <c r="AV307" s="199"/>
      <c r="AW307" s="199"/>
      <c r="AX307" s="199"/>
      <c r="AY307" s="199"/>
      <c r="AZ307" s="199"/>
      <c r="BA307" s="199"/>
      <c r="BB307" s="199"/>
      <c r="BC307" s="199"/>
      <c r="BD307" s="199"/>
      <c r="BE307" s="199"/>
      <c r="BF307" s="199"/>
      <c r="BG307" s="199"/>
      <c r="BH307" s="199"/>
      <c r="BI307" s="199"/>
      <c r="BJ307" s="199"/>
      <c r="BK307" s="199"/>
      <c r="BL307" s="199"/>
      <c r="BM307" s="199"/>
      <c r="BN307" s="199"/>
      <c r="BO307" s="199"/>
      <c r="BP307" s="199"/>
      <c r="BQ307" s="199"/>
      <c r="BR307" s="199"/>
      <c r="BS307" s="199"/>
      <c r="BT307" s="199"/>
      <c r="BU307" s="199"/>
      <c r="BV307" s="199"/>
      <c r="BW307" s="199"/>
      <c r="BX307" s="199"/>
      <c r="BY307" s="199"/>
      <c r="BZ307" s="199"/>
      <c r="CA307" s="199"/>
      <c r="CB307" s="199"/>
      <c r="CC307" s="199"/>
      <c r="CD307" s="199"/>
      <c r="CE307" s="199"/>
      <c r="CF307" s="199"/>
      <c r="CG307" s="199"/>
      <c r="CH307" s="199"/>
      <c r="CI307" s="199"/>
      <c r="CJ307" s="199"/>
      <c r="CK307" s="199"/>
      <c r="CL307" s="199"/>
      <c r="CM307" s="199"/>
      <c r="CN307" s="199"/>
      <c r="CO307" s="199"/>
      <c r="CP307" s="199"/>
      <c r="CQ307" s="199"/>
      <c r="CR307" s="199"/>
      <c r="CS307" s="199"/>
      <c r="CT307" s="199"/>
      <c r="CU307" s="199"/>
      <c r="CV307" s="199"/>
      <c r="CW307" s="199"/>
      <c r="CX307" s="199"/>
      <c r="CY307" s="199"/>
      <c r="CZ307" s="199"/>
      <c r="DA307" s="199"/>
      <c r="DB307" s="199"/>
      <c r="DC307" s="199"/>
      <c r="DD307" s="199"/>
      <c r="DE307" s="199"/>
      <c r="DF307" s="199"/>
      <c r="DG307" s="199"/>
      <c r="DH307" s="199"/>
      <c r="DI307" s="199"/>
      <c r="DJ307" s="199"/>
      <c r="DK307" s="199"/>
      <c r="DL307" s="199"/>
      <c r="DM307" s="199"/>
      <c r="DN307" s="199"/>
    </row>
    <row r="308" spans="1:118" x14ac:dyDescent="0.2">
      <c r="A308" s="33" t="s">
        <v>138</v>
      </c>
      <c r="B308" s="33" t="s">
        <v>156</v>
      </c>
      <c r="C308" s="33">
        <v>25</v>
      </c>
      <c r="D308" s="33" t="s">
        <v>56</v>
      </c>
      <c r="E308" s="200">
        <v>0</v>
      </c>
      <c r="F308" s="199">
        <v>0</v>
      </c>
      <c r="G308" s="200"/>
      <c r="H308" s="199"/>
      <c r="I308" s="200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  <c r="AC308" s="199"/>
      <c r="AD308" s="199"/>
      <c r="AE308" s="199"/>
      <c r="AF308" s="199"/>
      <c r="AG308" s="199"/>
      <c r="AH308" s="199"/>
      <c r="AI308" s="199"/>
      <c r="AJ308" s="199"/>
      <c r="AK308" s="199"/>
      <c r="AL308" s="199"/>
      <c r="AM308" s="199"/>
      <c r="AN308" s="199"/>
      <c r="AO308" s="199"/>
      <c r="AP308" s="199"/>
      <c r="AQ308" s="199"/>
      <c r="AR308" s="199"/>
      <c r="AS308" s="199"/>
      <c r="AT308" s="199"/>
      <c r="AU308" s="199"/>
      <c r="AV308" s="199"/>
      <c r="AW308" s="199"/>
      <c r="AX308" s="199"/>
      <c r="AY308" s="199"/>
      <c r="AZ308" s="199"/>
      <c r="BA308" s="199"/>
      <c r="BB308" s="199"/>
      <c r="BC308" s="199"/>
      <c r="BD308" s="199"/>
      <c r="BE308" s="199"/>
      <c r="BF308" s="199"/>
      <c r="BG308" s="199"/>
      <c r="BH308" s="199"/>
      <c r="BI308" s="199"/>
      <c r="BJ308" s="199"/>
      <c r="BK308" s="199"/>
      <c r="BL308" s="199"/>
      <c r="BM308" s="199"/>
      <c r="BN308" s="199"/>
      <c r="BO308" s="199"/>
      <c r="BP308" s="199"/>
      <c r="BQ308" s="199"/>
      <c r="BR308" s="199"/>
      <c r="BS308" s="199"/>
      <c r="BT308" s="199"/>
      <c r="BU308" s="199"/>
      <c r="BV308" s="199"/>
      <c r="BW308" s="199"/>
      <c r="BX308" s="199"/>
      <c r="BY308" s="199"/>
      <c r="BZ308" s="199"/>
      <c r="CA308" s="199"/>
      <c r="CB308" s="199"/>
      <c r="CC308" s="199"/>
      <c r="CD308" s="199"/>
      <c r="CE308" s="199"/>
      <c r="CF308" s="199"/>
      <c r="CG308" s="199"/>
      <c r="CH308" s="199"/>
      <c r="CI308" s="199"/>
      <c r="CJ308" s="199"/>
      <c r="CK308" s="199"/>
      <c r="CL308" s="199"/>
      <c r="CM308" s="199"/>
      <c r="CN308" s="199"/>
      <c r="CO308" s="199"/>
      <c r="CP308" s="199"/>
      <c r="CQ308" s="199"/>
      <c r="CR308" s="199"/>
      <c r="CS308" s="199"/>
      <c r="CT308" s="199"/>
      <c r="CU308" s="199"/>
      <c r="CV308" s="199"/>
      <c r="CW308" s="199"/>
      <c r="CX308" s="199"/>
      <c r="CY308" s="199"/>
      <c r="CZ308" s="199"/>
      <c r="DA308" s="199"/>
      <c r="DB308" s="199"/>
      <c r="DC308" s="199"/>
      <c r="DD308" s="199"/>
      <c r="DE308" s="199"/>
      <c r="DF308" s="199"/>
      <c r="DG308" s="199"/>
      <c r="DH308" s="199"/>
      <c r="DI308" s="199"/>
      <c r="DJ308" s="199"/>
      <c r="DK308" s="199"/>
      <c r="DL308" s="199"/>
      <c r="DM308" s="199"/>
      <c r="DN308" s="199"/>
    </row>
    <row r="309" spans="1:118" x14ac:dyDescent="0.2">
      <c r="A309" s="33" t="s">
        <v>138</v>
      </c>
      <c r="B309" s="33" t="s">
        <v>156</v>
      </c>
      <c r="C309" s="33">
        <v>26</v>
      </c>
      <c r="D309" s="33" t="s">
        <v>130</v>
      </c>
      <c r="E309" s="200">
        <v>0</v>
      </c>
      <c r="F309" s="199">
        <v>0</v>
      </c>
      <c r="G309" s="200"/>
      <c r="H309" s="199"/>
      <c r="I309" s="200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  <c r="AD309" s="199"/>
      <c r="AE309" s="199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9"/>
      <c r="AP309" s="199"/>
      <c r="AQ309" s="199"/>
      <c r="AR309" s="199"/>
      <c r="AS309" s="199"/>
      <c r="AT309" s="199"/>
      <c r="AU309" s="199"/>
      <c r="AV309" s="199"/>
      <c r="AW309" s="199"/>
      <c r="AX309" s="199"/>
      <c r="AY309" s="199"/>
      <c r="AZ309" s="199"/>
      <c r="BA309" s="199"/>
      <c r="BB309" s="199"/>
      <c r="BC309" s="199"/>
      <c r="BD309" s="199"/>
      <c r="BE309" s="199"/>
      <c r="BF309" s="199"/>
      <c r="BG309" s="199"/>
      <c r="BH309" s="199"/>
      <c r="BI309" s="199"/>
      <c r="BJ309" s="199"/>
      <c r="BK309" s="199"/>
      <c r="BL309" s="199"/>
      <c r="BM309" s="199"/>
      <c r="BN309" s="199"/>
      <c r="BO309" s="199"/>
      <c r="BP309" s="199"/>
      <c r="BQ309" s="199"/>
      <c r="BR309" s="199"/>
      <c r="BS309" s="199"/>
      <c r="BT309" s="199"/>
      <c r="BU309" s="199"/>
      <c r="BV309" s="199"/>
      <c r="BW309" s="199"/>
      <c r="BX309" s="199"/>
      <c r="BY309" s="199"/>
      <c r="BZ309" s="199"/>
      <c r="CA309" s="199"/>
      <c r="CB309" s="199"/>
      <c r="CC309" s="199"/>
      <c r="CD309" s="199"/>
      <c r="CE309" s="199"/>
      <c r="CF309" s="199"/>
      <c r="CG309" s="199"/>
      <c r="CH309" s="199"/>
      <c r="CI309" s="199"/>
      <c r="CJ309" s="199"/>
      <c r="CK309" s="199"/>
      <c r="CL309" s="199"/>
      <c r="CM309" s="199"/>
      <c r="CN309" s="199"/>
      <c r="CO309" s="199"/>
      <c r="CP309" s="199"/>
      <c r="CQ309" s="199"/>
      <c r="CR309" s="199"/>
      <c r="CS309" s="199"/>
      <c r="CT309" s="199"/>
      <c r="CU309" s="199"/>
      <c r="CV309" s="199"/>
      <c r="CW309" s="199"/>
      <c r="CX309" s="199"/>
      <c r="CY309" s="199"/>
      <c r="CZ309" s="199"/>
      <c r="DA309" s="199"/>
      <c r="DB309" s="199"/>
      <c r="DC309" s="199"/>
      <c r="DD309" s="199"/>
      <c r="DE309" s="199"/>
      <c r="DF309" s="199"/>
      <c r="DG309" s="199"/>
      <c r="DH309" s="199"/>
      <c r="DI309" s="199"/>
      <c r="DJ309" s="199"/>
      <c r="DK309" s="199"/>
      <c r="DL309" s="199"/>
      <c r="DM309" s="199"/>
      <c r="DN309" s="199"/>
    </row>
    <row r="310" spans="1:118" x14ac:dyDescent="0.2">
      <c r="A310" s="33" t="s">
        <v>138</v>
      </c>
      <c r="B310" s="33" t="s">
        <v>156</v>
      </c>
      <c r="C310" s="33">
        <v>27</v>
      </c>
      <c r="D310" s="33" t="s">
        <v>131</v>
      </c>
      <c r="E310" s="200">
        <v>0</v>
      </c>
      <c r="F310" s="199">
        <v>0</v>
      </c>
      <c r="G310" s="200"/>
      <c r="H310" s="199"/>
      <c r="I310" s="200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  <c r="BB310" s="199"/>
      <c r="BC310" s="199"/>
      <c r="BD310" s="199"/>
      <c r="BE310" s="199"/>
      <c r="BF310" s="199"/>
      <c r="BG310" s="199"/>
      <c r="BH310" s="199"/>
      <c r="BI310" s="199"/>
      <c r="BJ310" s="199"/>
      <c r="BK310" s="199"/>
      <c r="BL310" s="199"/>
      <c r="BM310" s="199"/>
      <c r="BN310" s="199"/>
      <c r="BO310" s="199"/>
      <c r="BP310" s="199"/>
      <c r="BQ310" s="199"/>
      <c r="BR310" s="199"/>
      <c r="BS310" s="199"/>
      <c r="BT310" s="199"/>
      <c r="BU310" s="199"/>
      <c r="BV310" s="199"/>
      <c r="BW310" s="199"/>
      <c r="BX310" s="199"/>
      <c r="BY310" s="199"/>
      <c r="BZ310" s="199"/>
      <c r="CA310" s="199"/>
      <c r="CB310" s="199"/>
      <c r="CC310" s="199"/>
      <c r="CD310" s="199"/>
      <c r="CE310" s="199"/>
      <c r="CF310" s="199"/>
      <c r="CG310" s="199"/>
      <c r="CH310" s="199"/>
      <c r="CI310" s="199"/>
      <c r="CJ310" s="199"/>
      <c r="CK310" s="199"/>
      <c r="CL310" s="199"/>
      <c r="CM310" s="199"/>
      <c r="CN310" s="199"/>
      <c r="CO310" s="199"/>
      <c r="CP310" s="199"/>
      <c r="CQ310" s="199"/>
      <c r="CR310" s="199"/>
      <c r="CS310" s="199"/>
      <c r="CT310" s="199"/>
      <c r="CU310" s="199"/>
      <c r="CV310" s="199"/>
      <c r="CW310" s="199"/>
      <c r="CX310" s="199"/>
      <c r="CY310" s="199"/>
      <c r="CZ310" s="199"/>
      <c r="DA310" s="199"/>
      <c r="DB310" s="199"/>
      <c r="DC310" s="199"/>
      <c r="DD310" s="199"/>
      <c r="DE310" s="199"/>
      <c r="DF310" s="199"/>
      <c r="DG310" s="199"/>
      <c r="DH310" s="199"/>
      <c r="DI310" s="199"/>
      <c r="DJ310" s="199"/>
      <c r="DK310" s="199"/>
      <c r="DL310" s="199"/>
      <c r="DM310" s="199"/>
      <c r="DN310" s="199"/>
    </row>
    <row r="311" spans="1:118" x14ac:dyDescent="0.2">
      <c r="A311" s="33" t="s">
        <v>138</v>
      </c>
      <c r="B311" s="33" t="s">
        <v>156</v>
      </c>
      <c r="C311" s="33">
        <v>28</v>
      </c>
      <c r="D311" s="33" t="s">
        <v>132</v>
      </c>
      <c r="E311" s="200">
        <v>0</v>
      </c>
      <c r="F311" s="199">
        <v>0</v>
      </c>
      <c r="G311" s="200"/>
      <c r="H311" s="199"/>
      <c r="I311" s="200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  <c r="AC311" s="199"/>
      <c r="AD311" s="199"/>
      <c r="AE311" s="199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9"/>
      <c r="AP311" s="199"/>
      <c r="AQ311" s="199"/>
      <c r="AR311" s="199"/>
      <c r="AS311" s="199"/>
      <c r="AT311" s="199"/>
      <c r="AU311" s="199"/>
      <c r="AV311" s="199"/>
      <c r="AW311" s="199"/>
      <c r="AX311" s="199"/>
      <c r="AY311" s="199"/>
      <c r="AZ311" s="199"/>
      <c r="BA311" s="199"/>
      <c r="BB311" s="199"/>
      <c r="BC311" s="199"/>
      <c r="BD311" s="199"/>
      <c r="BE311" s="199"/>
      <c r="BF311" s="199"/>
      <c r="BG311" s="199"/>
      <c r="BH311" s="199"/>
      <c r="BI311" s="199"/>
      <c r="BJ311" s="199"/>
      <c r="BK311" s="199"/>
      <c r="BL311" s="199"/>
      <c r="BM311" s="199"/>
      <c r="BN311" s="199"/>
      <c r="BO311" s="199"/>
      <c r="BP311" s="199"/>
      <c r="BQ311" s="199"/>
      <c r="BR311" s="199"/>
      <c r="BS311" s="199"/>
      <c r="BT311" s="199"/>
      <c r="BU311" s="199"/>
      <c r="BV311" s="199"/>
      <c r="BW311" s="199"/>
      <c r="BX311" s="199"/>
      <c r="BY311" s="199"/>
      <c r="BZ311" s="199"/>
      <c r="CA311" s="199"/>
      <c r="CB311" s="199"/>
      <c r="CC311" s="199"/>
      <c r="CD311" s="199"/>
      <c r="CE311" s="199"/>
      <c r="CF311" s="199"/>
      <c r="CG311" s="199"/>
      <c r="CH311" s="199"/>
      <c r="CI311" s="199"/>
      <c r="CJ311" s="199"/>
      <c r="CK311" s="199"/>
      <c r="CL311" s="199"/>
      <c r="CM311" s="199"/>
      <c r="CN311" s="199"/>
      <c r="CO311" s="199"/>
      <c r="CP311" s="199"/>
      <c r="CQ311" s="199"/>
      <c r="CR311" s="199"/>
      <c r="CS311" s="199"/>
      <c r="CT311" s="199"/>
      <c r="CU311" s="199"/>
      <c r="CV311" s="199"/>
      <c r="CW311" s="199"/>
      <c r="CX311" s="199"/>
      <c r="CY311" s="199"/>
      <c r="CZ311" s="199"/>
      <c r="DA311" s="199"/>
      <c r="DB311" s="199"/>
      <c r="DC311" s="199"/>
      <c r="DD311" s="199"/>
      <c r="DE311" s="199"/>
      <c r="DF311" s="199"/>
      <c r="DG311" s="199"/>
      <c r="DH311" s="199"/>
      <c r="DI311" s="199"/>
      <c r="DJ311" s="199"/>
      <c r="DK311" s="199"/>
      <c r="DL311" s="199"/>
      <c r="DM311" s="199"/>
      <c r="DN311" s="199"/>
    </row>
    <row r="312" spans="1:118" x14ac:dyDescent="0.2">
      <c r="A312" s="33" t="s">
        <v>138</v>
      </c>
      <c r="B312" s="33" t="s">
        <v>156</v>
      </c>
      <c r="C312" s="33">
        <v>29</v>
      </c>
      <c r="D312" s="33" t="s">
        <v>133</v>
      </c>
      <c r="E312" s="200">
        <v>0</v>
      </c>
      <c r="F312" s="199">
        <v>0</v>
      </c>
      <c r="G312" s="200"/>
      <c r="H312" s="199"/>
      <c r="I312" s="200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  <c r="AC312" s="199"/>
      <c r="AD312" s="199"/>
      <c r="AE312" s="199"/>
      <c r="AF312" s="199"/>
      <c r="AG312" s="199"/>
      <c r="AH312" s="199"/>
      <c r="AI312" s="199"/>
      <c r="AJ312" s="199"/>
      <c r="AK312" s="199"/>
      <c r="AL312" s="199"/>
      <c r="AM312" s="199"/>
      <c r="AN312" s="199"/>
      <c r="AO312" s="199"/>
      <c r="AP312" s="199"/>
      <c r="AQ312" s="199"/>
      <c r="AR312" s="199"/>
      <c r="AS312" s="199"/>
      <c r="AT312" s="199"/>
      <c r="AU312" s="199"/>
      <c r="AV312" s="199"/>
      <c r="AW312" s="199"/>
      <c r="AX312" s="199"/>
      <c r="AY312" s="199"/>
      <c r="AZ312" s="199"/>
      <c r="BA312" s="199"/>
      <c r="BB312" s="199"/>
      <c r="BC312" s="199"/>
      <c r="BD312" s="199"/>
      <c r="BE312" s="199"/>
      <c r="BF312" s="199"/>
      <c r="BG312" s="199"/>
      <c r="BH312" s="199"/>
      <c r="BI312" s="199"/>
      <c r="BJ312" s="199"/>
      <c r="BK312" s="199"/>
      <c r="BL312" s="199"/>
      <c r="BM312" s="199"/>
      <c r="BN312" s="199"/>
      <c r="BO312" s="199"/>
      <c r="BP312" s="199"/>
      <c r="BQ312" s="199"/>
      <c r="BR312" s="199"/>
      <c r="BS312" s="199"/>
      <c r="BT312" s="199"/>
      <c r="BU312" s="199"/>
      <c r="BV312" s="199"/>
      <c r="BW312" s="199"/>
      <c r="BX312" s="199"/>
      <c r="BY312" s="199"/>
      <c r="BZ312" s="199"/>
      <c r="CA312" s="199"/>
      <c r="CB312" s="199"/>
      <c r="CC312" s="199"/>
      <c r="CD312" s="199"/>
      <c r="CE312" s="199"/>
      <c r="CF312" s="199"/>
      <c r="CG312" s="199"/>
      <c r="CH312" s="199"/>
      <c r="CI312" s="199"/>
      <c r="CJ312" s="199"/>
      <c r="CK312" s="199"/>
      <c r="CL312" s="199"/>
      <c r="CM312" s="199"/>
      <c r="CN312" s="199"/>
      <c r="CO312" s="199"/>
      <c r="CP312" s="199"/>
      <c r="CQ312" s="199"/>
      <c r="CR312" s="199"/>
      <c r="CS312" s="199"/>
      <c r="CT312" s="199"/>
      <c r="CU312" s="199"/>
      <c r="CV312" s="199"/>
      <c r="CW312" s="199"/>
      <c r="CX312" s="199"/>
      <c r="CY312" s="199"/>
      <c r="CZ312" s="199"/>
      <c r="DA312" s="199"/>
      <c r="DB312" s="199"/>
      <c r="DC312" s="199"/>
      <c r="DD312" s="199"/>
      <c r="DE312" s="199"/>
      <c r="DF312" s="199"/>
      <c r="DG312" s="199"/>
      <c r="DH312" s="199"/>
      <c r="DI312" s="199"/>
      <c r="DJ312" s="199"/>
      <c r="DK312" s="199"/>
      <c r="DL312" s="199"/>
      <c r="DM312" s="199"/>
      <c r="DN312" s="199"/>
    </row>
    <row r="313" spans="1:118" x14ac:dyDescent="0.2">
      <c r="A313" s="33" t="s">
        <v>138</v>
      </c>
      <c r="B313" s="33" t="s">
        <v>156</v>
      </c>
      <c r="C313" s="33">
        <v>30</v>
      </c>
      <c r="D313" s="33" t="s">
        <v>134</v>
      </c>
      <c r="E313" s="200">
        <v>0</v>
      </c>
      <c r="F313" s="199">
        <v>0</v>
      </c>
      <c r="G313" s="200"/>
      <c r="H313" s="199"/>
      <c r="I313" s="200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  <c r="AC313" s="199"/>
      <c r="AD313" s="199"/>
      <c r="AE313" s="199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9"/>
      <c r="AP313" s="199"/>
      <c r="AQ313" s="199"/>
      <c r="AR313" s="199"/>
      <c r="AS313" s="199"/>
      <c r="AT313" s="199"/>
      <c r="AU313" s="199"/>
      <c r="AV313" s="199"/>
      <c r="AW313" s="199"/>
      <c r="AX313" s="199"/>
      <c r="AY313" s="199"/>
      <c r="AZ313" s="199"/>
      <c r="BA313" s="199"/>
      <c r="BB313" s="199"/>
      <c r="BC313" s="199"/>
      <c r="BD313" s="199"/>
      <c r="BE313" s="199"/>
      <c r="BF313" s="199"/>
      <c r="BG313" s="199"/>
      <c r="BH313" s="199"/>
      <c r="BI313" s="199"/>
      <c r="BJ313" s="199"/>
      <c r="BK313" s="199"/>
      <c r="BL313" s="199"/>
      <c r="BM313" s="199"/>
      <c r="BN313" s="199"/>
      <c r="BO313" s="199"/>
      <c r="BP313" s="199"/>
      <c r="BQ313" s="199"/>
      <c r="BR313" s="199"/>
      <c r="BS313" s="199"/>
      <c r="BT313" s="199"/>
      <c r="BU313" s="199"/>
      <c r="BV313" s="199"/>
      <c r="BW313" s="199"/>
      <c r="BX313" s="199"/>
      <c r="BY313" s="199"/>
      <c r="BZ313" s="199"/>
      <c r="CA313" s="199"/>
      <c r="CB313" s="199"/>
      <c r="CC313" s="199"/>
      <c r="CD313" s="199"/>
      <c r="CE313" s="199"/>
      <c r="CF313" s="199"/>
      <c r="CG313" s="199"/>
      <c r="CH313" s="199"/>
      <c r="CI313" s="199"/>
      <c r="CJ313" s="199"/>
      <c r="CK313" s="199"/>
      <c r="CL313" s="199"/>
      <c r="CM313" s="199"/>
      <c r="CN313" s="199"/>
      <c r="CO313" s="199"/>
      <c r="CP313" s="199"/>
      <c r="CQ313" s="199"/>
      <c r="CR313" s="199"/>
      <c r="CS313" s="199"/>
      <c r="CT313" s="199"/>
      <c r="CU313" s="199"/>
      <c r="CV313" s="199"/>
      <c r="CW313" s="199"/>
      <c r="CX313" s="199"/>
      <c r="CY313" s="199"/>
      <c r="CZ313" s="199"/>
      <c r="DA313" s="199"/>
      <c r="DB313" s="199"/>
      <c r="DC313" s="199"/>
      <c r="DD313" s="199"/>
      <c r="DE313" s="199"/>
      <c r="DF313" s="199"/>
      <c r="DG313" s="199"/>
      <c r="DH313" s="199"/>
      <c r="DI313" s="199"/>
      <c r="DJ313" s="199"/>
      <c r="DK313" s="199"/>
      <c r="DL313" s="199"/>
      <c r="DM313" s="199"/>
      <c r="DN313" s="199"/>
    </row>
    <row r="314" spans="1:118" x14ac:dyDescent="0.2">
      <c r="A314" s="33" t="s">
        <v>138</v>
      </c>
      <c r="B314" s="33" t="s">
        <v>156</v>
      </c>
      <c r="C314" s="33">
        <v>31</v>
      </c>
      <c r="D314" s="33" t="s">
        <v>135</v>
      </c>
      <c r="E314" s="200">
        <v>0</v>
      </c>
      <c r="F314" s="199">
        <v>0</v>
      </c>
      <c r="G314" s="200"/>
      <c r="H314" s="199"/>
      <c r="I314" s="200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  <c r="AC314" s="199"/>
      <c r="AD314" s="199"/>
      <c r="AE314" s="199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9"/>
      <c r="AP314" s="199"/>
      <c r="AQ314" s="199"/>
      <c r="AR314" s="199"/>
      <c r="AS314" s="199"/>
      <c r="AT314" s="199"/>
      <c r="AU314" s="199"/>
      <c r="AV314" s="199"/>
      <c r="AW314" s="199"/>
      <c r="AX314" s="199"/>
      <c r="AY314" s="199"/>
      <c r="AZ314" s="199"/>
      <c r="BA314" s="199"/>
      <c r="BB314" s="199"/>
      <c r="BC314" s="199"/>
      <c r="BD314" s="199"/>
      <c r="BE314" s="199"/>
      <c r="BF314" s="199"/>
      <c r="BG314" s="199"/>
      <c r="BH314" s="199"/>
      <c r="BI314" s="199"/>
      <c r="BJ314" s="199"/>
      <c r="BK314" s="199"/>
      <c r="BL314" s="199"/>
      <c r="BM314" s="199"/>
      <c r="BN314" s="199"/>
      <c r="BO314" s="199"/>
      <c r="BP314" s="199"/>
      <c r="BQ314" s="199"/>
      <c r="BR314" s="199"/>
      <c r="BS314" s="199"/>
      <c r="BT314" s="199"/>
      <c r="BU314" s="199"/>
      <c r="BV314" s="199"/>
      <c r="BW314" s="199"/>
      <c r="BX314" s="199"/>
      <c r="BY314" s="199"/>
      <c r="BZ314" s="199"/>
      <c r="CA314" s="199"/>
      <c r="CB314" s="199"/>
      <c r="CC314" s="199"/>
      <c r="CD314" s="199"/>
      <c r="CE314" s="199"/>
      <c r="CF314" s="199"/>
      <c r="CG314" s="199"/>
      <c r="CH314" s="199"/>
      <c r="CI314" s="199"/>
      <c r="CJ314" s="199"/>
      <c r="CK314" s="199"/>
      <c r="CL314" s="199"/>
      <c r="CM314" s="199"/>
      <c r="CN314" s="199"/>
      <c r="CO314" s="199"/>
      <c r="CP314" s="199"/>
      <c r="CQ314" s="199"/>
      <c r="CR314" s="199"/>
      <c r="CS314" s="199"/>
      <c r="CT314" s="199"/>
      <c r="CU314" s="199"/>
      <c r="CV314" s="199"/>
      <c r="CW314" s="199"/>
      <c r="CX314" s="199"/>
      <c r="CY314" s="199"/>
      <c r="CZ314" s="199"/>
      <c r="DA314" s="199"/>
      <c r="DB314" s="199"/>
      <c r="DC314" s="199"/>
      <c r="DD314" s="199"/>
      <c r="DE314" s="199"/>
      <c r="DF314" s="199"/>
      <c r="DG314" s="199"/>
      <c r="DH314" s="199"/>
      <c r="DI314" s="199"/>
      <c r="DJ314" s="199"/>
      <c r="DK314" s="199"/>
      <c r="DL314" s="199"/>
      <c r="DM314" s="199"/>
      <c r="DN314" s="199"/>
    </row>
    <row r="315" spans="1:118" x14ac:dyDescent="0.2">
      <c r="A315" s="33" t="s">
        <v>138</v>
      </c>
      <c r="B315" s="33" t="s">
        <v>156</v>
      </c>
      <c r="C315" s="33">
        <v>32</v>
      </c>
      <c r="D315" s="33" t="s">
        <v>70</v>
      </c>
      <c r="E315" s="200">
        <v>0</v>
      </c>
      <c r="F315" s="199">
        <v>0</v>
      </c>
      <c r="G315" s="200"/>
      <c r="H315" s="199"/>
      <c r="I315" s="200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  <c r="AD315" s="199"/>
      <c r="AE315" s="199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9"/>
      <c r="AP315" s="199"/>
      <c r="AQ315" s="199"/>
      <c r="AR315" s="199"/>
      <c r="AS315" s="199"/>
      <c r="AT315" s="199"/>
      <c r="AU315" s="199"/>
      <c r="AV315" s="199"/>
      <c r="AW315" s="199"/>
      <c r="AX315" s="199"/>
      <c r="AY315" s="199"/>
      <c r="AZ315" s="199"/>
      <c r="BA315" s="199"/>
      <c r="BB315" s="199"/>
      <c r="BC315" s="199"/>
      <c r="BD315" s="199"/>
      <c r="BE315" s="199"/>
      <c r="BF315" s="199"/>
      <c r="BG315" s="199"/>
      <c r="BH315" s="199"/>
      <c r="BI315" s="199"/>
      <c r="BJ315" s="199"/>
      <c r="BK315" s="199"/>
      <c r="BL315" s="199"/>
      <c r="BM315" s="199"/>
      <c r="BN315" s="199"/>
      <c r="BO315" s="199"/>
      <c r="BP315" s="199"/>
      <c r="BQ315" s="199"/>
      <c r="BR315" s="199"/>
      <c r="BS315" s="199"/>
      <c r="BT315" s="199"/>
      <c r="BU315" s="199"/>
      <c r="BV315" s="199"/>
      <c r="BW315" s="199"/>
      <c r="BX315" s="199"/>
      <c r="BY315" s="199"/>
      <c r="BZ315" s="199"/>
      <c r="CA315" s="199"/>
      <c r="CB315" s="199"/>
      <c r="CC315" s="199"/>
      <c r="CD315" s="199"/>
      <c r="CE315" s="199"/>
      <c r="CF315" s="199"/>
      <c r="CG315" s="199"/>
      <c r="CH315" s="199"/>
      <c r="CI315" s="199"/>
      <c r="CJ315" s="199"/>
      <c r="CK315" s="199"/>
      <c r="CL315" s="199"/>
      <c r="CM315" s="199"/>
      <c r="CN315" s="199"/>
      <c r="CO315" s="199"/>
      <c r="CP315" s="199"/>
      <c r="CQ315" s="199"/>
      <c r="CR315" s="199"/>
      <c r="CS315" s="199"/>
      <c r="CT315" s="199"/>
      <c r="CU315" s="199"/>
      <c r="CV315" s="199"/>
      <c r="CW315" s="199"/>
      <c r="CX315" s="199"/>
      <c r="CY315" s="199"/>
      <c r="CZ315" s="199"/>
      <c r="DA315" s="199"/>
      <c r="DB315" s="199"/>
      <c r="DC315" s="199"/>
      <c r="DD315" s="199"/>
      <c r="DE315" s="199"/>
      <c r="DF315" s="199"/>
      <c r="DG315" s="199"/>
      <c r="DH315" s="199"/>
      <c r="DI315" s="199"/>
      <c r="DJ315" s="199"/>
      <c r="DK315" s="199"/>
      <c r="DL315" s="199"/>
      <c r="DM315" s="199"/>
      <c r="DN315" s="199"/>
    </row>
    <row r="316" spans="1:118" x14ac:dyDescent="0.2">
      <c r="A316" s="33" t="s">
        <v>138</v>
      </c>
      <c r="B316" s="33" t="s">
        <v>156</v>
      </c>
      <c r="C316" s="33">
        <v>33</v>
      </c>
      <c r="D316" s="33" t="s">
        <v>71</v>
      </c>
      <c r="E316" s="200">
        <v>0</v>
      </c>
      <c r="F316" s="199">
        <v>0</v>
      </c>
      <c r="G316" s="200"/>
      <c r="H316" s="199"/>
      <c r="I316" s="200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  <c r="AC316" s="199"/>
      <c r="AD316" s="199"/>
      <c r="AE316" s="199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9"/>
      <c r="AP316" s="199"/>
      <c r="AQ316" s="199"/>
      <c r="AR316" s="199"/>
      <c r="AS316" s="199"/>
      <c r="AT316" s="199"/>
      <c r="AU316" s="199"/>
      <c r="AV316" s="199"/>
      <c r="AW316" s="199"/>
      <c r="AX316" s="199"/>
      <c r="AY316" s="199"/>
      <c r="AZ316" s="199"/>
      <c r="BA316" s="199"/>
      <c r="BB316" s="199"/>
      <c r="BC316" s="199"/>
      <c r="BD316" s="199"/>
      <c r="BE316" s="199"/>
      <c r="BF316" s="199"/>
      <c r="BG316" s="199"/>
      <c r="BH316" s="199"/>
      <c r="BI316" s="199"/>
      <c r="BJ316" s="199"/>
      <c r="BK316" s="199"/>
      <c r="BL316" s="199"/>
      <c r="BM316" s="199"/>
      <c r="BN316" s="199"/>
      <c r="BO316" s="199"/>
      <c r="BP316" s="199"/>
      <c r="BQ316" s="199"/>
      <c r="BR316" s="199"/>
      <c r="BS316" s="199"/>
      <c r="BT316" s="199"/>
      <c r="BU316" s="199"/>
      <c r="BV316" s="199"/>
      <c r="BW316" s="199"/>
      <c r="BX316" s="199"/>
      <c r="BY316" s="199"/>
      <c r="BZ316" s="199"/>
      <c r="CA316" s="199"/>
      <c r="CB316" s="199"/>
      <c r="CC316" s="199"/>
      <c r="CD316" s="199"/>
      <c r="CE316" s="199"/>
      <c r="CF316" s="199"/>
      <c r="CG316" s="199"/>
      <c r="CH316" s="199"/>
      <c r="CI316" s="199"/>
      <c r="CJ316" s="199"/>
      <c r="CK316" s="199"/>
      <c r="CL316" s="199"/>
      <c r="CM316" s="199"/>
      <c r="CN316" s="199"/>
      <c r="CO316" s="199"/>
      <c r="CP316" s="199"/>
      <c r="CQ316" s="199"/>
      <c r="CR316" s="199"/>
      <c r="CS316" s="199"/>
      <c r="CT316" s="199"/>
      <c r="CU316" s="199"/>
      <c r="CV316" s="199"/>
      <c r="CW316" s="199"/>
      <c r="CX316" s="199"/>
      <c r="CY316" s="199"/>
      <c r="CZ316" s="199"/>
      <c r="DA316" s="199"/>
      <c r="DB316" s="199"/>
      <c r="DC316" s="199"/>
      <c r="DD316" s="199"/>
      <c r="DE316" s="199"/>
      <c r="DF316" s="199"/>
      <c r="DG316" s="199"/>
      <c r="DH316" s="199"/>
      <c r="DI316" s="199"/>
      <c r="DJ316" s="199"/>
      <c r="DK316" s="199"/>
      <c r="DL316" s="199"/>
      <c r="DM316" s="199"/>
      <c r="DN316" s="199"/>
    </row>
    <row r="317" spans="1:118" x14ac:dyDescent="0.2">
      <c r="A317" s="33" t="s">
        <v>138</v>
      </c>
      <c r="B317" s="33" t="s">
        <v>156</v>
      </c>
      <c r="C317" s="33">
        <v>34</v>
      </c>
      <c r="D317" s="33" t="s">
        <v>72</v>
      </c>
      <c r="E317" s="200">
        <v>0</v>
      </c>
      <c r="F317" s="199">
        <v>0</v>
      </c>
      <c r="G317" s="200"/>
      <c r="H317" s="199"/>
      <c r="I317" s="200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  <c r="AC317" s="199"/>
      <c r="AD317" s="199"/>
      <c r="AE317" s="199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9"/>
      <c r="AP317" s="199"/>
      <c r="AQ317" s="199"/>
      <c r="AR317" s="199"/>
      <c r="AS317" s="199"/>
      <c r="AT317" s="199"/>
      <c r="AU317" s="199"/>
      <c r="AV317" s="199"/>
      <c r="AW317" s="199"/>
      <c r="AX317" s="199"/>
      <c r="AY317" s="199"/>
      <c r="AZ317" s="199"/>
      <c r="BA317" s="199"/>
      <c r="BB317" s="199"/>
      <c r="BC317" s="199"/>
      <c r="BD317" s="199"/>
      <c r="BE317" s="199"/>
      <c r="BF317" s="199"/>
      <c r="BG317" s="199"/>
      <c r="BH317" s="199"/>
      <c r="BI317" s="199"/>
      <c r="BJ317" s="199"/>
      <c r="BK317" s="199"/>
      <c r="BL317" s="199"/>
      <c r="BM317" s="199"/>
      <c r="BN317" s="199"/>
      <c r="BO317" s="199"/>
      <c r="BP317" s="199"/>
      <c r="BQ317" s="199"/>
      <c r="BR317" s="199"/>
      <c r="BS317" s="199"/>
      <c r="BT317" s="199"/>
      <c r="BU317" s="199"/>
      <c r="BV317" s="199"/>
      <c r="BW317" s="199"/>
      <c r="BX317" s="199"/>
      <c r="BY317" s="199"/>
      <c r="BZ317" s="199"/>
      <c r="CA317" s="199"/>
      <c r="CB317" s="199"/>
      <c r="CC317" s="199"/>
      <c r="CD317" s="199"/>
      <c r="CE317" s="199"/>
      <c r="CF317" s="199"/>
      <c r="CG317" s="199"/>
      <c r="CH317" s="199"/>
      <c r="CI317" s="199"/>
      <c r="CJ317" s="199"/>
      <c r="CK317" s="199"/>
      <c r="CL317" s="199"/>
      <c r="CM317" s="199"/>
      <c r="CN317" s="199"/>
      <c r="CO317" s="199"/>
      <c r="CP317" s="199"/>
      <c r="CQ317" s="199"/>
      <c r="CR317" s="199"/>
      <c r="CS317" s="199"/>
      <c r="CT317" s="199"/>
      <c r="CU317" s="199"/>
      <c r="CV317" s="199"/>
      <c r="CW317" s="199"/>
      <c r="CX317" s="199"/>
      <c r="CY317" s="199"/>
      <c r="CZ317" s="199"/>
      <c r="DA317" s="199"/>
      <c r="DB317" s="199"/>
      <c r="DC317" s="199"/>
      <c r="DD317" s="199"/>
      <c r="DE317" s="199"/>
      <c r="DF317" s="199"/>
      <c r="DG317" s="199"/>
      <c r="DH317" s="199"/>
      <c r="DI317" s="199"/>
      <c r="DJ317" s="199"/>
      <c r="DK317" s="199"/>
      <c r="DL317" s="199"/>
      <c r="DM317" s="199"/>
      <c r="DN317" s="199"/>
    </row>
    <row r="318" spans="1:118" x14ac:dyDescent="0.2">
      <c r="A318" s="33" t="s">
        <v>138</v>
      </c>
      <c r="B318" s="33" t="s">
        <v>156</v>
      </c>
      <c r="C318" s="33">
        <v>35</v>
      </c>
      <c r="D318" s="33" t="s">
        <v>73</v>
      </c>
      <c r="E318" s="200">
        <v>0</v>
      </c>
      <c r="F318" s="199">
        <v>-4702</v>
      </c>
      <c r="G318" s="200"/>
      <c r="H318" s="199"/>
      <c r="I318" s="200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  <c r="AC318" s="199"/>
      <c r="AD318" s="199"/>
      <c r="AE318" s="199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9"/>
      <c r="AP318" s="199"/>
      <c r="AQ318" s="199"/>
      <c r="AR318" s="199"/>
      <c r="AS318" s="199"/>
      <c r="AT318" s="199"/>
      <c r="AU318" s="199"/>
      <c r="AV318" s="199"/>
      <c r="AW318" s="199"/>
      <c r="AX318" s="199"/>
      <c r="AY318" s="199"/>
      <c r="AZ318" s="199"/>
      <c r="BA318" s="199"/>
      <c r="BB318" s="199"/>
      <c r="BC318" s="199"/>
      <c r="BD318" s="199"/>
      <c r="BE318" s="199"/>
      <c r="BF318" s="199"/>
      <c r="BG318" s="199"/>
      <c r="BH318" s="199"/>
      <c r="BI318" s="199"/>
      <c r="BJ318" s="199"/>
      <c r="BK318" s="199"/>
      <c r="BL318" s="199"/>
      <c r="BM318" s="199"/>
      <c r="BN318" s="199"/>
      <c r="BO318" s="199"/>
      <c r="BP318" s="199"/>
      <c r="BQ318" s="199"/>
      <c r="BR318" s="199"/>
      <c r="BS318" s="199"/>
      <c r="BT318" s="199"/>
      <c r="BU318" s="199"/>
      <c r="BV318" s="199"/>
      <c r="BW318" s="199"/>
      <c r="BX318" s="199"/>
      <c r="BY318" s="199"/>
      <c r="BZ318" s="199"/>
      <c r="CA318" s="199"/>
      <c r="CB318" s="199"/>
      <c r="CC318" s="199"/>
      <c r="CD318" s="199"/>
      <c r="CE318" s="199"/>
      <c r="CF318" s="199"/>
      <c r="CG318" s="199"/>
      <c r="CH318" s="199"/>
      <c r="CI318" s="199"/>
      <c r="CJ318" s="199"/>
      <c r="CK318" s="199"/>
      <c r="CL318" s="199"/>
      <c r="CM318" s="199"/>
      <c r="CN318" s="199"/>
      <c r="CO318" s="199"/>
      <c r="CP318" s="199"/>
      <c r="CQ318" s="199"/>
      <c r="CR318" s="199"/>
      <c r="CS318" s="199"/>
      <c r="CT318" s="199"/>
      <c r="CU318" s="199"/>
      <c r="CV318" s="199"/>
      <c r="CW318" s="199"/>
      <c r="CX318" s="199"/>
      <c r="CY318" s="199"/>
      <c r="CZ318" s="199"/>
      <c r="DA318" s="199"/>
      <c r="DB318" s="199"/>
      <c r="DC318" s="199"/>
      <c r="DD318" s="199"/>
      <c r="DE318" s="199"/>
      <c r="DF318" s="199"/>
      <c r="DG318" s="199"/>
      <c r="DH318" s="199"/>
      <c r="DI318" s="199"/>
      <c r="DJ318" s="199"/>
      <c r="DK318" s="199"/>
      <c r="DL318" s="199"/>
      <c r="DM318" s="199"/>
      <c r="DN318" s="199"/>
    </row>
    <row r="319" spans="1:118" x14ac:dyDescent="0.2">
      <c r="A319" s="33" t="s">
        <v>138</v>
      </c>
      <c r="B319" s="33" t="s">
        <v>156</v>
      </c>
      <c r="C319" s="33">
        <v>36</v>
      </c>
      <c r="D319" s="33" t="s">
        <v>74</v>
      </c>
      <c r="E319" s="200">
        <v>0</v>
      </c>
      <c r="F319" s="199">
        <v>0</v>
      </c>
      <c r="G319" s="200"/>
      <c r="H319" s="199"/>
      <c r="I319" s="200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  <c r="AC319" s="199"/>
      <c r="AD319" s="199"/>
      <c r="AE319" s="199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9"/>
      <c r="AP319" s="199"/>
      <c r="AQ319" s="199"/>
      <c r="AR319" s="199"/>
      <c r="AS319" s="199"/>
      <c r="AT319" s="199"/>
      <c r="AU319" s="199"/>
      <c r="AV319" s="199"/>
      <c r="AW319" s="199"/>
      <c r="AX319" s="199"/>
      <c r="AY319" s="199"/>
      <c r="AZ319" s="199"/>
      <c r="BA319" s="199"/>
      <c r="BB319" s="199"/>
      <c r="BC319" s="199"/>
      <c r="BD319" s="199"/>
      <c r="BE319" s="199"/>
      <c r="BF319" s="199"/>
      <c r="BG319" s="199"/>
      <c r="BH319" s="199"/>
      <c r="BI319" s="199"/>
      <c r="BJ319" s="199"/>
      <c r="BK319" s="199"/>
      <c r="BL319" s="199"/>
      <c r="BM319" s="199"/>
      <c r="BN319" s="199"/>
      <c r="BO319" s="199"/>
      <c r="BP319" s="199"/>
      <c r="BQ319" s="199"/>
      <c r="BR319" s="199"/>
      <c r="BS319" s="199"/>
      <c r="BT319" s="199"/>
      <c r="BU319" s="199"/>
      <c r="BV319" s="199"/>
      <c r="BW319" s="199"/>
      <c r="BX319" s="199"/>
      <c r="BY319" s="199"/>
      <c r="BZ319" s="199"/>
      <c r="CA319" s="199"/>
      <c r="CB319" s="199"/>
      <c r="CC319" s="199"/>
      <c r="CD319" s="199"/>
      <c r="CE319" s="199"/>
      <c r="CF319" s="199"/>
      <c r="CG319" s="199"/>
      <c r="CH319" s="199"/>
      <c r="CI319" s="199"/>
      <c r="CJ319" s="199"/>
      <c r="CK319" s="199"/>
      <c r="CL319" s="199"/>
      <c r="CM319" s="199"/>
      <c r="CN319" s="199"/>
      <c r="CO319" s="199"/>
      <c r="CP319" s="199"/>
      <c r="CQ319" s="199"/>
      <c r="CR319" s="199"/>
      <c r="CS319" s="199"/>
      <c r="CT319" s="199"/>
      <c r="CU319" s="199"/>
      <c r="CV319" s="199"/>
      <c r="CW319" s="199"/>
      <c r="CX319" s="199"/>
      <c r="CY319" s="199"/>
      <c r="CZ319" s="199"/>
      <c r="DA319" s="199"/>
      <c r="DB319" s="199"/>
      <c r="DC319" s="199"/>
      <c r="DD319" s="199"/>
      <c r="DE319" s="199"/>
      <c r="DF319" s="199"/>
      <c r="DG319" s="199"/>
      <c r="DH319" s="199"/>
      <c r="DI319" s="199"/>
      <c r="DJ319" s="199"/>
      <c r="DK319" s="199"/>
      <c r="DL319" s="199"/>
      <c r="DM319" s="199"/>
      <c r="DN319" s="199"/>
    </row>
    <row r="320" spans="1:118" x14ac:dyDescent="0.2">
      <c r="A320" s="33" t="s">
        <v>138</v>
      </c>
      <c r="B320" s="33" t="s">
        <v>156</v>
      </c>
      <c r="C320" s="33">
        <v>37</v>
      </c>
      <c r="D320" s="33" t="s">
        <v>75</v>
      </c>
      <c r="E320" s="200">
        <v>0</v>
      </c>
      <c r="F320" s="199">
        <v>0</v>
      </c>
      <c r="G320" s="200"/>
      <c r="H320" s="199"/>
      <c r="I320" s="200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  <c r="AC320" s="199"/>
      <c r="AD320" s="199"/>
      <c r="AE320" s="199"/>
      <c r="AF320" s="199"/>
      <c r="AG320" s="199"/>
      <c r="AH320" s="199"/>
      <c r="AI320" s="199"/>
      <c r="AJ320" s="199"/>
      <c r="AK320" s="199"/>
      <c r="AL320" s="199"/>
      <c r="AM320" s="199"/>
      <c r="AN320" s="199"/>
      <c r="AO320" s="199"/>
      <c r="AP320" s="199"/>
      <c r="AQ320" s="199"/>
      <c r="AR320" s="199"/>
      <c r="AS320" s="199"/>
      <c r="AT320" s="199"/>
      <c r="AU320" s="199"/>
      <c r="AV320" s="199"/>
      <c r="AW320" s="199"/>
      <c r="AX320" s="199"/>
      <c r="AY320" s="199"/>
      <c r="AZ320" s="199"/>
      <c r="BA320" s="199"/>
      <c r="BB320" s="199"/>
      <c r="BC320" s="199"/>
      <c r="BD320" s="199"/>
      <c r="BE320" s="199"/>
      <c r="BF320" s="199"/>
      <c r="BG320" s="199"/>
      <c r="BH320" s="199"/>
      <c r="BI320" s="199"/>
      <c r="BJ320" s="199"/>
      <c r="BK320" s="199"/>
      <c r="BL320" s="199"/>
      <c r="BM320" s="199"/>
      <c r="BN320" s="199"/>
      <c r="BO320" s="199"/>
      <c r="BP320" s="199"/>
      <c r="BQ320" s="199"/>
      <c r="BR320" s="199"/>
      <c r="BS320" s="199"/>
      <c r="BT320" s="199"/>
      <c r="BU320" s="199"/>
      <c r="BV320" s="199"/>
      <c r="BW320" s="199"/>
      <c r="BX320" s="199"/>
      <c r="BY320" s="199"/>
      <c r="BZ320" s="199"/>
      <c r="CA320" s="199"/>
      <c r="CB320" s="199"/>
      <c r="CC320" s="199"/>
      <c r="CD320" s="199"/>
      <c r="CE320" s="199"/>
      <c r="CF320" s="199"/>
      <c r="CG320" s="199"/>
      <c r="CH320" s="199"/>
      <c r="CI320" s="199"/>
      <c r="CJ320" s="199"/>
      <c r="CK320" s="199"/>
      <c r="CL320" s="199"/>
      <c r="CM320" s="199"/>
      <c r="CN320" s="199"/>
      <c r="CO320" s="199"/>
      <c r="CP320" s="199"/>
      <c r="CQ320" s="199"/>
      <c r="CR320" s="199"/>
      <c r="CS320" s="199"/>
      <c r="CT320" s="199"/>
      <c r="CU320" s="199"/>
      <c r="CV320" s="199"/>
      <c r="CW320" s="199"/>
      <c r="CX320" s="199"/>
      <c r="CY320" s="199"/>
      <c r="CZ320" s="199"/>
      <c r="DA320" s="199"/>
      <c r="DB320" s="199"/>
      <c r="DC320" s="199"/>
      <c r="DD320" s="199"/>
      <c r="DE320" s="199"/>
      <c r="DF320" s="199"/>
      <c r="DG320" s="199"/>
      <c r="DH320" s="199"/>
      <c r="DI320" s="199"/>
      <c r="DJ320" s="199"/>
      <c r="DK320" s="199"/>
      <c r="DL320" s="199"/>
      <c r="DM320" s="199"/>
      <c r="DN320" s="199"/>
    </row>
    <row r="321" spans="1:118" x14ac:dyDescent="0.2">
      <c r="A321" s="33" t="s">
        <v>138</v>
      </c>
      <c r="B321" s="33" t="s">
        <v>156</v>
      </c>
      <c r="C321" s="33">
        <v>38</v>
      </c>
      <c r="D321" s="33" t="s">
        <v>76</v>
      </c>
      <c r="E321" s="200">
        <v>0</v>
      </c>
      <c r="F321" s="199">
        <v>0</v>
      </c>
      <c r="G321" s="200"/>
      <c r="H321" s="199"/>
      <c r="I321" s="200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  <c r="AC321" s="199"/>
      <c r="AD321" s="199"/>
      <c r="AE321" s="199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9"/>
      <c r="AP321" s="199"/>
      <c r="AQ321" s="199"/>
      <c r="AR321" s="199"/>
      <c r="AS321" s="199"/>
      <c r="AT321" s="199"/>
      <c r="AU321" s="199"/>
      <c r="AV321" s="199"/>
      <c r="AW321" s="199"/>
      <c r="AX321" s="199"/>
      <c r="AY321" s="199"/>
      <c r="AZ321" s="199"/>
      <c r="BA321" s="199"/>
      <c r="BB321" s="199"/>
      <c r="BC321" s="199"/>
      <c r="BD321" s="199"/>
      <c r="BE321" s="199"/>
      <c r="BF321" s="199"/>
      <c r="BG321" s="199"/>
      <c r="BH321" s="199"/>
      <c r="BI321" s="199"/>
      <c r="BJ321" s="199"/>
      <c r="BK321" s="199"/>
      <c r="BL321" s="199"/>
      <c r="BM321" s="199"/>
      <c r="BN321" s="199"/>
      <c r="BO321" s="199"/>
      <c r="BP321" s="199"/>
      <c r="BQ321" s="199"/>
      <c r="BR321" s="199"/>
      <c r="BS321" s="199"/>
      <c r="BT321" s="199"/>
      <c r="BU321" s="199"/>
      <c r="BV321" s="199"/>
      <c r="BW321" s="199"/>
      <c r="BX321" s="199"/>
      <c r="BY321" s="199"/>
      <c r="BZ321" s="199"/>
      <c r="CA321" s="199"/>
      <c r="CB321" s="199"/>
      <c r="CC321" s="199"/>
      <c r="CD321" s="199"/>
      <c r="CE321" s="199"/>
      <c r="CF321" s="199"/>
      <c r="CG321" s="199"/>
      <c r="CH321" s="199"/>
      <c r="CI321" s="199"/>
      <c r="CJ321" s="199"/>
      <c r="CK321" s="199"/>
      <c r="CL321" s="199"/>
      <c r="CM321" s="199"/>
      <c r="CN321" s="199"/>
      <c r="CO321" s="199"/>
      <c r="CP321" s="199"/>
      <c r="CQ321" s="199"/>
      <c r="CR321" s="199"/>
      <c r="CS321" s="199"/>
      <c r="CT321" s="199"/>
      <c r="CU321" s="199"/>
      <c r="CV321" s="199"/>
      <c r="CW321" s="199"/>
      <c r="CX321" s="199"/>
      <c r="CY321" s="199"/>
      <c r="CZ321" s="199"/>
      <c r="DA321" s="199"/>
      <c r="DB321" s="199"/>
      <c r="DC321" s="199"/>
      <c r="DD321" s="199"/>
      <c r="DE321" s="199"/>
      <c r="DF321" s="199"/>
      <c r="DG321" s="199"/>
      <c r="DH321" s="199"/>
      <c r="DI321" s="199"/>
      <c r="DJ321" s="199"/>
      <c r="DK321" s="199"/>
      <c r="DL321" s="199"/>
      <c r="DM321" s="199"/>
      <c r="DN321" s="199"/>
    </row>
    <row r="322" spans="1:118" x14ac:dyDescent="0.2">
      <c r="A322" s="33" t="s">
        <v>138</v>
      </c>
      <c r="B322" s="33" t="s">
        <v>156</v>
      </c>
      <c r="C322" s="33">
        <v>39</v>
      </c>
      <c r="D322" s="33" t="s">
        <v>77</v>
      </c>
      <c r="E322" s="200">
        <v>0</v>
      </c>
      <c r="F322" s="199">
        <v>0</v>
      </c>
      <c r="G322" s="200"/>
      <c r="H322" s="199"/>
      <c r="I322" s="200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  <c r="AC322" s="199"/>
      <c r="AD322" s="199"/>
      <c r="AE322" s="199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9"/>
      <c r="AP322" s="199"/>
      <c r="AQ322" s="199"/>
      <c r="AR322" s="199"/>
      <c r="AS322" s="199"/>
      <c r="AT322" s="199"/>
      <c r="AU322" s="199"/>
      <c r="AV322" s="199"/>
      <c r="AW322" s="199"/>
      <c r="AX322" s="199"/>
      <c r="AY322" s="199"/>
      <c r="AZ322" s="199"/>
      <c r="BA322" s="199"/>
      <c r="BB322" s="199"/>
      <c r="BC322" s="199"/>
      <c r="BD322" s="199"/>
      <c r="BE322" s="199"/>
      <c r="BF322" s="199"/>
      <c r="BG322" s="199"/>
      <c r="BH322" s="199"/>
      <c r="BI322" s="199"/>
      <c r="BJ322" s="199"/>
      <c r="BK322" s="199"/>
      <c r="BL322" s="199"/>
      <c r="BM322" s="199"/>
      <c r="BN322" s="199"/>
      <c r="BO322" s="199"/>
      <c r="BP322" s="199"/>
      <c r="BQ322" s="199"/>
      <c r="BR322" s="199"/>
      <c r="BS322" s="199"/>
      <c r="BT322" s="199"/>
      <c r="BU322" s="199"/>
      <c r="BV322" s="199"/>
      <c r="BW322" s="199"/>
      <c r="BX322" s="199"/>
      <c r="BY322" s="199"/>
      <c r="BZ322" s="199"/>
      <c r="CA322" s="199"/>
      <c r="CB322" s="199"/>
      <c r="CC322" s="199"/>
      <c r="CD322" s="199"/>
      <c r="CE322" s="199"/>
      <c r="CF322" s="199"/>
      <c r="CG322" s="199"/>
      <c r="CH322" s="199"/>
      <c r="CI322" s="199"/>
      <c r="CJ322" s="199"/>
      <c r="CK322" s="199"/>
      <c r="CL322" s="199"/>
      <c r="CM322" s="199"/>
      <c r="CN322" s="199"/>
      <c r="CO322" s="199"/>
      <c r="CP322" s="199"/>
      <c r="CQ322" s="199"/>
      <c r="CR322" s="199"/>
      <c r="CS322" s="199"/>
      <c r="CT322" s="199"/>
      <c r="CU322" s="199"/>
      <c r="CV322" s="199"/>
      <c r="CW322" s="199"/>
      <c r="CX322" s="199"/>
      <c r="CY322" s="199"/>
      <c r="CZ322" s="199"/>
      <c r="DA322" s="199"/>
      <c r="DB322" s="199"/>
      <c r="DC322" s="199"/>
      <c r="DD322" s="199"/>
      <c r="DE322" s="199"/>
      <c r="DF322" s="199"/>
      <c r="DG322" s="199"/>
      <c r="DH322" s="199"/>
      <c r="DI322" s="199"/>
      <c r="DJ322" s="199"/>
      <c r="DK322" s="199"/>
      <c r="DL322" s="199"/>
      <c r="DM322" s="199"/>
      <c r="DN322" s="199"/>
    </row>
    <row r="323" spans="1:118" x14ac:dyDescent="0.2">
      <c r="A323" s="33" t="s">
        <v>138</v>
      </c>
      <c r="B323" s="33" t="s">
        <v>156</v>
      </c>
      <c r="C323" s="33">
        <v>40</v>
      </c>
      <c r="D323" s="33" t="s">
        <v>78</v>
      </c>
      <c r="E323" s="200">
        <v>0</v>
      </c>
      <c r="F323" s="199">
        <v>0</v>
      </c>
      <c r="G323" s="200"/>
      <c r="H323" s="199"/>
      <c r="I323" s="200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  <c r="AC323" s="199"/>
      <c r="AD323" s="199"/>
      <c r="AE323" s="199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9"/>
      <c r="AP323" s="199"/>
      <c r="AQ323" s="199"/>
      <c r="AR323" s="199"/>
      <c r="AS323" s="199"/>
      <c r="AT323" s="199"/>
      <c r="AU323" s="199"/>
      <c r="AV323" s="199"/>
      <c r="AW323" s="199"/>
      <c r="AX323" s="199"/>
      <c r="AY323" s="199"/>
      <c r="AZ323" s="199"/>
      <c r="BA323" s="199"/>
      <c r="BB323" s="199"/>
      <c r="BC323" s="199"/>
      <c r="BD323" s="199"/>
      <c r="BE323" s="199"/>
      <c r="BF323" s="199"/>
      <c r="BG323" s="199"/>
      <c r="BH323" s="199"/>
      <c r="BI323" s="199"/>
      <c r="BJ323" s="199"/>
      <c r="BK323" s="199"/>
      <c r="BL323" s="199"/>
      <c r="BM323" s="199"/>
      <c r="BN323" s="199"/>
      <c r="BO323" s="199"/>
      <c r="BP323" s="199"/>
      <c r="BQ323" s="199"/>
      <c r="BR323" s="199"/>
      <c r="BS323" s="199"/>
      <c r="BT323" s="199"/>
      <c r="BU323" s="199"/>
      <c r="BV323" s="199"/>
      <c r="BW323" s="199"/>
      <c r="BX323" s="199"/>
      <c r="BY323" s="199"/>
      <c r="BZ323" s="199"/>
      <c r="CA323" s="199"/>
      <c r="CB323" s="199"/>
      <c r="CC323" s="199"/>
      <c r="CD323" s="199"/>
      <c r="CE323" s="199"/>
      <c r="CF323" s="199"/>
      <c r="CG323" s="199"/>
      <c r="CH323" s="199"/>
      <c r="CI323" s="199"/>
      <c r="CJ323" s="199"/>
      <c r="CK323" s="199"/>
      <c r="CL323" s="199"/>
      <c r="CM323" s="199"/>
      <c r="CN323" s="199"/>
      <c r="CO323" s="199"/>
      <c r="CP323" s="199"/>
      <c r="CQ323" s="199"/>
      <c r="CR323" s="199"/>
      <c r="CS323" s="199"/>
      <c r="CT323" s="199"/>
      <c r="CU323" s="199"/>
      <c r="CV323" s="199"/>
      <c r="CW323" s="199"/>
      <c r="CX323" s="199"/>
      <c r="CY323" s="199"/>
      <c r="CZ323" s="199"/>
      <c r="DA323" s="199"/>
      <c r="DB323" s="199"/>
      <c r="DC323" s="199"/>
      <c r="DD323" s="199"/>
      <c r="DE323" s="199"/>
      <c r="DF323" s="199"/>
      <c r="DG323" s="199"/>
      <c r="DH323" s="199"/>
      <c r="DI323" s="199"/>
      <c r="DJ323" s="199"/>
      <c r="DK323" s="199"/>
      <c r="DL323" s="199"/>
      <c r="DM323" s="199"/>
      <c r="DN323" s="199"/>
    </row>
    <row r="324" spans="1:118" x14ac:dyDescent="0.2">
      <c r="A324" s="33" t="s">
        <v>138</v>
      </c>
      <c r="B324" s="33" t="s">
        <v>200</v>
      </c>
      <c r="C324" s="33">
        <v>1</v>
      </c>
      <c r="D324" s="33" t="s">
        <v>25</v>
      </c>
      <c r="E324" s="200">
        <v>9877555</v>
      </c>
      <c r="F324" s="199">
        <v>43678542.969999999</v>
      </c>
      <c r="G324" s="200"/>
      <c r="H324" s="199"/>
      <c r="I324" s="200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  <c r="AC324" s="199"/>
      <c r="AD324" s="199"/>
      <c r="AE324" s="199"/>
      <c r="AF324" s="199"/>
      <c r="AG324" s="199"/>
      <c r="AH324" s="199"/>
      <c r="AI324" s="199"/>
      <c r="AJ324" s="199"/>
      <c r="AK324" s="199"/>
      <c r="AL324" s="199"/>
      <c r="AM324" s="199"/>
      <c r="AN324" s="199"/>
      <c r="AO324" s="199"/>
      <c r="AP324" s="199"/>
      <c r="AQ324" s="199"/>
      <c r="AR324" s="199"/>
      <c r="AS324" s="199"/>
      <c r="AT324" s="199"/>
      <c r="AU324" s="199"/>
      <c r="AV324" s="199"/>
      <c r="AW324" s="199"/>
      <c r="AX324" s="199"/>
      <c r="AY324" s="199"/>
      <c r="AZ324" s="199"/>
      <c r="BA324" s="199"/>
      <c r="BB324" s="199"/>
      <c r="BC324" s="199"/>
      <c r="BD324" s="199"/>
      <c r="BE324" s="199"/>
      <c r="BF324" s="199"/>
      <c r="BG324" s="199"/>
      <c r="BH324" s="199"/>
      <c r="BI324" s="199"/>
      <c r="BJ324" s="199"/>
      <c r="BK324" s="199"/>
      <c r="BL324" s="199"/>
      <c r="BM324" s="199"/>
      <c r="BN324" s="199"/>
      <c r="BO324" s="199"/>
      <c r="BP324" s="199"/>
      <c r="BQ324" s="199"/>
      <c r="BR324" s="199"/>
      <c r="BS324" s="199"/>
      <c r="BT324" s="199"/>
      <c r="BU324" s="199"/>
      <c r="BV324" s="199"/>
      <c r="BW324" s="199"/>
      <c r="BX324" s="199"/>
      <c r="BY324" s="199"/>
      <c r="BZ324" s="199"/>
      <c r="CA324" s="199"/>
      <c r="CB324" s="199"/>
      <c r="CC324" s="199"/>
      <c r="CD324" s="199"/>
      <c r="CE324" s="199"/>
      <c r="CF324" s="199"/>
      <c r="CG324" s="199"/>
      <c r="CH324" s="199"/>
      <c r="CI324" s="199"/>
      <c r="CJ324" s="199"/>
      <c r="CK324" s="199"/>
      <c r="CL324" s="199"/>
      <c r="CM324" s="199"/>
      <c r="CN324" s="199"/>
      <c r="CO324" s="199"/>
      <c r="CP324" s="199"/>
      <c r="CQ324" s="199"/>
      <c r="CR324" s="199"/>
      <c r="CS324" s="199"/>
      <c r="CT324" s="199"/>
      <c r="CU324" s="199"/>
      <c r="CV324" s="199"/>
      <c r="CW324" s="199"/>
      <c r="CX324" s="199"/>
      <c r="CY324" s="199"/>
      <c r="CZ324" s="199"/>
      <c r="DA324" s="199"/>
      <c r="DB324" s="199"/>
      <c r="DC324" s="199"/>
      <c r="DD324" s="199"/>
      <c r="DE324" s="199"/>
      <c r="DF324" s="199"/>
      <c r="DG324" s="199"/>
      <c r="DH324" s="199"/>
      <c r="DI324" s="199"/>
      <c r="DJ324" s="199"/>
      <c r="DK324" s="199"/>
      <c r="DL324" s="199"/>
      <c r="DM324" s="199"/>
      <c r="DN324" s="199"/>
    </row>
    <row r="325" spans="1:118" x14ac:dyDescent="0.2">
      <c r="A325" s="33" t="s">
        <v>138</v>
      </c>
      <c r="B325" s="33" t="s">
        <v>200</v>
      </c>
      <c r="C325" s="33">
        <v>2</v>
      </c>
      <c r="D325" s="33" t="s">
        <v>26</v>
      </c>
      <c r="E325" s="200">
        <v>0</v>
      </c>
      <c r="F325" s="199">
        <v>0</v>
      </c>
      <c r="G325" s="200"/>
      <c r="H325" s="199"/>
      <c r="I325" s="200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  <c r="AC325" s="199"/>
      <c r="AD325" s="199"/>
      <c r="AE325" s="199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9"/>
      <c r="AP325" s="199"/>
      <c r="AQ325" s="199"/>
      <c r="AR325" s="199"/>
      <c r="AS325" s="199"/>
      <c r="AT325" s="199"/>
      <c r="AU325" s="199"/>
      <c r="AV325" s="199"/>
      <c r="AW325" s="199"/>
      <c r="AX325" s="199"/>
      <c r="AY325" s="199"/>
      <c r="AZ325" s="199"/>
      <c r="BA325" s="199"/>
      <c r="BB325" s="199"/>
      <c r="BC325" s="199"/>
      <c r="BD325" s="199"/>
      <c r="BE325" s="199"/>
      <c r="BF325" s="199"/>
      <c r="BG325" s="199"/>
      <c r="BH325" s="199"/>
      <c r="BI325" s="199"/>
      <c r="BJ325" s="199"/>
      <c r="BK325" s="199"/>
      <c r="BL325" s="199"/>
      <c r="BM325" s="199"/>
      <c r="BN325" s="199"/>
      <c r="BO325" s="199"/>
      <c r="BP325" s="199"/>
      <c r="BQ325" s="199"/>
      <c r="BR325" s="199"/>
      <c r="BS325" s="199"/>
      <c r="BT325" s="199"/>
      <c r="BU325" s="199"/>
      <c r="BV325" s="199"/>
      <c r="BW325" s="199"/>
      <c r="BX325" s="199"/>
      <c r="BY325" s="199"/>
      <c r="BZ325" s="199"/>
      <c r="CA325" s="199"/>
      <c r="CB325" s="199"/>
      <c r="CC325" s="199"/>
      <c r="CD325" s="199"/>
      <c r="CE325" s="199"/>
      <c r="CF325" s="199"/>
      <c r="CG325" s="199"/>
      <c r="CH325" s="199"/>
      <c r="CI325" s="199"/>
      <c r="CJ325" s="199"/>
      <c r="CK325" s="199"/>
      <c r="CL325" s="199"/>
      <c r="CM325" s="199"/>
      <c r="CN325" s="199"/>
      <c r="CO325" s="199"/>
      <c r="CP325" s="199"/>
      <c r="CQ325" s="199"/>
      <c r="CR325" s="199"/>
      <c r="CS325" s="199"/>
      <c r="CT325" s="199"/>
      <c r="CU325" s="199"/>
      <c r="CV325" s="199"/>
      <c r="CW325" s="199"/>
      <c r="CX325" s="199"/>
      <c r="CY325" s="199"/>
      <c r="CZ325" s="199"/>
      <c r="DA325" s="199"/>
      <c r="DB325" s="199"/>
      <c r="DC325" s="199"/>
      <c r="DD325" s="199"/>
      <c r="DE325" s="199"/>
      <c r="DF325" s="199"/>
      <c r="DG325" s="199"/>
      <c r="DH325" s="199"/>
      <c r="DI325" s="199"/>
      <c r="DJ325" s="199"/>
      <c r="DK325" s="199"/>
      <c r="DL325" s="199"/>
      <c r="DM325" s="199"/>
      <c r="DN325" s="199"/>
    </row>
    <row r="326" spans="1:118" x14ac:dyDescent="0.2">
      <c r="A326" s="33" t="s">
        <v>138</v>
      </c>
      <c r="B326" s="33" t="s">
        <v>200</v>
      </c>
      <c r="C326" s="33">
        <v>3</v>
      </c>
      <c r="D326" s="33" t="s">
        <v>27</v>
      </c>
      <c r="E326" s="200">
        <v>23219168</v>
      </c>
      <c r="F326" s="199">
        <v>102136858</v>
      </c>
      <c r="G326" s="200"/>
      <c r="H326" s="199"/>
      <c r="I326" s="200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  <c r="AP326" s="199"/>
      <c r="AQ326" s="199"/>
      <c r="AR326" s="199"/>
      <c r="AS326" s="199"/>
      <c r="AT326" s="199"/>
      <c r="AU326" s="199"/>
      <c r="AV326" s="199"/>
      <c r="AW326" s="199"/>
      <c r="AX326" s="199"/>
      <c r="AY326" s="199"/>
      <c r="AZ326" s="199"/>
      <c r="BA326" s="199"/>
      <c r="BB326" s="199"/>
      <c r="BC326" s="199"/>
      <c r="BD326" s="199"/>
      <c r="BE326" s="199"/>
      <c r="BF326" s="199"/>
      <c r="BG326" s="199"/>
      <c r="BH326" s="199"/>
      <c r="BI326" s="199"/>
      <c r="BJ326" s="199"/>
      <c r="BK326" s="199"/>
      <c r="BL326" s="199"/>
      <c r="BM326" s="199"/>
      <c r="BN326" s="199"/>
      <c r="BO326" s="199"/>
      <c r="BP326" s="199"/>
      <c r="BQ326" s="199"/>
      <c r="BR326" s="199"/>
      <c r="BS326" s="199"/>
      <c r="BT326" s="199"/>
      <c r="BU326" s="199"/>
      <c r="BV326" s="199"/>
      <c r="BW326" s="199"/>
      <c r="BX326" s="199"/>
      <c r="BY326" s="199"/>
      <c r="BZ326" s="199"/>
      <c r="CA326" s="199"/>
      <c r="CB326" s="199"/>
      <c r="CC326" s="199"/>
      <c r="CD326" s="199"/>
      <c r="CE326" s="199"/>
      <c r="CF326" s="199"/>
      <c r="CG326" s="199"/>
      <c r="CH326" s="199"/>
      <c r="CI326" s="199"/>
      <c r="CJ326" s="199"/>
      <c r="CK326" s="199"/>
      <c r="CL326" s="199"/>
      <c r="CM326" s="199"/>
      <c r="CN326" s="199"/>
      <c r="CO326" s="199"/>
      <c r="CP326" s="199"/>
      <c r="CQ326" s="199"/>
      <c r="CR326" s="199"/>
      <c r="CS326" s="199"/>
      <c r="CT326" s="199"/>
      <c r="CU326" s="199"/>
      <c r="CV326" s="199"/>
      <c r="CW326" s="199"/>
      <c r="CX326" s="199"/>
      <c r="CY326" s="199"/>
      <c r="CZ326" s="199"/>
      <c r="DA326" s="199"/>
      <c r="DB326" s="199"/>
      <c r="DC326" s="199"/>
      <c r="DD326" s="199"/>
      <c r="DE326" s="199"/>
      <c r="DF326" s="199"/>
      <c r="DG326" s="199"/>
      <c r="DH326" s="199"/>
      <c r="DI326" s="199"/>
      <c r="DJ326" s="199"/>
      <c r="DK326" s="199"/>
      <c r="DL326" s="199"/>
      <c r="DM326" s="199"/>
      <c r="DN326" s="199"/>
    </row>
    <row r="327" spans="1:118" x14ac:dyDescent="0.2">
      <c r="A327" s="33" t="s">
        <v>138</v>
      </c>
      <c r="B327" s="33" t="s">
        <v>200</v>
      </c>
      <c r="C327" s="33">
        <v>4</v>
      </c>
      <c r="D327" s="33" t="s">
        <v>28</v>
      </c>
      <c r="E327" s="200">
        <v>0</v>
      </c>
      <c r="F327" s="199">
        <v>0</v>
      </c>
      <c r="G327" s="200"/>
      <c r="H327" s="199"/>
      <c r="I327" s="200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  <c r="AC327" s="199"/>
      <c r="AD327" s="199"/>
      <c r="AE327" s="199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9"/>
      <c r="AP327" s="199"/>
      <c r="AQ327" s="199"/>
      <c r="AR327" s="199"/>
      <c r="AS327" s="199"/>
      <c r="AT327" s="199"/>
      <c r="AU327" s="199"/>
      <c r="AV327" s="199"/>
      <c r="AW327" s="199"/>
      <c r="AX327" s="199"/>
      <c r="AY327" s="199"/>
      <c r="AZ327" s="199"/>
      <c r="BA327" s="199"/>
      <c r="BB327" s="199"/>
      <c r="BC327" s="199"/>
      <c r="BD327" s="199"/>
      <c r="BE327" s="199"/>
      <c r="BF327" s="199"/>
      <c r="BG327" s="199"/>
      <c r="BH327" s="199"/>
      <c r="BI327" s="199"/>
      <c r="BJ327" s="199"/>
      <c r="BK327" s="199"/>
      <c r="BL327" s="199"/>
      <c r="BM327" s="199"/>
      <c r="BN327" s="199"/>
      <c r="BO327" s="199"/>
      <c r="BP327" s="199"/>
      <c r="BQ327" s="199"/>
      <c r="BR327" s="199"/>
      <c r="BS327" s="199"/>
      <c r="BT327" s="199"/>
      <c r="BU327" s="199"/>
      <c r="BV327" s="199"/>
      <c r="BW327" s="199"/>
      <c r="BX327" s="199"/>
      <c r="BY327" s="199"/>
      <c r="BZ327" s="199"/>
      <c r="CA327" s="199"/>
      <c r="CB327" s="199"/>
      <c r="CC327" s="199"/>
      <c r="CD327" s="199"/>
      <c r="CE327" s="199"/>
      <c r="CF327" s="199"/>
      <c r="CG327" s="199"/>
      <c r="CH327" s="199"/>
      <c r="CI327" s="199"/>
      <c r="CJ327" s="199"/>
      <c r="CK327" s="199"/>
      <c r="CL327" s="199"/>
      <c r="CM327" s="199"/>
      <c r="CN327" s="199"/>
      <c r="CO327" s="199"/>
      <c r="CP327" s="199"/>
      <c r="CQ327" s="199"/>
      <c r="CR327" s="199"/>
      <c r="CS327" s="199"/>
      <c r="CT327" s="199"/>
      <c r="CU327" s="199"/>
      <c r="CV327" s="199"/>
      <c r="CW327" s="199"/>
      <c r="CX327" s="199"/>
      <c r="CY327" s="199"/>
      <c r="CZ327" s="199"/>
      <c r="DA327" s="199"/>
      <c r="DB327" s="199"/>
      <c r="DC327" s="199"/>
      <c r="DD327" s="199"/>
      <c r="DE327" s="199"/>
      <c r="DF327" s="199"/>
      <c r="DG327" s="199"/>
      <c r="DH327" s="199"/>
      <c r="DI327" s="199"/>
      <c r="DJ327" s="199"/>
      <c r="DK327" s="199"/>
      <c r="DL327" s="199"/>
      <c r="DM327" s="199"/>
      <c r="DN327" s="199"/>
    </row>
    <row r="328" spans="1:118" x14ac:dyDescent="0.2">
      <c r="A328" s="33" t="s">
        <v>138</v>
      </c>
      <c r="B328" s="33" t="s">
        <v>200</v>
      </c>
      <c r="C328" s="33">
        <v>5</v>
      </c>
      <c r="D328" s="33" t="s">
        <v>123</v>
      </c>
      <c r="E328" s="200">
        <v>0</v>
      </c>
      <c r="F328" s="199">
        <v>1505214.22</v>
      </c>
      <c r="G328" s="200"/>
      <c r="H328" s="199"/>
      <c r="I328" s="200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  <c r="AC328" s="199"/>
      <c r="AD328" s="199"/>
      <c r="AE328" s="199"/>
      <c r="AF328" s="199"/>
      <c r="AG328" s="199"/>
      <c r="AH328" s="199"/>
      <c r="AI328" s="199"/>
      <c r="AJ328" s="199"/>
      <c r="AK328" s="199"/>
      <c r="AL328" s="199"/>
      <c r="AM328" s="199"/>
      <c r="AN328" s="199"/>
      <c r="AO328" s="199"/>
      <c r="AP328" s="199"/>
      <c r="AQ328" s="199"/>
      <c r="AR328" s="199"/>
      <c r="AS328" s="199"/>
      <c r="AT328" s="199"/>
      <c r="AU328" s="199"/>
      <c r="AV328" s="199"/>
      <c r="AW328" s="199"/>
      <c r="AX328" s="199"/>
      <c r="AY328" s="199"/>
      <c r="AZ328" s="199"/>
      <c r="BA328" s="199"/>
      <c r="BB328" s="199"/>
      <c r="BC328" s="199"/>
      <c r="BD328" s="199"/>
      <c r="BE328" s="199"/>
      <c r="BF328" s="199"/>
      <c r="BG328" s="199"/>
      <c r="BH328" s="199"/>
      <c r="BI328" s="199"/>
      <c r="BJ328" s="199"/>
      <c r="BK328" s="199"/>
      <c r="BL328" s="199"/>
      <c r="BM328" s="199"/>
      <c r="BN328" s="199"/>
      <c r="BO328" s="199"/>
      <c r="BP328" s="199"/>
      <c r="BQ328" s="199"/>
      <c r="BR328" s="199"/>
      <c r="BS328" s="199"/>
      <c r="BT328" s="199"/>
      <c r="BU328" s="199"/>
      <c r="BV328" s="199"/>
      <c r="BW328" s="199"/>
      <c r="BX328" s="199"/>
      <c r="BY328" s="199"/>
      <c r="BZ328" s="199"/>
      <c r="CA328" s="199"/>
      <c r="CB328" s="199"/>
      <c r="CC328" s="199"/>
      <c r="CD328" s="199"/>
      <c r="CE328" s="199"/>
      <c r="CF328" s="199"/>
      <c r="CG328" s="199"/>
      <c r="CH328" s="199"/>
      <c r="CI328" s="199"/>
      <c r="CJ328" s="199"/>
      <c r="CK328" s="199"/>
      <c r="CL328" s="199"/>
      <c r="CM328" s="199"/>
      <c r="CN328" s="199"/>
      <c r="CO328" s="199"/>
      <c r="CP328" s="199"/>
      <c r="CQ328" s="199"/>
      <c r="CR328" s="199"/>
      <c r="CS328" s="199"/>
      <c r="CT328" s="199"/>
      <c r="CU328" s="199"/>
      <c r="CV328" s="199"/>
      <c r="CW328" s="199"/>
      <c r="CX328" s="199"/>
      <c r="CY328" s="199"/>
      <c r="CZ328" s="199"/>
      <c r="DA328" s="199"/>
      <c r="DB328" s="199"/>
      <c r="DC328" s="199"/>
      <c r="DD328" s="199"/>
      <c r="DE328" s="199"/>
      <c r="DF328" s="199"/>
      <c r="DG328" s="199"/>
      <c r="DH328" s="199"/>
      <c r="DI328" s="199"/>
      <c r="DJ328" s="199"/>
      <c r="DK328" s="199"/>
      <c r="DL328" s="199"/>
      <c r="DM328" s="199"/>
      <c r="DN328" s="199"/>
    </row>
    <row r="329" spans="1:118" x14ac:dyDescent="0.2">
      <c r="A329" s="33" t="s">
        <v>138</v>
      </c>
      <c r="B329" s="33" t="s">
        <v>200</v>
      </c>
      <c r="C329" s="33">
        <v>6</v>
      </c>
      <c r="D329" s="33" t="s">
        <v>25</v>
      </c>
      <c r="E329" s="200">
        <v>-3522587</v>
      </c>
      <c r="F329" s="199">
        <v>-15122449.799999999</v>
      </c>
      <c r="G329" s="200"/>
      <c r="H329" s="199"/>
      <c r="I329" s="200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  <c r="AP329" s="199"/>
      <c r="AQ329" s="199"/>
      <c r="AR329" s="199"/>
      <c r="AS329" s="199"/>
      <c r="AT329" s="199"/>
      <c r="AU329" s="199"/>
      <c r="AV329" s="199"/>
      <c r="AW329" s="199"/>
      <c r="AX329" s="199"/>
      <c r="AY329" s="199"/>
      <c r="AZ329" s="199"/>
      <c r="BA329" s="199"/>
      <c r="BB329" s="199"/>
      <c r="BC329" s="199"/>
      <c r="BD329" s="199"/>
      <c r="BE329" s="199"/>
      <c r="BF329" s="199"/>
      <c r="BG329" s="199"/>
      <c r="BH329" s="199"/>
      <c r="BI329" s="199"/>
      <c r="BJ329" s="199"/>
      <c r="BK329" s="199"/>
      <c r="BL329" s="199"/>
      <c r="BM329" s="199"/>
      <c r="BN329" s="199"/>
      <c r="BO329" s="199"/>
      <c r="BP329" s="199"/>
      <c r="BQ329" s="199"/>
      <c r="BR329" s="199"/>
      <c r="BS329" s="199"/>
      <c r="BT329" s="199"/>
      <c r="BU329" s="199"/>
      <c r="BV329" s="199"/>
      <c r="BW329" s="199"/>
      <c r="BX329" s="199"/>
      <c r="BY329" s="199"/>
      <c r="BZ329" s="199"/>
      <c r="CA329" s="199"/>
      <c r="CB329" s="199"/>
      <c r="CC329" s="199"/>
      <c r="CD329" s="199"/>
      <c r="CE329" s="199"/>
      <c r="CF329" s="199"/>
      <c r="CG329" s="199"/>
      <c r="CH329" s="199"/>
      <c r="CI329" s="199"/>
      <c r="CJ329" s="199"/>
      <c r="CK329" s="199"/>
      <c r="CL329" s="199"/>
      <c r="CM329" s="199"/>
      <c r="CN329" s="199"/>
      <c r="CO329" s="199"/>
      <c r="CP329" s="199"/>
      <c r="CQ329" s="199"/>
      <c r="CR329" s="199"/>
      <c r="CS329" s="199"/>
      <c r="CT329" s="199"/>
      <c r="CU329" s="199"/>
      <c r="CV329" s="199"/>
      <c r="CW329" s="199"/>
      <c r="CX329" s="199"/>
      <c r="CY329" s="199"/>
      <c r="CZ329" s="199"/>
      <c r="DA329" s="199"/>
      <c r="DB329" s="199"/>
      <c r="DC329" s="199"/>
      <c r="DD329" s="199"/>
      <c r="DE329" s="199"/>
      <c r="DF329" s="199"/>
      <c r="DG329" s="199"/>
      <c r="DH329" s="199"/>
      <c r="DI329" s="199"/>
      <c r="DJ329" s="199"/>
      <c r="DK329" s="199"/>
      <c r="DL329" s="199"/>
      <c r="DM329" s="199"/>
      <c r="DN329" s="199"/>
    </row>
    <row r="330" spans="1:118" x14ac:dyDescent="0.2">
      <c r="A330" s="33" t="s">
        <v>138</v>
      </c>
      <c r="B330" s="33" t="s">
        <v>200</v>
      </c>
      <c r="C330" s="33">
        <v>7</v>
      </c>
      <c r="D330" s="33" t="s">
        <v>26</v>
      </c>
      <c r="E330" s="200">
        <v>0</v>
      </c>
      <c r="F330" s="199">
        <v>0</v>
      </c>
      <c r="G330" s="200"/>
      <c r="H330" s="199"/>
      <c r="I330" s="200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  <c r="AP330" s="199"/>
      <c r="AQ330" s="199"/>
      <c r="AR330" s="199"/>
      <c r="AS330" s="199"/>
      <c r="AT330" s="199"/>
      <c r="AU330" s="199"/>
      <c r="AV330" s="199"/>
      <c r="AW330" s="199"/>
      <c r="AX330" s="199"/>
      <c r="AY330" s="199"/>
      <c r="AZ330" s="199"/>
      <c r="BA330" s="199"/>
      <c r="BB330" s="199"/>
      <c r="BC330" s="199"/>
      <c r="BD330" s="199"/>
      <c r="BE330" s="199"/>
      <c r="BF330" s="199"/>
      <c r="BG330" s="199"/>
      <c r="BH330" s="199"/>
      <c r="BI330" s="199"/>
      <c r="BJ330" s="199"/>
      <c r="BK330" s="199"/>
      <c r="BL330" s="199"/>
      <c r="BM330" s="199"/>
      <c r="BN330" s="199"/>
      <c r="BO330" s="199"/>
      <c r="BP330" s="199"/>
      <c r="BQ330" s="199"/>
      <c r="BR330" s="199"/>
      <c r="BS330" s="199"/>
      <c r="BT330" s="199"/>
      <c r="BU330" s="199"/>
      <c r="BV330" s="199"/>
      <c r="BW330" s="199"/>
      <c r="BX330" s="199"/>
      <c r="BY330" s="199"/>
      <c r="BZ330" s="199"/>
      <c r="CA330" s="199"/>
      <c r="CB330" s="199"/>
      <c r="CC330" s="199"/>
      <c r="CD330" s="199"/>
      <c r="CE330" s="199"/>
      <c r="CF330" s="199"/>
      <c r="CG330" s="199"/>
      <c r="CH330" s="199"/>
      <c r="CI330" s="199"/>
      <c r="CJ330" s="199"/>
      <c r="CK330" s="199"/>
      <c r="CL330" s="199"/>
      <c r="CM330" s="199"/>
      <c r="CN330" s="199"/>
      <c r="CO330" s="199"/>
      <c r="CP330" s="199"/>
      <c r="CQ330" s="199"/>
      <c r="CR330" s="199"/>
      <c r="CS330" s="199"/>
      <c r="CT330" s="199"/>
      <c r="CU330" s="199"/>
      <c r="CV330" s="199"/>
      <c r="CW330" s="199"/>
      <c r="CX330" s="199"/>
      <c r="CY330" s="199"/>
      <c r="CZ330" s="199"/>
      <c r="DA330" s="199"/>
      <c r="DB330" s="199"/>
      <c r="DC330" s="199"/>
      <c r="DD330" s="199"/>
      <c r="DE330" s="199"/>
      <c r="DF330" s="199"/>
      <c r="DG330" s="199"/>
      <c r="DH330" s="199"/>
      <c r="DI330" s="199"/>
      <c r="DJ330" s="199"/>
      <c r="DK330" s="199"/>
      <c r="DL330" s="199"/>
      <c r="DM330" s="199"/>
      <c r="DN330" s="199"/>
    </row>
    <row r="331" spans="1:118" x14ac:dyDescent="0.2">
      <c r="A331" s="33" t="s">
        <v>138</v>
      </c>
      <c r="B331" s="33" t="s">
        <v>200</v>
      </c>
      <c r="C331" s="33">
        <v>8</v>
      </c>
      <c r="D331" s="33" t="s">
        <v>27</v>
      </c>
      <c r="E331" s="200">
        <v>-29734470</v>
      </c>
      <c r="F331" s="199">
        <v>-129522006</v>
      </c>
      <c r="G331" s="200"/>
      <c r="H331" s="199"/>
      <c r="I331" s="200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  <c r="AC331" s="199"/>
      <c r="AD331" s="199"/>
      <c r="AE331" s="199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9"/>
      <c r="AP331" s="199"/>
      <c r="AQ331" s="199"/>
      <c r="AR331" s="199"/>
      <c r="AS331" s="199"/>
      <c r="AT331" s="199"/>
      <c r="AU331" s="199"/>
      <c r="AV331" s="199"/>
      <c r="AW331" s="199"/>
      <c r="AX331" s="199"/>
      <c r="AY331" s="199"/>
      <c r="AZ331" s="199"/>
      <c r="BA331" s="199"/>
      <c r="BB331" s="199"/>
      <c r="BC331" s="199"/>
      <c r="BD331" s="199"/>
      <c r="BE331" s="199"/>
      <c r="BF331" s="199"/>
      <c r="BG331" s="199"/>
      <c r="BH331" s="199"/>
      <c r="BI331" s="199"/>
      <c r="BJ331" s="199"/>
      <c r="BK331" s="199"/>
      <c r="BL331" s="199"/>
      <c r="BM331" s="199"/>
      <c r="BN331" s="199"/>
      <c r="BO331" s="199"/>
      <c r="BP331" s="199"/>
      <c r="BQ331" s="199"/>
      <c r="BR331" s="199"/>
      <c r="BS331" s="199"/>
      <c r="BT331" s="199"/>
      <c r="BU331" s="199"/>
      <c r="BV331" s="199"/>
      <c r="BW331" s="199"/>
      <c r="BX331" s="199"/>
      <c r="BY331" s="199"/>
      <c r="BZ331" s="199"/>
      <c r="CA331" s="199"/>
      <c r="CB331" s="199"/>
      <c r="CC331" s="199"/>
      <c r="CD331" s="199"/>
      <c r="CE331" s="199"/>
      <c r="CF331" s="199"/>
      <c r="CG331" s="199"/>
      <c r="CH331" s="199"/>
      <c r="CI331" s="199"/>
      <c r="CJ331" s="199"/>
      <c r="CK331" s="199"/>
      <c r="CL331" s="199"/>
      <c r="CM331" s="199"/>
      <c r="CN331" s="199"/>
      <c r="CO331" s="199"/>
      <c r="CP331" s="199"/>
      <c r="CQ331" s="199"/>
      <c r="CR331" s="199"/>
      <c r="CS331" s="199"/>
      <c r="CT331" s="199"/>
      <c r="CU331" s="199"/>
      <c r="CV331" s="199"/>
      <c r="CW331" s="199"/>
      <c r="CX331" s="199"/>
      <c r="CY331" s="199"/>
      <c r="CZ331" s="199"/>
      <c r="DA331" s="199"/>
      <c r="DB331" s="199"/>
      <c r="DC331" s="199"/>
      <c r="DD331" s="199"/>
      <c r="DE331" s="199"/>
      <c r="DF331" s="199"/>
      <c r="DG331" s="199"/>
      <c r="DH331" s="199"/>
      <c r="DI331" s="199"/>
      <c r="DJ331" s="199"/>
      <c r="DK331" s="199"/>
      <c r="DL331" s="199"/>
      <c r="DM331" s="199"/>
      <c r="DN331" s="199"/>
    </row>
    <row r="332" spans="1:118" x14ac:dyDescent="0.2">
      <c r="A332" s="33" t="s">
        <v>138</v>
      </c>
      <c r="B332" s="33" t="s">
        <v>200</v>
      </c>
      <c r="C332" s="33">
        <v>9</v>
      </c>
      <c r="D332" s="33" t="s">
        <v>28</v>
      </c>
      <c r="E332" s="200">
        <v>0</v>
      </c>
      <c r="F332" s="199">
        <v>0</v>
      </c>
      <c r="G332" s="200"/>
      <c r="H332" s="199"/>
      <c r="I332" s="200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  <c r="AP332" s="199"/>
      <c r="AQ332" s="199"/>
      <c r="AR332" s="199"/>
      <c r="AS332" s="199"/>
      <c r="AT332" s="199"/>
      <c r="AU332" s="199"/>
      <c r="AV332" s="199"/>
      <c r="AW332" s="199"/>
      <c r="AX332" s="199"/>
      <c r="AY332" s="199"/>
      <c r="AZ332" s="199"/>
      <c r="BA332" s="199"/>
      <c r="BB332" s="199"/>
      <c r="BC332" s="199"/>
      <c r="BD332" s="199"/>
      <c r="BE332" s="199"/>
      <c r="BF332" s="199"/>
      <c r="BG332" s="199"/>
      <c r="BH332" s="199"/>
      <c r="BI332" s="199"/>
      <c r="BJ332" s="199"/>
      <c r="BK332" s="199"/>
      <c r="BL332" s="199"/>
      <c r="BM332" s="199"/>
      <c r="BN332" s="199"/>
      <c r="BO332" s="199"/>
      <c r="BP332" s="199"/>
      <c r="BQ332" s="199"/>
      <c r="BR332" s="199"/>
      <c r="BS332" s="199"/>
      <c r="BT332" s="199"/>
      <c r="BU332" s="199"/>
      <c r="BV332" s="199"/>
      <c r="BW332" s="199"/>
      <c r="BX332" s="199"/>
      <c r="BY332" s="199"/>
      <c r="BZ332" s="199"/>
      <c r="CA332" s="199"/>
      <c r="CB332" s="199"/>
      <c r="CC332" s="199"/>
      <c r="CD332" s="199"/>
      <c r="CE332" s="199"/>
      <c r="CF332" s="199"/>
      <c r="CG332" s="199"/>
      <c r="CH332" s="199"/>
      <c r="CI332" s="199"/>
      <c r="CJ332" s="199"/>
      <c r="CK332" s="199"/>
      <c r="CL332" s="199"/>
      <c r="CM332" s="199"/>
      <c r="CN332" s="199"/>
      <c r="CO332" s="199"/>
      <c r="CP332" s="199"/>
      <c r="CQ332" s="199"/>
      <c r="CR332" s="199"/>
      <c r="CS332" s="199"/>
      <c r="CT332" s="199"/>
      <c r="CU332" s="199"/>
      <c r="CV332" s="199"/>
      <c r="CW332" s="199"/>
      <c r="CX332" s="199"/>
      <c r="CY332" s="199"/>
      <c r="CZ332" s="199"/>
      <c r="DA332" s="199"/>
      <c r="DB332" s="199"/>
      <c r="DC332" s="199"/>
      <c r="DD332" s="199"/>
      <c r="DE332" s="199"/>
      <c r="DF332" s="199"/>
      <c r="DG332" s="199"/>
      <c r="DH332" s="199"/>
      <c r="DI332" s="199"/>
      <c r="DJ332" s="199"/>
      <c r="DK332" s="199"/>
      <c r="DL332" s="199"/>
      <c r="DM332" s="199"/>
      <c r="DN332" s="199"/>
    </row>
    <row r="333" spans="1:118" x14ac:dyDescent="0.2">
      <c r="A333" s="33" t="s">
        <v>138</v>
      </c>
      <c r="B333" s="33" t="s">
        <v>200</v>
      </c>
      <c r="C333" s="33">
        <v>10</v>
      </c>
      <c r="D333" s="33" t="s">
        <v>32</v>
      </c>
      <c r="E333" s="200">
        <v>0</v>
      </c>
      <c r="F333" s="199">
        <v>0</v>
      </c>
      <c r="G333" s="200"/>
      <c r="H333" s="199"/>
      <c r="I333" s="200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  <c r="AC333" s="199"/>
      <c r="AD333" s="199"/>
      <c r="AE333" s="199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9"/>
      <c r="AP333" s="199"/>
      <c r="AQ333" s="199"/>
      <c r="AR333" s="199"/>
      <c r="AS333" s="199"/>
      <c r="AT333" s="199"/>
      <c r="AU333" s="199"/>
      <c r="AV333" s="199"/>
      <c r="AW333" s="199"/>
      <c r="AX333" s="199"/>
      <c r="AY333" s="199"/>
      <c r="AZ333" s="199"/>
      <c r="BA333" s="199"/>
      <c r="BB333" s="199"/>
      <c r="BC333" s="199"/>
      <c r="BD333" s="199"/>
      <c r="BE333" s="199"/>
      <c r="BF333" s="199"/>
      <c r="BG333" s="199"/>
      <c r="BH333" s="199"/>
      <c r="BI333" s="199"/>
      <c r="BJ333" s="199"/>
      <c r="BK333" s="199"/>
      <c r="BL333" s="199"/>
      <c r="BM333" s="199"/>
      <c r="BN333" s="199"/>
      <c r="BO333" s="199"/>
      <c r="BP333" s="199"/>
      <c r="BQ333" s="199"/>
      <c r="BR333" s="199"/>
      <c r="BS333" s="199"/>
      <c r="BT333" s="199"/>
      <c r="BU333" s="199"/>
      <c r="BV333" s="199"/>
      <c r="BW333" s="199"/>
      <c r="BX333" s="199"/>
      <c r="BY333" s="199"/>
      <c r="BZ333" s="199"/>
      <c r="CA333" s="199"/>
      <c r="CB333" s="199"/>
      <c r="CC333" s="199"/>
      <c r="CD333" s="199"/>
      <c r="CE333" s="199"/>
      <c r="CF333" s="199"/>
      <c r="CG333" s="199"/>
      <c r="CH333" s="199"/>
      <c r="CI333" s="199"/>
      <c r="CJ333" s="199"/>
      <c r="CK333" s="199"/>
      <c r="CL333" s="199"/>
      <c r="CM333" s="199"/>
      <c r="CN333" s="199"/>
      <c r="CO333" s="199"/>
      <c r="CP333" s="199"/>
      <c r="CQ333" s="199"/>
      <c r="CR333" s="199"/>
      <c r="CS333" s="199"/>
      <c r="CT333" s="199"/>
      <c r="CU333" s="199"/>
      <c r="CV333" s="199"/>
      <c r="CW333" s="199"/>
      <c r="CX333" s="199"/>
      <c r="CY333" s="199"/>
      <c r="CZ333" s="199"/>
      <c r="DA333" s="199"/>
      <c r="DB333" s="199"/>
      <c r="DC333" s="199"/>
      <c r="DD333" s="199"/>
      <c r="DE333" s="199"/>
      <c r="DF333" s="199"/>
      <c r="DG333" s="199"/>
      <c r="DH333" s="199"/>
      <c r="DI333" s="199"/>
      <c r="DJ333" s="199"/>
      <c r="DK333" s="199"/>
      <c r="DL333" s="199"/>
      <c r="DM333" s="199"/>
      <c r="DN333" s="199"/>
    </row>
    <row r="334" spans="1:118" x14ac:dyDescent="0.2">
      <c r="A334" s="33" t="s">
        <v>138</v>
      </c>
      <c r="B334" s="33" t="s">
        <v>200</v>
      </c>
      <c r="C334" s="33">
        <v>11</v>
      </c>
      <c r="D334" s="33" t="s">
        <v>35</v>
      </c>
      <c r="E334" s="200">
        <v>0</v>
      </c>
      <c r="F334" s="199">
        <v>0</v>
      </c>
      <c r="G334" s="200"/>
      <c r="H334" s="199"/>
      <c r="I334" s="200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  <c r="AP334" s="199"/>
      <c r="AQ334" s="199"/>
      <c r="AR334" s="199"/>
      <c r="AS334" s="199"/>
      <c r="AT334" s="199"/>
      <c r="AU334" s="199"/>
      <c r="AV334" s="199"/>
      <c r="AW334" s="199"/>
      <c r="AX334" s="199"/>
      <c r="AY334" s="199"/>
      <c r="AZ334" s="199"/>
      <c r="BA334" s="199"/>
      <c r="BB334" s="199"/>
      <c r="BC334" s="199"/>
      <c r="BD334" s="199"/>
      <c r="BE334" s="199"/>
      <c r="BF334" s="199"/>
      <c r="BG334" s="199"/>
      <c r="BH334" s="199"/>
      <c r="BI334" s="199"/>
      <c r="BJ334" s="199"/>
      <c r="BK334" s="199"/>
      <c r="BL334" s="199"/>
      <c r="BM334" s="199"/>
      <c r="BN334" s="199"/>
      <c r="BO334" s="199"/>
      <c r="BP334" s="199"/>
      <c r="BQ334" s="199"/>
      <c r="BR334" s="199"/>
      <c r="BS334" s="199"/>
      <c r="BT334" s="199"/>
      <c r="BU334" s="199"/>
      <c r="BV334" s="199"/>
      <c r="BW334" s="199"/>
      <c r="BX334" s="199"/>
      <c r="BY334" s="199"/>
      <c r="BZ334" s="199"/>
      <c r="CA334" s="199"/>
      <c r="CB334" s="199"/>
      <c r="CC334" s="199"/>
      <c r="CD334" s="199"/>
      <c r="CE334" s="199"/>
      <c r="CF334" s="199"/>
      <c r="CG334" s="199"/>
      <c r="CH334" s="199"/>
      <c r="CI334" s="199"/>
      <c r="CJ334" s="199"/>
      <c r="CK334" s="199"/>
      <c r="CL334" s="199"/>
      <c r="CM334" s="199"/>
      <c r="CN334" s="199"/>
      <c r="CO334" s="199"/>
      <c r="CP334" s="199"/>
      <c r="CQ334" s="199"/>
      <c r="CR334" s="199"/>
      <c r="CS334" s="199"/>
      <c r="CT334" s="199"/>
      <c r="CU334" s="199"/>
      <c r="CV334" s="199"/>
      <c r="CW334" s="199"/>
      <c r="CX334" s="199"/>
      <c r="CY334" s="199"/>
      <c r="CZ334" s="199"/>
      <c r="DA334" s="199"/>
      <c r="DB334" s="199"/>
      <c r="DC334" s="199"/>
      <c r="DD334" s="199"/>
      <c r="DE334" s="199"/>
      <c r="DF334" s="199"/>
      <c r="DG334" s="199"/>
      <c r="DH334" s="199"/>
      <c r="DI334" s="199"/>
      <c r="DJ334" s="199"/>
      <c r="DK334" s="199"/>
      <c r="DL334" s="199"/>
      <c r="DM334" s="199"/>
      <c r="DN334" s="199"/>
    </row>
    <row r="335" spans="1:118" x14ac:dyDescent="0.2">
      <c r="A335" s="33" t="s">
        <v>138</v>
      </c>
      <c r="B335" s="33" t="s">
        <v>200</v>
      </c>
      <c r="C335" s="33">
        <v>12</v>
      </c>
      <c r="D335" s="33" t="s">
        <v>36</v>
      </c>
      <c r="E335" s="200">
        <v>0</v>
      </c>
      <c r="F335" s="199">
        <v>0</v>
      </c>
      <c r="G335" s="200"/>
      <c r="H335" s="199"/>
      <c r="I335" s="200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  <c r="AC335" s="199"/>
      <c r="AD335" s="199"/>
      <c r="AE335" s="199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9"/>
      <c r="AP335" s="199"/>
      <c r="AQ335" s="199"/>
      <c r="AR335" s="199"/>
      <c r="AS335" s="199"/>
      <c r="AT335" s="199"/>
      <c r="AU335" s="199"/>
      <c r="AV335" s="199"/>
      <c r="AW335" s="199"/>
      <c r="AX335" s="199"/>
      <c r="AY335" s="199"/>
      <c r="AZ335" s="199"/>
      <c r="BA335" s="199"/>
      <c r="BB335" s="199"/>
      <c r="BC335" s="199"/>
      <c r="BD335" s="199"/>
      <c r="BE335" s="199"/>
      <c r="BF335" s="199"/>
      <c r="BG335" s="199"/>
      <c r="BH335" s="199"/>
      <c r="BI335" s="199"/>
      <c r="BJ335" s="199"/>
      <c r="BK335" s="199"/>
      <c r="BL335" s="199"/>
      <c r="BM335" s="199"/>
      <c r="BN335" s="199"/>
      <c r="BO335" s="199"/>
      <c r="BP335" s="199"/>
      <c r="BQ335" s="199"/>
      <c r="BR335" s="199"/>
      <c r="BS335" s="199"/>
      <c r="BT335" s="199"/>
      <c r="BU335" s="199"/>
      <c r="BV335" s="199"/>
      <c r="BW335" s="199"/>
      <c r="BX335" s="199"/>
      <c r="BY335" s="199"/>
      <c r="BZ335" s="199"/>
      <c r="CA335" s="199"/>
      <c r="CB335" s="199"/>
      <c r="CC335" s="199"/>
      <c r="CD335" s="199"/>
      <c r="CE335" s="199"/>
      <c r="CF335" s="199"/>
      <c r="CG335" s="199"/>
      <c r="CH335" s="199"/>
      <c r="CI335" s="199"/>
      <c r="CJ335" s="199"/>
      <c r="CK335" s="199"/>
      <c r="CL335" s="199"/>
      <c r="CM335" s="199"/>
      <c r="CN335" s="199"/>
      <c r="CO335" s="199"/>
      <c r="CP335" s="199"/>
      <c r="CQ335" s="199"/>
      <c r="CR335" s="199"/>
      <c r="CS335" s="199"/>
      <c r="CT335" s="199"/>
      <c r="CU335" s="199"/>
      <c r="CV335" s="199"/>
      <c r="CW335" s="199"/>
      <c r="CX335" s="199"/>
      <c r="CY335" s="199"/>
      <c r="CZ335" s="199"/>
      <c r="DA335" s="199"/>
      <c r="DB335" s="199"/>
      <c r="DC335" s="199"/>
      <c r="DD335" s="199"/>
      <c r="DE335" s="199"/>
      <c r="DF335" s="199"/>
      <c r="DG335" s="199"/>
      <c r="DH335" s="199"/>
      <c r="DI335" s="199"/>
      <c r="DJ335" s="199"/>
      <c r="DK335" s="199"/>
      <c r="DL335" s="199"/>
      <c r="DM335" s="199"/>
      <c r="DN335" s="199"/>
    </row>
    <row r="336" spans="1:118" x14ac:dyDescent="0.2">
      <c r="A336" s="33" t="s">
        <v>138</v>
      </c>
      <c r="B336" s="33" t="s">
        <v>200</v>
      </c>
      <c r="C336" s="33">
        <v>13</v>
      </c>
      <c r="D336" s="33" t="s">
        <v>39</v>
      </c>
      <c r="E336" s="200">
        <v>0</v>
      </c>
      <c r="F336" s="199">
        <v>0</v>
      </c>
      <c r="G336" s="200"/>
      <c r="H336" s="199"/>
      <c r="I336" s="200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  <c r="AC336" s="199"/>
      <c r="AD336" s="199"/>
      <c r="AE336" s="199"/>
      <c r="AF336" s="199"/>
      <c r="AG336" s="199"/>
      <c r="AH336" s="199"/>
      <c r="AI336" s="199"/>
      <c r="AJ336" s="199"/>
      <c r="AK336" s="199"/>
      <c r="AL336" s="199"/>
      <c r="AM336" s="199"/>
      <c r="AN336" s="199"/>
      <c r="AO336" s="199"/>
      <c r="AP336" s="199"/>
      <c r="AQ336" s="199"/>
      <c r="AR336" s="199"/>
      <c r="AS336" s="199"/>
      <c r="AT336" s="199"/>
      <c r="AU336" s="199"/>
      <c r="AV336" s="199"/>
      <c r="AW336" s="199"/>
      <c r="AX336" s="199"/>
      <c r="AY336" s="199"/>
      <c r="AZ336" s="199"/>
      <c r="BA336" s="199"/>
      <c r="BB336" s="199"/>
      <c r="BC336" s="199"/>
      <c r="BD336" s="199"/>
      <c r="BE336" s="199"/>
      <c r="BF336" s="199"/>
      <c r="BG336" s="199"/>
      <c r="BH336" s="199"/>
      <c r="BI336" s="199"/>
      <c r="BJ336" s="199"/>
      <c r="BK336" s="199"/>
      <c r="BL336" s="199"/>
      <c r="BM336" s="199"/>
      <c r="BN336" s="199"/>
      <c r="BO336" s="199"/>
      <c r="BP336" s="199"/>
      <c r="BQ336" s="199"/>
      <c r="BR336" s="199"/>
      <c r="BS336" s="199"/>
      <c r="BT336" s="199"/>
      <c r="BU336" s="199"/>
      <c r="BV336" s="199"/>
      <c r="BW336" s="199"/>
      <c r="BX336" s="199"/>
      <c r="BY336" s="199"/>
      <c r="BZ336" s="199"/>
      <c r="CA336" s="199"/>
      <c r="CB336" s="199"/>
      <c r="CC336" s="199"/>
      <c r="CD336" s="199"/>
      <c r="CE336" s="199"/>
      <c r="CF336" s="199"/>
      <c r="CG336" s="199"/>
      <c r="CH336" s="199"/>
      <c r="CI336" s="199"/>
      <c r="CJ336" s="199"/>
      <c r="CK336" s="199"/>
      <c r="CL336" s="199"/>
      <c r="CM336" s="199"/>
      <c r="CN336" s="199"/>
      <c r="CO336" s="199"/>
      <c r="CP336" s="199"/>
      <c r="CQ336" s="199"/>
      <c r="CR336" s="199"/>
      <c r="CS336" s="199"/>
      <c r="CT336" s="199"/>
      <c r="CU336" s="199"/>
      <c r="CV336" s="199"/>
      <c r="CW336" s="199"/>
      <c r="CX336" s="199"/>
      <c r="CY336" s="199"/>
      <c r="CZ336" s="199"/>
      <c r="DA336" s="199"/>
      <c r="DB336" s="199"/>
      <c r="DC336" s="199"/>
      <c r="DD336" s="199"/>
      <c r="DE336" s="199"/>
      <c r="DF336" s="199"/>
      <c r="DG336" s="199"/>
      <c r="DH336" s="199"/>
      <c r="DI336" s="199"/>
      <c r="DJ336" s="199"/>
      <c r="DK336" s="199"/>
      <c r="DL336" s="199"/>
      <c r="DM336" s="199"/>
      <c r="DN336" s="199"/>
    </row>
    <row r="337" spans="1:118" x14ac:dyDescent="0.2">
      <c r="A337" s="33" t="s">
        <v>138</v>
      </c>
      <c r="B337" s="33" t="s">
        <v>200</v>
      </c>
      <c r="C337" s="33">
        <v>14</v>
      </c>
      <c r="D337" s="33" t="s">
        <v>40</v>
      </c>
      <c r="E337" s="200">
        <v>0</v>
      </c>
      <c r="F337" s="199">
        <v>0</v>
      </c>
      <c r="G337" s="200"/>
      <c r="H337" s="199"/>
      <c r="I337" s="200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  <c r="AP337" s="199"/>
      <c r="AQ337" s="199"/>
      <c r="AR337" s="199"/>
      <c r="AS337" s="199"/>
      <c r="AT337" s="199"/>
      <c r="AU337" s="199"/>
      <c r="AV337" s="199"/>
      <c r="AW337" s="199"/>
      <c r="AX337" s="199"/>
      <c r="AY337" s="199"/>
      <c r="AZ337" s="199"/>
      <c r="BA337" s="199"/>
      <c r="BB337" s="199"/>
      <c r="BC337" s="199"/>
      <c r="BD337" s="199"/>
      <c r="BE337" s="199"/>
      <c r="BF337" s="199"/>
      <c r="BG337" s="199"/>
      <c r="BH337" s="199"/>
      <c r="BI337" s="199"/>
      <c r="BJ337" s="199"/>
      <c r="BK337" s="199"/>
      <c r="BL337" s="199"/>
      <c r="BM337" s="199"/>
      <c r="BN337" s="199"/>
      <c r="BO337" s="199"/>
      <c r="BP337" s="199"/>
      <c r="BQ337" s="199"/>
      <c r="BR337" s="199"/>
      <c r="BS337" s="199"/>
      <c r="BT337" s="199"/>
      <c r="BU337" s="199"/>
      <c r="BV337" s="199"/>
      <c r="BW337" s="199"/>
      <c r="BX337" s="199"/>
      <c r="BY337" s="199"/>
      <c r="BZ337" s="199"/>
      <c r="CA337" s="199"/>
      <c r="CB337" s="199"/>
      <c r="CC337" s="199"/>
      <c r="CD337" s="199"/>
      <c r="CE337" s="199"/>
      <c r="CF337" s="199"/>
      <c r="CG337" s="199"/>
      <c r="CH337" s="199"/>
      <c r="CI337" s="199"/>
      <c r="CJ337" s="199"/>
      <c r="CK337" s="199"/>
      <c r="CL337" s="199"/>
      <c r="CM337" s="199"/>
      <c r="CN337" s="199"/>
      <c r="CO337" s="199"/>
      <c r="CP337" s="199"/>
      <c r="CQ337" s="199"/>
      <c r="CR337" s="199"/>
      <c r="CS337" s="199"/>
      <c r="CT337" s="199"/>
      <c r="CU337" s="199"/>
      <c r="CV337" s="199"/>
      <c r="CW337" s="199"/>
      <c r="CX337" s="199"/>
      <c r="CY337" s="199"/>
      <c r="CZ337" s="199"/>
      <c r="DA337" s="199"/>
      <c r="DB337" s="199"/>
      <c r="DC337" s="199"/>
      <c r="DD337" s="199"/>
      <c r="DE337" s="199"/>
      <c r="DF337" s="199"/>
      <c r="DG337" s="199"/>
      <c r="DH337" s="199"/>
      <c r="DI337" s="199"/>
      <c r="DJ337" s="199"/>
      <c r="DK337" s="199"/>
      <c r="DL337" s="199"/>
      <c r="DM337" s="199"/>
      <c r="DN337" s="199"/>
    </row>
    <row r="338" spans="1:118" x14ac:dyDescent="0.2">
      <c r="A338" s="33" t="s">
        <v>138</v>
      </c>
      <c r="B338" s="33" t="s">
        <v>200</v>
      </c>
      <c r="C338" s="33">
        <v>15</v>
      </c>
      <c r="D338" s="33" t="s">
        <v>41</v>
      </c>
      <c r="E338" s="200">
        <v>0</v>
      </c>
      <c r="F338" s="199">
        <v>0</v>
      </c>
      <c r="G338" s="200"/>
      <c r="H338" s="199"/>
      <c r="I338" s="200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  <c r="AP338" s="199"/>
      <c r="AQ338" s="199"/>
      <c r="AR338" s="199"/>
      <c r="AS338" s="199"/>
      <c r="AT338" s="199"/>
      <c r="AU338" s="199"/>
      <c r="AV338" s="199"/>
      <c r="AW338" s="199"/>
      <c r="AX338" s="199"/>
      <c r="AY338" s="199"/>
      <c r="AZ338" s="199"/>
      <c r="BA338" s="199"/>
      <c r="BB338" s="199"/>
      <c r="BC338" s="199"/>
      <c r="BD338" s="199"/>
      <c r="BE338" s="199"/>
      <c r="BF338" s="199"/>
      <c r="BG338" s="199"/>
      <c r="BH338" s="199"/>
      <c r="BI338" s="199"/>
      <c r="BJ338" s="199"/>
      <c r="BK338" s="199"/>
      <c r="BL338" s="199"/>
      <c r="BM338" s="199"/>
      <c r="BN338" s="199"/>
      <c r="BO338" s="199"/>
      <c r="BP338" s="199"/>
      <c r="BQ338" s="199"/>
      <c r="BR338" s="199"/>
      <c r="BS338" s="199"/>
      <c r="BT338" s="199"/>
      <c r="BU338" s="199"/>
      <c r="BV338" s="199"/>
      <c r="BW338" s="199"/>
      <c r="BX338" s="199"/>
      <c r="BY338" s="199"/>
      <c r="BZ338" s="199"/>
      <c r="CA338" s="199"/>
      <c r="CB338" s="199"/>
      <c r="CC338" s="199"/>
      <c r="CD338" s="199"/>
      <c r="CE338" s="199"/>
      <c r="CF338" s="199"/>
      <c r="CG338" s="199"/>
      <c r="CH338" s="199"/>
      <c r="CI338" s="199"/>
      <c r="CJ338" s="199"/>
      <c r="CK338" s="199"/>
      <c r="CL338" s="199"/>
      <c r="CM338" s="199"/>
      <c r="CN338" s="199"/>
      <c r="CO338" s="199"/>
      <c r="CP338" s="199"/>
      <c r="CQ338" s="199"/>
      <c r="CR338" s="199"/>
      <c r="CS338" s="199"/>
      <c r="CT338" s="199"/>
      <c r="CU338" s="199"/>
      <c r="CV338" s="199"/>
      <c r="CW338" s="199"/>
      <c r="CX338" s="199"/>
      <c r="CY338" s="199"/>
      <c r="CZ338" s="199"/>
      <c r="DA338" s="199"/>
      <c r="DB338" s="199"/>
      <c r="DC338" s="199"/>
      <c r="DD338" s="199"/>
      <c r="DE338" s="199"/>
      <c r="DF338" s="199"/>
      <c r="DG338" s="199"/>
      <c r="DH338" s="199"/>
      <c r="DI338" s="199"/>
      <c r="DJ338" s="199"/>
      <c r="DK338" s="199"/>
      <c r="DL338" s="199"/>
      <c r="DM338" s="199"/>
      <c r="DN338" s="199"/>
    </row>
    <row r="339" spans="1:118" x14ac:dyDescent="0.2">
      <c r="A339" s="33" t="s">
        <v>138</v>
      </c>
      <c r="B339" s="33" t="s">
        <v>200</v>
      </c>
      <c r="C339" s="33">
        <v>16</v>
      </c>
      <c r="D339" s="33" t="s">
        <v>42</v>
      </c>
      <c r="E339" s="200">
        <v>0</v>
      </c>
      <c r="F339" s="199">
        <v>0</v>
      </c>
      <c r="G339" s="200"/>
      <c r="H339" s="199"/>
      <c r="I339" s="200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9"/>
      <c r="AP339" s="199"/>
      <c r="AQ339" s="199"/>
      <c r="AR339" s="199"/>
      <c r="AS339" s="199"/>
      <c r="AT339" s="199"/>
      <c r="AU339" s="199"/>
      <c r="AV339" s="199"/>
      <c r="AW339" s="199"/>
      <c r="AX339" s="199"/>
      <c r="AY339" s="199"/>
      <c r="AZ339" s="199"/>
      <c r="BA339" s="199"/>
      <c r="BB339" s="199"/>
      <c r="BC339" s="199"/>
      <c r="BD339" s="199"/>
      <c r="BE339" s="199"/>
      <c r="BF339" s="199"/>
      <c r="BG339" s="199"/>
      <c r="BH339" s="199"/>
      <c r="BI339" s="199"/>
      <c r="BJ339" s="199"/>
      <c r="BK339" s="199"/>
      <c r="BL339" s="199"/>
      <c r="BM339" s="199"/>
      <c r="BN339" s="199"/>
      <c r="BO339" s="199"/>
      <c r="BP339" s="199"/>
      <c r="BQ339" s="199"/>
      <c r="BR339" s="199"/>
      <c r="BS339" s="199"/>
      <c r="BT339" s="199"/>
      <c r="BU339" s="199"/>
      <c r="BV339" s="199"/>
      <c r="BW339" s="199"/>
      <c r="BX339" s="199"/>
      <c r="BY339" s="199"/>
      <c r="BZ339" s="199"/>
      <c r="CA339" s="199"/>
      <c r="CB339" s="199"/>
      <c r="CC339" s="199"/>
      <c r="CD339" s="199"/>
      <c r="CE339" s="199"/>
      <c r="CF339" s="199"/>
      <c r="CG339" s="199"/>
      <c r="CH339" s="199"/>
      <c r="CI339" s="199"/>
      <c r="CJ339" s="199"/>
      <c r="CK339" s="199"/>
      <c r="CL339" s="199"/>
      <c r="CM339" s="199"/>
      <c r="CN339" s="199"/>
      <c r="CO339" s="199"/>
      <c r="CP339" s="199"/>
      <c r="CQ339" s="199"/>
      <c r="CR339" s="199"/>
      <c r="CS339" s="199"/>
      <c r="CT339" s="199"/>
      <c r="CU339" s="199"/>
      <c r="CV339" s="199"/>
      <c r="CW339" s="199"/>
      <c r="CX339" s="199"/>
      <c r="CY339" s="199"/>
      <c r="CZ339" s="199"/>
      <c r="DA339" s="199"/>
      <c r="DB339" s="199"/>
      <c r="DC339" s="199"/>
      <c r="DD339" s="199"/>
      <c r="DE339" s="199"/>
      <c r="DF339" s="199"/>
      <c r="DG339" s="199"/>
      <c r="DH339" s="199"/>
      <c r="DI339" s="199"/>
      <c r="DJ339" s="199"/>
      <c r="DK339" s="199"/>
      <c r="DL339" s="199"/>
      <c r="DM339" s="199"/>
      <c r="DN339" s="199"/>
    </row>
    <row r="340" spans="1:118" x14ac:dyDescent="0.2">
      <c r="A340" s="33" t="s">
        <v>138</v>
      </c>
      <c r="B340" s="33" t="s">
        <v>200</v>
      </c>
      <c r="C340" s="33">
        <v>17</v>
      </c>
      <c r="D340" s="33" t="s">
        <v>124</v>
      </c>
      <c r="E340" s="200">
        <v>0</v>
      </c>
      <c r="F340" s="199">
        <v>0</v>
      </c>
      <c r="G340" s="200"/>
      <c r="H340" s="199"/>
      <c r="I340" s="200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  <c r="AP340" s="199"/>
      <c r="AQ340" s="199"/>
      <c r="AR340" s="199"/>
      <c r="AS340" s="199"/>
      <c r="AT340" s="199"/>
      <c r="AU340" s="199"/>
      <c r="AV340" s="199"/>
      <c r="AW340" s="199"/>
      <c r="AX340" s="199"/>
      <c r="AY340" s="199"/>
      <c r="AZ340" s="199"/>
      <c r="BA340" s="199"/>
      <c r="BB340" s="199"/>
      <c r="BC340" s="199"/>
      <c r="BD340" s="199"/>
      <c r="BE340" s="199"/>
      <c r="BF340" s="199"/>
      <c r="BG340" s="199"/>
      <c r="BH340" s="199"/>
      <c r="BI340" s="199"/>
      <c r="BJ340" s="199"/>
      <c r="BK340" s="199"/>
      <c r="BL340" s="199"/>
      <c r="BM340" s="199"/>
      <c r="BN340" s="199"/>
      <c r="BO340" s="199"/>
      <c r="BP340" s="199"/>
      <c r="BQ340" s="199"/>
      <c r="BR340" s="199"/>
      <c r="BS340" s="199"/>
      <c r="BT340" s="199"/>
      <c r="BU340" s="199"/>
      <c r="BV340" s="199"/>
      <c r="BW340" s="199"/>
      <c r="BX340" s="199"/>
      <c r="BY340" s="199"/>
      <c r="BZ340" s="199"/>
      <c r="CA340" s="199"/>
      <c r="CB340" s="199"/>
      <c r="CC340" s="199"/>
      <c r="CD340" s="199"/>
      <c r="CE340" s="199"/>
      <c r="CF340" s="199"/>
      <c r="CG340" s="199"/>
      <c r="CH340" s="199"/>
      <c r="CI340" s="199"/>
      <c r="CJ340" s="199"/>
      <c r="CK340" s="199"/>
      <c r="CL340" s="199"/>
      <c r="CM340" s="199"/>
      <c r="CN340" s="199"/>
      <c r="CO340" s="199"/>
      <c r="CP340" s="199"/>
      <c r="CQ340" s="199"/>
      <c r="CR340" s="199"/>
      <c r="CS340" s="199"/>
      <c r="CT340" s="199"/>
      <c r="CU340" s="199"/>
      <c r="CV340" s="199"/>
      <c r="CW340" s="199"/>
      <c r="CX340" s="199"/>
      <c r="CY340" s="199"/>
      <c r="CZ340" s="199"/>
      <c r="DA340" s="199"/>
      <c r="DB340" s="199"/>
      <c r="DC340" s="199"/>
      <c r="DD340" s="199"/>
      <c r="DE340" s="199"/>
      <c r="DF340" s="199"/>
      <c r="DG340" s="199"/>
      <c r="DH340" s="199"/>
      <c r="DI340" s="199"/>
      <c r="DJ340" s="199"/>
      <c r="DK340" s="199"/>
      <c r="DL340" s="199"/>
      <c r="DM340" s="199"/>
      <c r="DN340" s="199"/>
    </row>
    <row r="341" spans="1:118" s="201" customFormat="1" x14ac:dyDescent="0.2">
      <c r="A341" s="201" t="s">
        <v>138</v>
      </c>
      <c r="B341" s="201" t="s">
        <v>200</v>
      </c>
      <c r="C341" s="201">
        <v>18</v>
      </c>
      <c r="D341" s="201" t="s">
        <v>125</v>
      </c>
      <c r="E341" s="200">
        <v>0</v>
      </c>
      <c r="F341" s="200">
        <v>0</v>
      </c>
      <c r="G341" s="200"/>
      <c r="H341" s="200"/>
      <c r="I341" s="200"/>
      <c r="J341" s="200"/>
      <c r="K341" s="200"/>
      <c r="L341" s="200"/>
      <c r="M341" s="200"/>
      <c r="N341" s="200"/>
      <c r="O341" s="200"/>
      <c r="P341" s="200"/>
      <c r="Q341" s="200"/>
      <c r="R341" s="200"/>
      <c r="S341" s="200"/>
      <c r="T341" s="200"/>
      <c r="U341" s="200"/>
      <c r="V341" s="200"/>
      <c r="W341" s="200"/>
      <c r="X341" s="200"/>
      <c r="Y341" s="200"/>
      <c r="Z341" s="200"/>
      <c r="AA341" s="200"/>
      <c r="AB341" s="200"/>
      <c r="AC341" s="200"/>
      <c r="AD341" s="200"/>
      <c r="AE341" s="200"/>
      <c r="AF341" s="200"/>
      <c r="AG341" s="200"/>
      <c r="AH341" s="200"/>
      <c r="AI341" s="200"/>
      <c r="AJ341" s="200"/>
      <c r="AK341" s="200"/>
      <c r="AL341" s="200"/>
      <c r="AM341" s="200"/>
      <c r="AN341" s="200"/>
      <c r="AO341" s="200"/>
      <c r="AP341" s="200"/>
      <c r="AQ341" s="200"/>
      <c r="AR341" s="200"/>
      <c r="AS341" s="200"/>
      <c r="AT341" s="200"/>
      <c r="AU341" s="200"/>
      <c r="AV341" s="200"/>
      <c r="AW341" s="200"/>
      <c r="AX341" s="200"/>
      <c r="AY341" s="200"/>
      <c r="AZ341" s="200"/>
      <c r="BA341" s="200"/>
      <c r="BB341" s="200"/>
      <c r="BC341" s="200"/>
      <c r="BD341" s="200"/>
      <c r="BE341" s="200"/>
      <c r="BF341" s="200"/>
      <c r="BG341" s="200"/>
      <c r="BH341" s="200"/>
      <c r="BI341" s="200"/>
      <c r="BJ341" s="200"/>
      <c r="BK341" s="200"/>
      <c r="BL341" s="200"/>
      <c r="BM341" s="200"/>
      <c r="BN341" s="200"/>
      <c r="BO341" s="200"/>
      <c r="BP341" s="200"/>
      <c r="BQ341" s="200"/>
      <c r="BR341" s="200"/>
      <c r="BS341" s="200"/>
      <c r="BT341" s="200"/>
      <c r="BU341" s="200"/>
      <c r="BV341" s="200"/>
      <c r="BW341" s="200"/>
      <c r="BX341" s="200"/>
      <c r="BY341" s="200"/>
      <c r="BZ341" s="200"/>
      <c r="CA341" s="200"/>
      <c r="CB341" s="200"/>
      <c r="CC341" s="200"/>
      <c r="CD341" s="200"/>
      <c r="CE341" s="200"/>
      <c r="CF341" s="200"/>
      <c r="CG341" s="200"/>
      <c r="CH341" s="200"/>
      <c r="CI341" s="200"/>
      <c r="CJ341" s="200"/>
      <c r="CK341" s="200"/>
      <c r="CL341" s="200"/>
      <c r="CM341" s="200"/>
      <c r="CN341" s="200"/>
      <c r="CO341" s="200"/>
      <c r="CP341" s="200"/>
      <c r="CQ341" s="200"/>
      <c r="CR341" s="200"/>
      <c r="CS341" s="200"/>
      <c r="CT341" s="200"/>
      <c r="CU341" s="200"/>
      <c r="CV341" s="200"/>
      <c r="CW341" s="200"/>
      <c r="CX341" s="200"/>
      <c r="CY341" s="200"/>
      <c r="CZ341" s="200"/>
      <c r="DA341" s="200"/>
      <c r="DB341" s="200"/>
      <c r="DC341" s="200"/>
      <c r="DD341" s="200"/>
      <c r="DE341" s="200"/>
      <c r="DF341" s="200"/>
      <c r="DG341" s="200"/>
      <c r="DH341" s="200"/>
      <c r="DI341" s="200"/>
      <c r="DJ341" s="200"/>
      <c r="DK341" s="200"/>
      <c r="DL341" s="200"/>
      <c r="DM341" s="200"/>
      <c r="DN341" s="200"/>
    </row>
    <row r="342" spans="1:118" x14ac:dyDescent="0.2">
      <c r="A342" s="33" t="s">
        <v>138</v>
      </c>
      <c r="B342" s="33" t="s">
        <v>200</v>
      </c>
      <c r="C342" s="33">
        <v>19</v>
      </c>
      <c r="D342" s="33" t="s">
        <v>47</v>
      </c>
      <c r="E342" s="200">
        <v>0</v>
      </c>
      <c r="F342" s="199">
        <v>0</v>
      </c>
      <c r="G342" s="200"/>
      <c r="H342" s="199"/>
      <c r="I342" s="200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  <c r="AP342" s="199"/>
      <c r="AQ342" s="199"/>
      <c r="AR342" s="199"/>
      <c r="AS342" s="199"/>
      <c r="AT342" s="199"/>
      <c r="AU342" s="199"/>
      <c r="AV342" s="199"/>
      <c r="AW342" s="199"/>
      <c r="AX342" s="199"/>
      <c r="AY342" s="199"/>
      <c r="AZ342" s="199"/>
      <c r="BA342" s="199"/>
      <c r="BB342" s="199"/>
      <c r="BC342" s="199"/>
      <c r="BD342" s="199"/>
      <c r="BE342" s="199"/>
      <c r="BF342" s="199"/>
      <c r="BG342" s="199"/>
      <c r="BH342" s="199"/>
      <c r="BI342" s="199"/>
      <c r="BJ342" s="199"/>
      <c r="BK342" s="199"/>
      <c r="BL342" s="199"/>
      <c r="BM342" s="199"/>
      <c r="BN342" s="199"/>
      <c r="BO342" s="199"/>
      <c r="BP342" s="199"/>
      <c r="BQ342" s="199"/>
      <c r="BR342" s="199"/>
      <c r="BS342" s="199"/>
      <c r="BT342" s="199"/>
      <c r="BU342" s="199"/>
      <c r="BV342" s="199"/>
      <c r="BW342" s="199"/>
      <c r="BX342" s="199"/>
      <c r="BY342" s="199"/>
      <c r="BZ342" s="199"/>
      <c r="CA342" s="199"/>
      <c r="CB342" s="199"/>
      <c r="CC342" s="199"/>
      <c r="CD342" s="199"/>
      <c r="CE342" s="199"/>
      <c r="CF342" s="199"/>
      <c r="CG342" s="199"/>
      <c r="CH342" s="199"/>
      <c r="CI342" s="199"/>
      <c r="CJ342" s="199"/>
      <c r="CK342" s="199"/>
      <c r="CL342" s="199"/>
      <c r="CM342" s="199"/>
      <c r="CN342" s="199"/>
      <c r="CO342" s="199"/>
      <c r="CP342" s="199"/>
      <c r="CQ342" s="199"/>
      <c r="CR342" s="199"/>
      <c r="CS342" s="199"/>
      <c r="CT342" s="199"/>
      <c r="CU342" s="199"/>
      <c r="CV342" s="199"/>
      <c r="CW342" s="199"/>
      <c r="CX342" s="199"/>
      <c r="CY342" s="199"/>
      <c r="CZ342" s="199"/>
      <c r="DA342" s="199"/>
      <c r="DB342" s="199"/>
      <c r="DC342" s="199"/>
      <c r="DD342" s="199"/>
      <c r="DE342" s="199"/>
      <c r="DF342" s="199"/>
      <c r="DG342" s="199"/>
      <c r="DH342" s="199"/>
      <c r="DI342" s="199"/>
      <c r="DJ342" s="199"/>
      <c r="DK342" s="199"/>
      <c r="DL342" s="199"/>
      <c r="DM342" s="199"/>
      <c r="DN342" s="199"/>
    </row>
    <row r="343" spans="1:118" x14ac:dyDescent="0.2">
      <c r="A343" s="33" t="s">
        <v>138</v>
      </c>
      <c r="B343" s="33" t="s">
        <v>200</v>
      </c>
      <c r="C343" s="33">
        <v>20</v>
      </c>
      <c r="D343" s="33" t="s">
        <v>126</v>
      </c>
      <c r="E343" s="200">
        <v>0</v>
      </c>
      <c r="F343" s="199">
        <v>0</v>
      </c>
      <c r="G343" s="200"/>
      <c r="H343" s="199"/>
      <c r="I343" s="200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  <c r="AD343" s="199"/>
      <c r="AE343" s="199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9"/>
      <c r="AP343" s="199"/>
      <c r="AQ343" s="199"/>
      <c r="AR343" s="199"/>
      <c r="AS343" s="199"/>
      <c r="AT343" s="199"/>
      <c r="AU343" s="199"/>
      <c r="AV343" s="199"/>
      <c r="AW343" s="199"/>
      <c r="AX343" s="199"/>
      <c r="AY343" s="199"/>
      <c r="AZ343" s="199"/>
      <c r="BA343" s="199"/>
      <c r="BB343" s="199"/>
      <c r="BC343" s="199"/>
      <c r="BD343" s="199"/>
      <c r="BE343" s="199"/>
      <c r="BF343" s="199"/>
      <c r="BG343" s="199"/>
      <c r="BH343" s="199"/>
      <c r="BI343" s="199"/>
      <c r="BJ343" s="199"/>
      <c r="BK343" s="199"/>
      <c r="BL343" s="199"/>
      <c r="BM343" s="199"/>
      <c r="BN343" s="199"/>
      <c r="BO343" s="199"/>
      <c r="BP343" s="199"/>
      <c r="BQ343" s="199"/>
      <c r="BR343" s="199"/>
      <c r="BS343" s="199"/>
      <c r="BT343" s="199"/>
      <c r="BU343" s="199"/>
      <c r="BV343" s="199"/>
      <c r="BW343" s="199"/>
      <c r="BX343" s="199"/>
      <c r="BY343" s="199"/>
      <c r="BZ343" s="199"/>
      <c r="CA343" s="199"/>
      <c r="CB343" s="199"/>
      <c r="CC343" s="199"/>
      <c r="CD343" s="199"/>
      <c r="CE343" s="199"/>
      <c r="CF343" s="199"/>
      <c r="CG343" s="199"/>
      <c r="CH343" s="199"/>
      <c r="CI343" s="199"/>
      <c r="CJ343" s="199"/>
      <c r="CK343" s="199"/>
      <c r="CL343" s="199"/>
      <c r="CM343" s="199"/>
      <c r="CN343" s="199"/>
      <c r="CO343" s="199"/>
      <c r="CP343" s="199"/>
      <c r="CQ343" s="199"/>
      <c r="CR343" s="199"/>
      <c r="CS343" s="199"/>
      <c r="CT343" s="199"/>
      <c r="CU343" s="199"/>
      <c r="CV343" s="199"/>
      <c r="CW343" s="199"/>
      <c r="CX343" s="199"/>
      <c r="CY343" s="199"/>
      <c r="CZ343" s="199"/>
      <c r="DA343" s="199"/>
      <c r="DB343" s="199"/>
      <c r="DC343" s="199"/>
      <c r="DD343" s="199"/>
      <c r="DE343" s="199"/>
      <c r="DF343" s="199"/>
      <c r="DG343" s="199"/>
      <c r="DH343" s="199"/>
      <c r="DI343" s="199"/>
      <c r="DJ343" s="199"/>
      <c r="DK343" s="199"/>
      <c r="DL343" s="199"/>
      <c r="DM343" s="199"/>
      <c r="DN343" s="199"/>
    </row>
    <row r="344" spans="1:118" x14ac:dyDescent="0.2">
      <c r="A344" s="33" t="s">
        <v>138</v>
      </c>
      <c r="B344" s="33" t="s">
        <v>200</v>
      </c>
      <c r="C344" s="33">
        <v>21</v>
      </c>
      <c r="D344" s="33" t="s">
        <v>127</v>
      </c>
      <c r="E344" s="200">
        <v>0</v>
      </c>
      <c r="F344" s="199">
        <v>0</v>
      </c>
      <c r="G344" s="200"/>
      <c r="H344" s="199"/>
      <c r="I344" s="200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  <c r="AC344" s="199"/>
      <c r="AD344" s="199"/>
      <c r="AE344" s="199"/>
      <c r="AF344" s="199"/>
      <c r="AG344" s="199"/>
      <c r="AH344" s="199"/>
      <c r="AI344" s="199"/>
      <c r="AJ344" s="199"/>
      <c r="AK344" s="199"/>
      <c r="AL344" s="199"/>
      <c r="AM344" s="199"/>
      <c r="AN344" s="199"/>
      <c r="AO344" s="199"/>
      <c r="AP344" s="199"/>
      <c r="AQ344" s="199"/>
      <c r="AR344" s="199"/>
      <c r="AS344" s="199"/>
      <c r="AT344" s="199"/>
      <c r="AU344" s="199"/>
      <c r="AV344" s="199"/>
      <c r="AW344" s="199"/>
      <c r="AX344" s="199"/>
      <c r="AY344" s="199"/>
      <c r="AZ344" s="199"/>
      <c r="BA344" s="199"/>
      <c r="BB344" s="199"/>
      <c r="BC344" s="199"/>
      <c r="BD344" s="199"/>
      <c r="BE344" s="199"/>
      <c r="BF344" s="199"/>
      <c r="BG344" s="199"/>
      <c r="BH344" s="199"/>
      <c r="BI344" s="199"/>
      <c r="BJ344" s="199"/>
      <c r="BK344" s="199"/>
      <c r="BL344" s="199"/>
      <c r="BM344" s="199"/>
      <c r="BN344" s="199"/>
      <c r="BO344" s="199"/>
      <c r="BP344" s="199"/>
      <c r="BQ344" s="199"/>
      <c r="BR344" s="199"/>
      <c r="BS344" s="199"/>
      <c r="BT344" s="199"/>
      <c r="BU344" s="199"/>
      <c r="BV344" s="199"/>
      <c r="BW344" s="199"/>
      <c r="BX344" s="199"/>
      <c r="BY344" s="199"/>
      <c r="BZ344" s="199"/>
      <c r="CA344" s="199"/>
      <c r="CB344" s="199"/>
      <c r="CC344" s="199"/>
      <c r="CD344" s="199"/>
      <c r="CE344" s="199"/>
      <c r="CF344" s="199"/>
      <c r="CG344" s="199"/>
      <c r="CH344" s="199"/>
      <c r="CI344" s="199"/>
      <c r="CJ344" s="199"/>
      <c r="CK344" s="199"/>
      <c r="CL344" s="199"/>
      <c r="CM344" s="199"/>
      <c r="CN344" s="199"/>
      <c r="CO344" s="199"/>
      <c r="CP344" s="199"/>
      <c r="CQ344" s="199"/>
      <c r="CR344" s="199"/>
      <c r="CS344" s="199"/>
      <c r="CT344" s="199"/>
      <c r="CU344" s="199"/>
      <c r="CV344" s="199"/>
      <c r="CW344" s="199"/>
      <c r="CX344" s="199"/>
      <c r="CY344" s="199"/>
      <c r="CZ344" s="199"/>
      <c r="DA344" s="199"/>
      <c r="DB344" s="199"/>
      <c r="DC344" s="199"/>
      <c r="DD344" s="199"/>
      <c r="DE344" s="199"/>
      <c r="DF344" s="199"/>
      <c r="DG344" s="199"/>
      <c r="DH344" s="199"/>
      <c r="DI344" s="199"/>
      <c r="DJ344" s="199"/>
      <c r="DK344" s="199"/>
      <c r="DL344" s="199"/>
      <c r="DM344" s="199"/>
      <c r="DN344" s="199"/>
    </row>
    <row r="345" spans="1:118" x14ac:dyDescent="0.2">
      <c r="A345" s="33" t="s">
        <v>138</v>
      </c>
      <c r="B345" s="33" t="s">
        <v>200</v>
      </c>
      <c r="C345" s="33">
        <v>22</v>
      </c>
      <c r="D345" s="33" t="s">
        <v>128</v>
      </c>
      <c r="E345" s="200">
        <v>160334</v>
      </c>
      <c r="F345" s="199">
        <v>681419.5</v>
      </c>
      <c r="G345" s="200"/>
      <c r="H345" s="199"/>
      <c r="I345" s="200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  <c r="AC345" s="199"/>
      <c r="AD345" s="199"/>
      <c r="AE345" s="199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9"/>
      <c r="AP345" s="199"/>
      <c r="AQ345" s="199"/>
      <c r="AR345" s="199"/>
      <c r="AS345" s="199"/>
      <c r="AT345" s="199"/>
      <c r="AU345" s="199"/>
      <c r="AV345" s="199"/>
      <c r="AW345" s="199"/>
      <c r="AX345" s="199"/>
      <c r="AY345" s="199"/>
      <c r="AZ345" s="199"/>
      <c r="BA345" s="199"/>
      <c r="BB345" s="199"/>
      <c r="BC345" s="199"/>
      <c r="BD345" s="199"/>
      <c r="BE345" s="199"/>
      <c r="BF345" s="199"/>
      <c r="BG345" s="199"/>
      <c r="BH345" s="199"/>
      <c r="BI345" s="199"/>
      <c r="BJ345" s="199"/>
      <c r="BK345" s="199"/>
      <c r="BL345" s="199"/>
      <c r="BM345" s="199"/>
      <c r="BN345" s="199"/>
      <c r="BO345" s="199"/>
      <c r="BP345" s="199"/>
      <c r="BQ345" s="199"/>
      <c r="BR345" s="199"/>
      <c r="BS345" s="199"/>
      <c r="BT345" s="199"/>
      <c r="BU345" s="199"/>
      <c r="BV345" s="199"/>
      <c r="BW345" s="199"/>
      <c r="BX345" s="199"/>
      <c r="BY345" s="199"/>
      <c r="BZ345" s="199"/>
      <c r="CA345" s="199"/>
      <c r="CB345" s="199"/>
      <c r="CC345" s="199"/>
      <c r="CD345" s="199"/>
      <c r="CE345" s="199"/>
      <c r="CF345" s="199"/>
      <c r="CG345" s="199"/>
      <c r="CH345" s="199"/>
      <c r="CI345" s="199"/>
      <c r="CJ345" s="199"/>
      <c r="CK345" s="199"/>
      <c r="CL345" s="199"/>
      <c r="CM345" s="199"/>
      <c r="CN345" s="199"/>
      <c r="CO345" s="199"/>
      <c r="CP345" s="199"/>
      <c r="CQ345" s="199"/>
      <c r="CR345" s="199"/>
      <c r="CS345" s="199"/>
      <c r="CT345" s="199"/>
      <c r="CU345" s="199"/>
      <c r="CV345" s="199"/>
      <c r="CW345" s="199"/>
      <c r="CX345" s="199"/>
      <c r="CY345" s="199"/>
      <c r="CZ345" s="199"/>
      <c r="DA345" s="199"/>
      <c r="DB345" s="199"/>
      <c r="DC345" s="199"/>
      <c r="DD345" s="199"/>
      <c r="DE345" s="199"/>
      <c r="DF345" s="199"/>
      <c r="DG345" s="199"/>
      <c r="DH345" s="199"/>
      <c r="DI345" s="199"/>
      <c r="DJ345" s="199"/>
      <c r="DK345" s="199"/>
      <c r="DL345" s="199"/>
      <c r="DM345" s="199"/>
      <c r="DN345" s="199"/>
    </row>
    <row r="346" spans="1:118" x14ac:dyDescent="0.2">
      <c r="A346" s="33" t="s">
        <v>138</v>
      </c>
      <c r="B346" s="33" t="s">
        <v>200</v>
      </c>
      <c r="C346" s="33">
        <v>23</v>
      </c>
      <c r="D346" s="33" t="s">
        <v>129</v>
      </c>
      <c r="E346" s="200">
        <v>0</v>
      </c>
      <c r="F346" s="199">
        <v>0</v>
      </c>
      <c r="G346" s="200"/>
      <c r="H346" s="199"/>
      <c r="I346" s="200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  <c r="AC346" s="199"/>
      <c r="AD346" s="199"/>
      <c r="AE346" s="199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9"/>
      <c r="AP346" s="199"/>
      <c r="AQ346" s="199"/>
      <c r="AR346" s="199"/>
      <c r="AS346" s="199"/>
      <c r="AT346" s="199"/>
      <c r="AU346" s="199"/>
      <c r="AV346" s="199"/>
      <c r="AW346" s="199"/>
      <c r="AX346" s="199"/>
      <c r="AY346" s="199"/>
      <c r="AZ346" s="199"/>
      <c r="BA346" s="199"/>
      <c r="BB346" s="199"/>
      <c r="BC346" s="199"/>
      <c r="BD346" s="199"/>
      <c r="BE346" s="199"/>
      <c r="BF346" s="199"/>
      <c r="BG346" s="199"/>
      <c r="BH346" s="199"/>
      <c r="BI346" s="199"/>
      <c r="BJ346" s="199"/>
      <c r="BK346" s="199"/>
      <c r="BL346" s="199"/>
      <c r="BM346" s="199"/>
      <c r="BN346" s="199"/>
      <c r="BO346" s="199"/>
      <c r="BP346" s="199"/>
      <c r="BQ346" s="199"/>
      <c r="BR346" s="199"/>
      <c r="BS346" s="199"/>
      <c r="BT346" s="199"/>
      <c r="BU346" s="199"/>
      <c r="BV346" s="199"/>
      <c r="BW346" s="199"/>
      <c r="BX346" s="199"/>
      <c r="BY346" s="199"/>
      <c r="BZ346" s="199"/>
      <c r="CA346" s="199"/>
      <c r="CB346" s="199"/>
      <c r="CC346" s="199"/>
      <c r="CD346" s="199"/>
      <c r="CE346" s="199"/>
      <c r="CF346" s="199"/>
      <c r="CG346" s="199"/>
      <c r="CH346" s="199"/>
      <c r="CI346" s="199"/>
      <c r="CJ346" s="199"/>
      <c r="CK346" s="199"/>
      <c r="CL346" s="199"/>
      <c r="CM346" s="199"/>
      <c r="CN346" s="199"/>
      <c r="CO346" s="199"/>
      <c r="CP346" s="199"/>
      <c r="CQ346" s="199"/>
      <c r="CR346" s="199"/>
      <c r="CS346" s="199"/>
      <c r="CT346" s="199"/>
      <c r="CU346" s="199"/>
      <c r="CV346" s="199"/>
      <c r="CW346" s="199"/>
      <c r="CX346" s="199"/>
      <c r="CY346" s="199"/>
      <c r="CZ346" s="199"/>
      <c r="DA346" s="199"/>
      <c r="DB346" s="199"/>
      <c r="DC346" s="199"/>
      <c r="DD346" s="199"/>
      <c r="DE346" s="199"/>
      <c r="DF346" s="199"/>
      <c r="DG346" s="199"/>
      <c r="DH346" s="199"/>
      <c r="DI346" s="199"/>
      <c r="DJ346" s="199"/>
      <c r="DK346" s="199"/>
      <c r="DL346" s="199"/>
      <c r="DM346" s="199"/>
      <c r="DN346" s="199"/>
    </row>
    <row r="347" spans="1:118" x14ac:dyDescent="0.2">
      <c r="A347" s="33" t="s">
        <v>138</v>
      </c>
      <c r="B347" s="33" t="s">
        <v>200</v>
      </c>
      <c r="C347" s="33">
        <v>24</v>
      </c>
      <c r="D347" s="33" t="s">
        <v>55</v>
      </c>
      <c r="E347" s="200">
        <v>-3155829</v>
      </c>
      <c r="F347" s="199">
        <v>-55270.76</v>
      </c>
      <c r="G347" s="200"/>
      <c r="H347" s="199"/>
      <c r="I347" s="200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  <c r="AC347" s="199"/>
      <c r="AD347" s="199"/>
      <c r="AE347" s="199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9"/>
      <c r="AP347" s="199"/>
      <c r="AQ347" s="199"/>
      <c r="AR347" s="199"/>
      <c r="AS347" s="199"/>
      <c r="AT347" s="199"/>
      <c r="AU347" s="199"/>
      <c r="AV347" s="199"/>
      <c r="AW347" s="199"/>
      <c r="AX347" s="199"/>
      <c r="AY347" s="199"/>
      <c r="AZ347" s="199"/>
      <c r="BA347" s="199"/>
      <c r="BB347" s="199"/>
      <c r="BC347" s="199"/>
      <c r="BD347" s="199"/>
      <c r="BE347" s="199"/>
      <c r="BF347" s="199"/>
      <c r="BG347" s="199"/>
      <c r="BH347" s="199"/>
      <c r="BI347" s="199"/>
      <c r="BJ347" s="199"/>
      <c r="BK347" s="199"/>
      <c r="BL347" s="199"/>
      <c r="BM347" s="199"/>
      <c r="BN347" s="199"/>
      <c r="BO347" s="199"/>
      <c r="BP347" s="199"/>
      <c r="BQ347" s="199"/>
      <c r="BR347" s="199"/>
      <c r="BS347" s="199"/>
      <c r="BT347" s="199"/>
      <c r="BU347" s="199"/>
      <c r="BV347" s="199"/>
      <c r="BW347" s="199"/>
      <c r="BX347" s="199"/>
      <c r="BY347" s="199"/>
      <c r="BZ347" s="199"/>
      <c r="CA347" s="199"/>
      <c r="CB347" s="199"/>
      <c r="CC347" s="199"/>
      <c r="CD347" s="199"/>
      <c r="CE347" s="199"/>
      <c r="CF347" s="199"/>
      <c r="CG347" s="199"/>
      <c r="CH347" s="199"/>
      <c r="CI347" s="199"/>
      <c r="CJ347" s="199"/>
      <c r="CK347" s="199"/>
      <c r="CL347" s="199"/>
      <c r="CM347" s="199"/>
      <c r="CN347" s="199"/>
      <c r="CO347" s="199"/>
      <c r="CP347" s="199"/>
      <c r="CQ347" s="199"/>
      <c r="CR347" s="199"/>
      <c r="CS347" s="199"/>
      <c r="CT347" s="199"/>
      <c r="CU347" s="199"/>
      <c r="CV347" s="199"/>
      <c r="CW347" s="199"/>
      <c r="CX347" s="199"/>
      <c r="CY347" s="199"/>
      <c r="CZ347" s="199"/>
      <c r="DA347" s="199"/>
      <c r="DB347" s="199"/>
      <c r="DC347" s="199"/>
      <c r="DD347" s="199"/>
      <c r="DE347" s="199"/>
      <c r="DF347" s="199"/>
      <c r="DG347" s="199"/>
      <c r="DH347" s="199"/>
      <c r="DI347" s="199"/>
      <c r="DJ347" s="199"/>
      <c r="DK347" s="199"/>
      <c r="DL347" s="199"/>
      <c r="DM347" s="199"/>
      <c r="DN347" s="199"/>
    </row>
    <row r="348" spans="1:118" x14ac:dyDescent="0.2">
      <c r="A348" s="33" t="s">
        <v>138</v>
      </c>
      <c r="B348" s="33" t="s">
        <v>200</v>
      </c>
      <c r="C348" s="33">
        <v>25</v>
      </c>
      <c r="D348" s="33" t="s">
        <v>56</v>
      </c>
      <c r="E348" s="200">
        <v>0</v>
      </c>
      <c r="F348" s="199">
        <v>-1475180.32</v>
      </c>
      <c r="G348" s="200"/>
      <c r="H348" s="199"/>
      <c r="I348" s="200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  <c r="AC348" s="199"/>
      <c r="AD348" s="199"/>
      <c r="AE348" s="199"/>
      <c r="AF348" s="199"/>
      <c r="AG348" s="199"/>
      <c r="AH348" s="199"/>
      <c r="AI348" s="199"/>
      <c r="AJ348" s="199"/>
      <c r="AK348" s="199"/>
      <c r="AL348" s="199"/>
      <c r="AM348" s="199"/>
      <c r="AN348" s="199"/>
      <c r="AO348" s="199"/>
      <c r="AP348" s="199"/>
      <c r="AQ348" s="199"/>
      <c r="AR348" s="199"/>
      <c r="AS348" s="199"/>
      <c r="AT348" s="199"/>
      <c r="AU348" s="199"/>
      <c r="AV348" s="199"/>
      <c r="AW348" s="199"/>
      <c r="AX348" s="199"/>
      <c r="AY348" s="199"/>
      <c r="AZ348" s="199"/>
      <c r="BA348" s="199"/>
      <c r="BB348" s="199"/>
      <c r="BC348" s="199"/>
      <c r="BD348" s="199"/>
      <c r="BE348" s="199"/>
      <c r="BF348" s="199"/>
      <c r="BG348" s="199"/>
      <c r="BH348" s="199"/>
      <c r="BI348" s="199"/>
      <c r="BJ348" s="199"/>
      <c r="BK348" s="199"/>
      <c r="BL348" s="199"/>
      <c r="BM348" s="199"/>
      <c r="BN348" s="199"/>
      <c r="BO348" s="199"/>
      <c r="BP348" s="199"/>
      <c r="BQ348" s="199"/>
      <c r="BR348" s="199"/>
      <c r="BS348" s="199"/>
      <c r="BT348" s="199"/>
      <c r="BU348" s="199"/>
      <c r="BV348" s="199"/>
      <c r="BW348" s="199"/>
      <c r="BX348" s="199"/>
      <c r="BY348" s="199"/>
      <c r="BZ348" s="199"/>
      <c r="CA348" s="199"/>
      <c r="CB348" s="199"/>
      <c r="CC348" s="199"/>
      <c r="CD348" s="199"/>
      <c r="CE348" s="199"/>
      <c r="CF348" s="199"/>
      <c r="CG348" s="199"/>
      <c r="CH348" s="199"/>
      <c r="CI348" s="199"/>
      <c r="CJ348" s="199"/>
      <c r="CK348" s="199"/>
      <c r="CL348" s="199"/>
      <c r="CM348" s="199"/>
      <c r="CN348" s="199"/>
      <c r="CO348" s="199"/>
      <c r="CP348" s="199"/>
      <c r="CQ348" s="199"/>
      <c r="CR348" s="199"/>
      <c r="CS348" s="199"/>
      <c r="CT348" s="199"/>
      <c r="CU348" s="199"/>
      <c r="CV348" s="199"/>
      <c r="CW348" s="199"/>
      <c r="CX348" s="199"/>
      <c r="CY348" s="199"/>
      <c r="CZ348" s="199"/>
      <c r="DA348" s="199"/>
      <c r="DB348" s="199"/>
      <c r="DC348" s="199"/>
      <c r="DD348" s="199"/>
      <c r="DE348" s="199"/>
      <c r="DF348" s="199"/>
      <c r="DG348" s="199"/>
      <c r="DH348" s="199"/>
      <c r="DI348" s="199"/>
      <c r="DJ348" s="199"/>
      <c r="DK348" s="199"/>
      <c r="DL348" s="199"/>
      <c r="DM348" s="199"/>
      <c r="DN348" s="199"/>
    </row>
    <row r="349" spans="1:118" x14ac:dyDescent="0.2">
      <c r="A349" s="33" t="s">
        <v>138</v>
      </c>
      <c r="B349" s="33" t="s">
        <v>200</v>
      </c>
      <c r="C349" s="33">
        <v>26</v>
      </c>
      <c r="D349" s="33" t="s">
        <v>130</v>
      </c>
      <c r="E349" s="200">
        <v>0</v>
      </c>
      <c r="F349" s="199">
        <v>0</v>
      </c>
      <c r="G349" s="200"/>
      <c r="H349" s="199"/>
      <c r="I349" s="200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  <c r="AC349" s="199"/>
      <c r="AD349" s="199"/>
      <c r="AE349" s="199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9"/>
      <c r="AP349" s="199"/>
      <c r="AQ349" s="199"/>
      <c r="AR349" s="199"/>
      <c r="AS349" s="199"/>
      <c r="AT349" s="199"/>
      <c r="AU349" s="199"/>
      <c r="AV349" s="199"/>
      <c r="AW349" s="199"/>
      <c r="AX349" s="199"/>
      <c r="AY349" s="199"/>
      <c r="AZ349" s="199"/>
      <c r="BA349" s="199"/>
      <c r="BB349" s="199"/>
      <c r="BC349" s="199"/>
      <c r="BD349" s="199"/>
      <c r="BE349" s="199"/>
      <c r="BF349" s="199"/>
      <c r="BG349" s="199"/>
      <c r="BH349" s="199"/>
      <c r="BI349" s="199"/>
      <c r="BJ349" s="199"/>
      <c r="BK349" s="199"/>
      <c r="BL349" s="199"/>
      <c r="BM349" s="199"/>
      <c r="BN349" s="199"/>
      <c r="BO349" s="199"/>
      <c r="BP349" s="199"/>
      <c r="BQ349" s="199"/>
      <c r="BR349" s="199"/>
      <c r="BS349" s="199"/>
      <c r="BT349" s="199"/>
      <c r="BU349" s="199"/>
      <c r="BV349" s="199"/>
      <c r="BW349" s="199"/>
      <c r="BX349" s="199"/>
      <c r="BY349" s="199"/>
      <c r="BZ349" s="199"/>
      <c r="CA349" s="199"/>
      <c r="CB349" s="199"/>
      <c r="CC349" s="199"/>
      <c r="CD349" s="199"/>
      <c r="CE349" s="199"/>
      <c r="CF349" s="199"/>
      <c r="CG349" s="199"/>
      <c r="CH349" s="199"/>
      <c r="CI349" s="199"/>
      <c r="CJ349" s="199"/>
      <c r="CK349" s="199"/>
      <c r="CL349" s="199"/>
      <c r="CM349" s="199"/>
      <c r="CN349" s="199"/>
      <c r="CO349" s="199"/>
      <c r="CP349" s="199"/>
      <c r="CQ349" s="199"/>
      <c r="CR349" s="199"/>
      <c r="CS349" s="199"/>
      <c r="CT349" s="199"/>
      <c r="CU349" s="199"/>
      <c r="CV349" s="199"/>
      <c r="CW349" s="199"/>
      <c r="CX349" s="199"/>
      <c r="CY349" s="199"/>
      <c r="CZ349" s="199"/>
      <c r="DA349" s="199"/>
      <c r="DB349" s="199"/>
      <c r="DC349" s="199"/>
      <c r="DD349" s="199"/>
      <c r="DE349" s="199"/>
      <c r="DF349" s="199"/>
      <c r="DG349" s="199"/>
      <c r="DH349" s="199"/>
      <c r="DI349" s="199"/>
      <c r="DJ349" s="199"/>
      <c r="DK349" s="199"/>
      <c r="DL349" s="199"/>
      <c r="DM349" s="199"/>
      <c r="DN349" s="199"/>
    </row>
    <row r="350" spans="1:118" x14ac:dyDescent="0.2">
      <c r="A350" s="33" t="s">
        <v>138</v>
      </c>
      <c r="B350" s="33" t="s">
        <v>200</v>
      </c>
      <c r="C350" s="33">
        <v>27</v>
      </c>
      <c r="D350" s="33" t="s">
        <v>131</v>
      </c>
      <c r="E350" s="200">
        <v>0</v>
      </c>
      <c r="F350" s="199">
        <v>0</v>
      </c>
      <c r="G350" s="200"/>
      <c r="H350" s="199"/>
      <c r="I350" s="200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  <c r="AC350" s="199"/>
      <c r="AD350" s="199"/>
      <c r="AE350" s="199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9"/>
      <c r="AP350" s="199"/>
      <c r="AQ350" s="199"/>
      <c r="AR350" s="199"/>
      <c r="AS350" s="199"/>
      <c r="AT350" s="199"/>
      <c r="AU350" s="199"/>
      <c r="AV350" s="199"/>
      <c r="AW350" s="199"/>
      <c r="AX350" s="199"/>
      <c r="AY350" s="199"/>
      <c r="AZ350" s="199"/>
      <c r="BA350" s="199"/>
      <c r="BB350" s="199"/>
      <c r="BC350" s="199"/>
      <c r="BD350" s="199"/>
      <c r="BE350" s="199"/>
      <c r="BF350" s="199"/>
      <c r="BG350" s="199"/>
      <c r="BH350" s="199"/>
      <c r="BI350" s="199"/>
      <c r="BJ350" s="199"/>
      <c r="BK350" s="199"/>
      <c r="BL350" s="199"/>
      <c r="BM350" s="199"/>
      <c r="BN350" s="199"/>
      <c r="BO350" s="199"/>
      <c r="BP350" s="199"/>
      <c r="BQ350" s="199"/>
      <c r="BR350" s="199"/>
      <c r="BS350" s="199"/>
      <c r="BT350" s="199"/>
      <c r="BU350" s="199"/>
      <c r="BV350" s="199"/>
      <c r="BW350" s="199"/>
      <c r="BX350" s="199"/>
      <c r="BY350" s="199"/>
      <c r="BZ350" s="199"/>
      <c r="CA350" s="199"/>
      <c r="CB350" s="199"/>
      <c r="CC350" s="199"/>
      <c r="CD350" s="199"/>
      <c r="CE350" s="199"/>
      <c r="CF350" s="199"/>
      <c r="CG350" s="199"/>
      <c r="CH350" s="199"/>
      <c r="CI350" s="199"/>
      <c r="CJ350" s="199"/>
      <c r="CK350" s="199"/>
      <c r="CL350" s="199"/>
      <c r="CM350" s="199"/>
      <c r="CN350" s="199"/>
      <c r="CO350" s="199"/>
      <c r="CP350" s="199"/>
      <c r="CQ350" s="199"/>
      <c r="CR350" s="199"/>
      <c r="CS350" s="199"/>
      <c r="CT350" s="199"/>
      <c r="CU350" s="199"/>
      <c r="CV350" s="199"/>
      <c r="CW350" s="199"/>
      <c r="CX350" s="199"/>
      <c r="CY350" s="199"/>
      <c r="CZ350" s="199"/>
      <c r="DA350" s="199"/>
      <c r="DB350" s="199"/>
      <c r="DC350" s="199"/>
      <c r="DD350" s="199"/>
      <c r="DE350" s="199"/>
      <c r="DF350" s="199"/>
      <c r="DG350" s="199"/>
      <c r="DH350" s="199"/>
      <c r="DI350" s="199"/>
      <c r="DJ350" s="199"/>
      <c r="DK350" s="199"/>
      <c r="DL350" s="199"/>
      <c r="DM350" s="199"/>
      <c r="DN350" s="199"/>
    </row>
    <row r="351" spans="1:118" x14ac:dyDescent="0.2">
      <c r="A351" s="33" t="s">
        <v>138</v>
      </c>
      <c r="B351" s="33" t="s">
        <v>200</v>
      </c>
      <c r="C351" s="33">
        <v>28</v>
      </c>
      <c r="D351" s="33" t="s">
        <v>132</v>
      </c>
      <c r="E351" s="205">
        <v>0</v>
      </c>
      <c r="F351" s="206">
        <v>0</v>
      </c>
      <c r="G351" s="205"/>
      <c r="H351" s="206"/>
      <c r="I351" s="205"/>
      <c r="J351" s="206"/>
      <c r="K351" s="206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  <c r="AC351" s="199"/>
      <c r="AD351" s="199"/>
      <c r="AE351" s="199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9"/>
      <c r="AP351" s="199"/>
      <c r="AQ351" s="199"/>
      <c r="AR351" s="199"/>
      <c r="AS351" s="199"/>
      <c r="AT351" s="199"/>
      <c r="AU351" s="199"/>
      <c r="AV351" s="199"/>
      <c r="AW351" s="199"/>
      <c r="AX351" s="199"/>
      <c r="AY351" s="199"/>
      <c r="AZ351" s="199"/>
      <c r="BA351" s="199"/>
      <c r="BB351" s="199"/>
      <c r="BC351" s="199"/>
      <c r="BD351" s="199"/>
      <c r="BE351" s="199"/>
      <c r="BF351" s="199"/>
      <c r="BG351" s="199"/>
      <c r="BH351" s="199"/>
      <c r="BI351" s="199"/>
      <c r="BJ351" s="199"/>
      <c r="BK351" s="199"/>
      <c r="BL351" s="199"/>
      <c r="BM351" s="199"/>
      <c r="BN351" s="199"/>
      <c r="BO351" s="199"/>
      <c r="BP351" s="199"/>
      <c r="BQ351" s="199"/>
      <c r="BR351" s="199"/>
      <c r="BS351" s="199"/>
      <c r="BT351" s="199"/>
      <c r="BU351" s="199"/>
      <c r="BV351" s="199"/>
      <c r="BW351" s="199"/>
      <c r="BX351" s="199"/>
      <c r="BY351" s="199"/>
      <c r="BZ351" s="199"/>
      <c r="CA351" s="199"/>
      <c r="CB351" s="199"/>
      <c r="CC351" s="199"/>
      <c r="CD351" s="199"/>
      <c r="CE351" s="199"/>
      <c r="CF351" s="199"/>
      <c r="CG351" s="199"/>
      <c r="CH351" s="199"/>
      <c r="CI351" s="199"/>
      <c r="CJ351" s="199"/>
      <c r="CK351" s="199"/>
      <c r="CL351" s="199"/>
      <c r="CM351" s="199"/>
      <c r="CN351" s="199"/>
      <c r="CO351" s="199"/>
      <c r="CP351" s="199"/>
      <c r="CQ351" s="199"/>
      <c r="CR351" s="199"/>
      <c r="CS351" s="199"/>
      <c r="CT351" s="199"/>
      <c r="CU351" s="199"/>
      <c r="CV351" s="199"/>
      <c r="CW351" s="199"/>
      <c r="CX351" s="199"/>
      <c r="CY351" s="199"/>
      <c r="CZ351" s="199"/>
      <c r="DA351" s="199"/>
      <c r="DB351" s="199"/>
      <c r="DC351" s="199"/>
      <c r="DD351" s="199"/>
      <c r="DE351" s="199"/>
      <c r="DF351" s="199"/>
      <c r="DG351" s="199"/>
      <c r="DH351" s="199"/>
      <c r="DI351" s="199"/>
      <c r="DJ351" s="199"/>
      <c r="DK351" s="199"/>
      <c r="DL351" s="199"/>
      <c r="DM351" s="199"/>
      <c r="DN351" s="199"/>
    </row>
    <row r="352" spans="1:118" x14ac:dyDescent="0.2">
      <c r="A352" s="33" t="s">
        <v>138</v>
      </c>
      <c r="B352" s="33" t="s">
        <v>200</v>
      </c>
      <c r="C352" s="33">
        <v>29</v>
      </c>
      <c r="D352" s="33" t="s">
        <v>133</v>
      </c>
      <c r="E352" s="200">
        <v>0</v>
      </c>
      <c r="F352" s="199">
        <v>0</v>
      </c>
      <c r="G352" s="200"/>
      <c r="H352" s="199"/>
      <c r="I352" s="200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  <c r="AC352" s="199"/>
      <c r="AD352" s="199"/>
      <c r="AE352" s="199"/>
      <c r="AF352" s="199"/>
      <c r="AG352" s="199"/>
      <c r="AH352" s="199"/>
      <c r="AI352" s="199"/>
      <c r="AJ352" s="199"/>
      <c r="AK352" s="199"/>
      <c r="AL352" s="199"/>
      <c r="AM352" s="199"/>
      <c r="AN352" s="199"/>
      <c r="AO352" s="199"/>
      <c r="AP352" s="199"/>
      <c r="AQ352" s="199"/>
      <c r="AR352" s="199"/>
      <c r="AS352" s="199"/>
      <c r="AT352" s="199"/>
      <c r="AU352" s="199"/>
      <c r="AV352" s="199"/>
      <c r="AW352" s="199"/>
      <c r="AX352" s="199"/>
      <c r="AY352" s="199"/>
      <c r="AZ352" s="199"/>
      <c r="BA352" s="199"/>
      <c r="BB352" s="199"/>
      <c r="BC352" s="199"/>
      <c r="BD352" s="199"/>
      <c r="BE352" s="199"/>
      <c r="BF352" s="199"/>
      <c r="BG352" s="199"/>
      <c r="BH352" s="199"/>
      <c r="BI352" s="199"/>
      <c r="BJ352" s="199"/>
      <c r="BK352" s="199"/>
      <c r="BL352" s="199"/>
      <c r="BM352" s="199"/>
      <c r="BN352" s="199"/>
      <c r="BO352" s="199"/>
      <c r="BP352" s="199"/>
      <c r="BQ352" s="199"/>
      <c r="BR352" s="199"/>
      <c r="BS352" s="199"/>
      <c r="BT352" s="199"/>
      <c r="BU352" s="199"/>
      <c r="BV352" s="199"/>
      <c r="BW352" s="199"/>
      <c r="BX352" s="199"/>
      <c r="BY352" s="199"/>
      <c r="BZ352" s="199"/>
      <c r="CA352" s="199"/>
      <c r="CB352" s="199"/>
      <c r="CC352" s="199"/>
      <c r="CD352" s="199"/>
      <c r="CE352" s="199"/>
      <c r="CF352" s="199"/>
      <c r="CG352" s="199"/>
      <c r="CH352" s="199"/>
      <c r="CI352" s="199"/>
      <c r="CJ352" s="199"/>
      <c r="CK352" s="199"/>
      <c r="CL352" s="199"/>
      <c r="CM352" s="199"/>
      <c r="CN352" s="199"/>
      <c r="CO352" s="199"/>
      <c r="CP352" s="199"/>
      <c r="CQ352" s="199"/>
      <c r="CR352" s="199"/>
      <c r="CS352" s="199"/>
      <c r="CT352" s="199"/>
      <c r="CU352" s="199"/>
      <c r="CV352" s="199"/>
      <c r="CW352" s="199"/>
      <c r="CX352" s="199"/>
      <c r="CY352" s="199"/>
      <c r="CZ352" s="199"/>
      <c r="DA352" s="199"/>
      <c r="DB352" s="199"/>
      <c r="DC352" s="199"/>
      <c r="DD352" s="199"/>
      <c r="DE352" s="199"/>
      <c r="DF352" s="199"/>
      <c r="DG352" s="199"/>
      <c r="DH352" s="199"/>
      <c r="DI352" s="199"/>
      <c r="DJ352" s="199"/>
      <c r="DK352" s="199"/>
      <c r="DL352" s="199"/>
      <c r="DM352" s="199"/>
      <c r="DN352" s="199"/>
    </row>
    <row r="353" spans="1:118" x14ac:dyDescent="0.2">
      <c r="A353" s="33" t="s">
        <v>138</v>
      </c>
      <c r="B353" s="33" t="s">
        <v>200</v>
      </c>
      <c r="C353" s="33">
        <v>30</v>
      </c>
      <c r="D353" s="33" t="s">
        <v>134</v>
      </c>
      <c r="E353" s="200">
        <v>0</v>
      </c>
      <c r="F353" s="199">
        <v>0</v>
      </c>
      <c r="G353" s="200"/>
      <c r="H353" s="199"/>
      <c r="I353" s="200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  <c r="AC353" s="199"/>
      <c r="AD353" s="199"/>
      <c r="AE353" s="199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9"/>
      <c r="AP353" s="199"/>
      <c r="AQ353" s="199"/>
      <c r="AR353" s="199"/>
      <c r="AS353" s="199"/>
      <c r="AT353" s="199"/>
      <c r="AU353" s="199"/>
      <c r="AV353" s="199"/>
      <c r="AW353" s="199"/>
      <c r="AX353" s="199"/>
      <c r="AY353" s="199"/>
      <c r="AZ353" s="199"/>
      <c r="BA353" s="199"/>
      <c r="BB353" s="199"/>
      <c r="BC353" s="199"/>
      <c r="BD353" s="199"/>
      <c r="BE353" s="199"/>
      <c r="BF353" s="199"/>
      <c r="BG353" s="199"/>
      <c r="BH353" s="199"/>
      <c r="BI353" s="199"/>
      <c r="BJ353" s="199"/>
      <c r="BK353" s="199"/>
      <c r="BL353" s="199"/>
      <c r="BM353" s="199"/>
      <c r="BN353" s="199"/>
      <c r="BO353" s="199"/>
      <c r="BP353" s="199"/>
      <c r="BQ353" s="199"/>
      <c r="BR353" s="199"/>
      <c r="BS353" s="199"/>
      <c r="BT353" s="199"/>
      <c r="BU353" s="199"/>
      <c r="BV353" s="199"/>
      <c r="BW353" s="199"/>
      <c r="BX353" s="199"/>
      <c r="BY353" s="199"/>
      <c r="BZ353" s="199"/>
      <c r="CA353" s="199"/>
      <c r="CB353" s="199"/>
      <c r="CC353" s="199"/>
      <c r="CD353" s="199"/>
      <c r="CE353" s="199"/>
      <c r="CF353" s="199"/>
      <c r="CG353" s="199"/>
      <c r="CH353" s="199"/>
      <c r="CI353" s="199"/>
      <c r="CJ353" s="199"/>
      <c r="CK353" s="199"/>
      <c r="CL353" s="199"/>
      <c r="CM353" s="199"/>
      <c r="CN353" s="199"/>
      <c r="CO353" s="199"/>
      <c r="CP353" s="199"/>
      <c r="CQ353" s="199"/>
      <c r="CR353" s="199"/>
      <c r="CS353" s="199"/>
      <c r="CT353" s="199"/>
      <c r="CU353" s="199"/>
      <c r="CV353" s="199"/>
      <c r="CW353" s="199"/>
      <c r="CX353" s="199"/>
      <c r="CY353" s="199"/>
      <c r="CZ353" s="199"/>
      <c r="DA353" s="199"/>
      <c r="DB353" s="199"/>
      <c r="DC353" s="199"/>
      <c r="DD353" s="199"/>
      <c r="DE353" s="199"/>
      <c r="DF353" s="199"/>
      <c r="DG353" s="199"/>
      <c r="DH353" s="199"/>
      <c r="DI353" s="199"/>
      <c r="DJ353" s="199"/>
      <c r="DK353" s="199"/>
      <c r="DL353" s="199"/>
      <c r="DM353" s="199"/>
      <c r="DN353" s="199"/>
    </row>
    <row r="354" spans="1:118" x14ac:dyDescent="0.2">
      <c r="A354" s="33" t="s">
        <v>138</v>
      </c>
      <c r="B354" s="33" t="s">
        <v>200</v>
      </c>
      <c r="C354" s="33">
        <v>31</v>
      </c>
      <c r="D354" s="33" t="s">
        <v>135</v>
      </c>
      <c r="E354" s="200">
        <v>0</v>
      </c>
      <c r="F354" s="199">
        <v>0</v>
      </c>
      <c r="G354" s="200"/>
      <c r="H354" s="199"/>
      <c r="I354" s="200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  <c r="AC354" s="199"/>
      <c r="AD354" s="199"/>
      <c r="AE354" s="199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9"/>
      <c r="AP354" s="199"/>
      <c r="AQ354" s="199"/>
      <c r="AR354" s="199"/>
      <c r="AS354" s="199"/>
      <c r="AT354" s="199"/>
      <c r="AU354" s="199"/>
      <c r="AV354" s="199"/>
      <c r="AW354" s="199"/>
      <c r="AX354" s="199"/>
      <c r="AY354" s="199"/>
      <c r="AZ354" s="199"/>
      <c r="BA354" s="199"/>
      <c r="BB354" s="199"/>
      <c r="BC354" s="199"/>
      <c r="BD354" s="199"/>
      <c r="BE354" s="199"/>
      <c r="BF354" s="199"/>
      <c r="BG354" s="199"/>
      <c r="BH354" s="199"/>
      <c r="BI354" s="199"/>
      <c r="BJ354" s="199"/>
      <c r="BK354" s="199"/>
      <c r="BL354" s="199"/>
      <c r="BM354" s="199"/>
      <c r="BN354" s="199"/>
      <c r="BO354" s="199"/>
      <c r="BP354" s="199"/>
      <c r="BQ354" s="199"/>
      <c r="BR354" s="199"/>
      <c r="BS354" s="199"/>
      <c r="BT354" s="199"/>
      <c r="BU354" s="199"/>
      <c r="BV354" s="199"/>
      <c r="BW354" s="199"/>
      <c r="BX354" s="199"/>
      <c r="BY354" s="199"/>
      <c r="BZ354" s="199"/>
      <c r="CA354" s="199"/>
      <c r="CB354" s="199"/>
      <c r="CC354" s="199"/>
      <c r="CD354" s="199"/>
      <c r="CE354" s="199"/>
      <c r="CF354" s="199"/>
      <c r="CG354" s="199"/>
      <c r="CH354" s="199"/>
      <c r="CI354" s="199"/>
      <c r="CJ354" s="199"/>
      <c r="CK354" s="199"/>
      <c r="CL354" s="199"/>
      <c r="CM354" s="199"/>
      <c r="CN354" s="199"/>
      <c r="CO354" s="199"/>
      <c r="CP354" s="199"/>
      <c r="CQ354" s="199"/>
      <c r="CR354" s="199"/>
      <c r="CS354" s="199"/>
      <c r="CT354" s="199"/>
      <c r="CU354" s="199"/>
      <c r="CV354" s="199"/>
      <c r="CW354" s="199"/>
      <c r="CX354" s="199"/>
      <c r="CY354" s="199"/>
      <c r="CZ354" s="199"/>
      <c r="DA354" s="199"/>
      <c r="DB354" s="199"/>
      <c r="DC354" s="199"/>
      <c r="DD354" s="199"/>
      <c r="DE354" s="199"/>
      <c r="DF354" s="199"/>
      <c r="DG354" s="199"/>
      <c r="DH354" s="199"/>
      <c r="DI354" s="199"/>
      <c r="DJ354" s="199"/>
      <c r="DK354" s="199"/>
      <c r="DL354" s="199"/>
      <c r="DM354" s="199"/>
      <c r="DN354" s="199"/>
    </row>
    <row r="355" spans="1:118" x14ac:dyDescent="0.2">
      <c r="A355" s="33" t="s">
        <v>138</v>
      </c>
      <c r="B355" s="33" t="s">
        <v>200</v>
      </c>
      <c r="C355" s="33">
        <v>32</v>
      </c>
      <c r="D355" s="33" t="s">
        <v>70</v>
      </c>
      <c r="E355" s="200">
        <v>0</v>
      </c>
      <c r="F355" s="199">
        <v>0</v>
      </c>
      <c r="G355" s="200"/>
      <c r="H355" s="199"/>
      <c r="I355" s="200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  <c r="AD355" s="199"/>
      <c r="AE355" s="199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9"/>
      <c r="AP355" s="199"/>
      <c r="AQ355" s="199"/>
      <c r="AR355" s="199"/>
      <c r="AS355" s="199"/>
      <c r="AT355" s="199"/>
      <c r="AU355" s="199"/>
      <c r="AV355" s="199"/>
      <c r="AW355" s="199"/>
      <c r="AX355" s="199"/>
      <c r="AY355" s="199"/>
      <c r="AZ355" s="199"/>
      <c r="BA355" s="199"/>
      <c r="BB355" s="199"/>
      <c r="BC355" s="199"/>
      <c r="BD355" s="199"/>
      <c r="BE355" s="199"/>
      <c r="BF355" s="199"/>
      <c r="BG355" s="199"/>
      <c r="BH355" s="199"/>
      <c r="BI355" s="199"/>
      <c r="BJ355" s="199"/>
      <c r="BK355" s="199"/>
      <c r="BL355" s="199"/>
      <c r="BM355" s="199"/>
      <c r="BN355" s="199"/>
      <c r="BO355" s="199"/>
      <c r="BP355" s="199"/>
      <c r="BQ355" s="199"/>
      <c r="BR355" s="199"/>
      <c r="BS355" s="199"/>
      <c r="BT355" s="199"/>
      <c r="BU355" s="199"/>
      <c r="BV355" s="199"/>
      <c r="BW355" s="199"/>
      <c r="BX355" s="199"/>
      <c r="BY355" s="199"/>
      <c r="BZ355" s="199"/>
      <c r="CA355" s="199"/>
      <c r="CB355" s="199"/>
      <c r="CC355" s="199"/>
      <c r="CD355" s="199"/>
      <c r="CE355" s="199"/>
      <c r="CF355" s="199"/>
      <c r="CG355" s="199"/>
      <c r="CH355" s="199"/>
      <c r="CI355" s="199"/>
      <c r="CJ355" s="199"/>
      <c r="CK355" s="199"/>
      <c r="CL355" s="199"/>
      <c r="CM355" s="199"/>
      <c r="CN355" s="199"/>
      <c r="CO355" s="199"/>
      <c r="CP355" s="199"/>
      <c r="CQ355" s="199"/>
      <c r="CR355" s="199"/>
      <c r="CS355" s="199"/>
      <c r="CT355" s="199"/>
      <c r="CU355" s="199"/>
      <c r="CV355" s="199"/>
      <c r="CW355" s="199"/>
      <c r="CX355" s="199"/>
      <c r="CY355" s="199"/>
      <c r="CZ355" s="199"/>
      <c r="DA355" s="199"/>
      <c r="DB355" s="199"/>
      <c r="DC355" s="199"/>
      <c r="DD355" s="199"/>
      <c r="DE355" s="199"/>
      <c r="DF355" s="199"/>
      <c r="DG355" s="199"/>
      <c r="DH355" s="199"/>
      <c r="DI355" s="199"/>
      <c r="DJ355" s="199"/>
      <c r="DK355" s="199"/>
      <c r="DL355" s="199"/>
      <c r="DM355" s="199"/>
      <c r="DN355" s="199"/>
    </row>
    <row r="356" spans="1:118" x14ac:dyDescent="0.2">
      <c r="A356" s="33" t="s">
        <v>138</v>
      </c>
      <c r="B356" s="33" t="s">
        <v>200</v>
      </c>
      <c r="C356" s="33">
        <v>33</v>
      </c>
      <c r="D356" s="33" t="s">
        <v>71</v>
      </c>
      <c r="E356" s="200">
        <v>0</v>
      </c>
      <c r="F356" s="199">
        <v>0</v>
      </c>
      <c r="G356" s="200"/>
      <c r="H356" s="199"/>
      <c r="I356" s="200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  <c r="AD356" s="199"/>
      <c r="AE356" s="199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9"/>
      <c r="AP356" s="199"/>
      <c r="AQ356" s="199"/>
      <c r="AR356" s="199"/>
      <c r="AS356" s="199"/>
      <c r="AT356" s="199"/>
      <c r="AU356" s="199"/>
      <c r="AV356" s="199"/>
      <c r="AW356" s="199"/>
      <c r="AX356" s="199"/>
      <c r="AY356" s="199"/>
      <c r="AZ356" s="199"/>
      <c r="BA356" s="199"/>
      <c r="BB356" s="199"/>
      <c r="BC356" s="199"/>
      <c r="BD356" s="199"/>
      <c r="BE356" s="199"/>
      <c r="BF356" s="199"/>
      <c r="BG356" s="199"/>
      <c r="BH356" s="199"/>
      <c r="BI356" s="199"/>
      <c r="BJ356" s="199"/>
      <c r="BK356" s="199"/>
      <c r="BL356" s="199"/>
      <c r="BM356" s="199"/>
      <c r="BN356" s="199"/>
      <c r="BO356" s="199"/>
      <c r="BP356" s="199"/>
      <c r="BQ356" s="199"/>
      <c r="BR356" s="199"/>
      <c r="BS356" s="199"/>
      <c r="BT356" s="199"/>
      <c r="BU356" s="199"/>
      <c r="BV356" s="199"/>
      <c r="BW356" s="199"/>
      <c r="BX356" s="199"/>
      <c r="BY356" s="199"/>
      <c r="BZ356" s="199"/>
      <c r="CA356" s="199"/>
      <c r="CB356" s="199"/>
      <c r="CC356" s="199"/>
      <c r="CD356" s="199"/>
      <c r="CE356" s="199"/>
      <c r="CF356" s="199"/>
      <c r="CG356" s="199"/>
      <c r="CH356" s="199"/>
      <c r="CI356" s="199"/>
      <c r="CJ356" s="199"/>
      <c r="CK356" s="199"/>
      <c r="CL356" s="199"/>
      <c r="CM356" s="199"/>
      <c r="CN356" s="199"/>
      <c r="CO356" s="199"/>
      <c r="CP356" s="199"/>
      <c r="CQ356" s="199"/>
      <c r="CR356" s="199"/>
      <c r="CS356" s="199"/>
      <c r="CT356" s="199"/>
      <c r="CU356" s="199"/>
      <c r="CV356" s="199"/>
      <c r="CW356" s="199"/>
      <c r="CX356" s="199"/>
      <c r="CY356" s="199"/>
      <c r="CZ356" s="199"/>
      <c r="DA356" s="199"/>
      <c r="DB356" s="199"/>
      <c r="DC356" s="199"/>
      <c r="DD356" s="199"/>
      <c r="DE356" s="199"/>
      <c r="DF356" s="199"/>
      <c r="DG356" s="199"/>
      <c r="DH356" s="199"/>
      <c r="DI356" s="199"/>
      <c r="DJ356" s="199"/>
      <c r="DK356" s="199"/>
      <c r="DL356" s="199"/>
      <c r="DM356" s="199"/>
      <c r="DN356" s="199"/>
    </row>
    <row r="357" spans="1:118" x14ac:dyDescent="0.2">
      <c r="A357" s="33" t="s">
        <v>138</v>
      </c>
      <c r="B357" s="33" t="s">
        <v>200</v>
      </c>
      <c r="C357" s="33">
        <v>34</v>
      </c>
      <c r="D357" s="33" t="s">
        <v>72</v>
      </c>
      <c r="E357" s="200">
        <v>0</v>
      </c>
      <c r="F357" s="199">
        <v>0</v>
      </c>
      <c r="G357" s="200"/>
      <c r="H357" s="199"/>
      <c r="I357" s="200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9"/>
      <c r="AP357" s="199"/>
      <c r="AQ357" s="199"/>
      <c r="AR357" s="199"/>
      <c r="AS357" s="199"/>
      <c r="AT357" s="199"/>
      <c r="AU357" s="199"/>
      <c r="AV357" s="199"/>
      <c r="AW357" s="199"/>
      <c r="AX357" s="199"/>
      <c r="AY357" s="199"/>
      <c r="AZ357" s="199"/>
      <c r="BA357" s="199"/>
      <c r="BB357" s="199"/>
      <c r="BC357" s="199"/>
      <c r="BD357" s="199"/>
      <c r="BE357" s="199"/>
      <c r="BF357" s="199"/>
      <c r="BG357" s="199"/>
      <c r="BH357" s="199"/>
      <c r="BI357" s="199"/>
      <c r="BJ357" s="199"/>
      <c r="BK357" s="199"/>
      <c r="BL357" s="199"/>
      <c r="BM357" s="199"/>
      <c r="BN357" s="199"/>
      <c r="BO357" s="199"/>
      <c r="BP357" s="199"/>
      <c r="BQ357" s="199"/>
      <c r="BR357" s="199"/>
      <c r="BS357" s="199"/>
      <c r="BT357" s="199"/>
      <c r="BU357" s="199"/>
      <c r="BV357" s="199"/>
      <c r="BW357" s="199"/>
      <c r="BX357" s="199"/>
      <c r="BY357" s="199"/>
      <c r="BZ357" s="199"/>
      <c r="CA357" s="199"/>
      <c r="CB357" s="199"/>
      <c r="CC357" s="199"/>
      <c r="CD357" s="199"/>
      <c r="CE357" s="199"/>
      <c r="CF357" s="199"/>
      <c r="CG357" s="199"/>
      <c r="CH357" s="199"/>
      <c r="CI357" s="199"/>
      <c r="CJ357" s="199"/>
      <c r="CK357" s="199"/>
      <c r="CL357" s="199"/>
      <c r="CM357" s="199"/>
      <c r="CN357" s="199"/>
      <c r="CO357" s="199"/>
      <c r="CP357" s="199"/>
      <c r="CQ357" s="199"/>
      <c r="CR357" s="199"/>
      <c r="CS357" s="199"/>
      <c r="CT357" s="199"/>
      <c r="CU357" s="199"/>
      <c r="CV357" s="199"/>
      <c r="CW357" s="199"/>
      <c r="CX357" s="199"/>
      <c r="CY357" s="199"/>
      <c r="CZ357" s="199"/>
      <c r="DA357" s="199"/>
      <c r="DB357" s="199"/>
      <c r="DC357" s="199"/>
      <c r="DD357" s="199"/>
      <c r="DE357" s="199"/>
      <c r="DF357" s="199"/>
      <c r="DG357" s="199"/>
      <c r="DH357" s="199"/>
      <c r="DI357" s="199"/>
      <c r="DJ357" s="199"/>
      <c r="DK357" s="199"/>
      <c r="DL357" s="199"/>
      <c r="DM357" s="199"/>
      <c r="DN357" s="199"/>
    </row>
    <row r="358" spans="1:118" x14ac:dyDescent="0.2">
      <c r="A358" s="33" t="s">
        <v>138</v>
      </c>
      <c r="B358" s="33" t="s">
        <v>200</v>
      </c>
      <c r="C358" s="33">
        <v>35</v>
      </c>
      <c r="D358" s="33" t="s">
        <v>73</v>
      </c>
      <c r="E358" s="200">
        <v>0</v>
      </c>
      <c r="F358" s="199">
        <v>0</v>
      </c>
      <c r="G358" s="200"/>
      <c r="H358" s="199"/>
      <c r="I358" s="200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  <c r="AC358" s="199"/>
      <c r="AD358" s="199"/>
      <c r="AE358" s="199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9"/>
      <c r="AP358" s="199"/>
      <c r="AQ358" s="199"/>
      <c r="AR358" s="199"/>
      <c r="AS358" s="199"/>
      <c r="AT358" s="199"/>
      <c r="AU358" s="199"/>
      <c r="AV358" s="199"/>
      <c r="AW358" s="199"/>
      <c r="AX358" s="199"/>
      <c r="AY358" s="199"/>
      <c r="AZ358" s="199"/>
      <c r="BA358" s="199"/>
      <c r="BB358" s="199"/>
      <c r="BC358" s="199"/>
      <c r="BD358" s="199"/>
      <c r="BE358" s="199"/>
      <c r="BF358" s="199"/>
      <c r="BG358" s="199"/>
      <c r="BH358" s="199"/>
      <c r="BI358" s="199"/>
      <c r="BJ358" s="199"/>
      <c r="BK358" s="199"/>
      <c r="BL358" s="199"/>
      <c r="BM358" s="199"/>
      <c r="BN358" s="199"/>
      <c r="BO358" s="199"/>
      <c r="BP358" s="199"/>
      <c r="BQ358" s="199"/>
      <c r="BR358" s="199"/>
      <c r="BS358" s="199"/>
      <c r="BT358" s="199"/>
      <c r="BU358" s="199"/>
      <c r="BV358" s="199"/>
      <c r="BW358" s="199"/>
      <c r="BX358" s="199"/>
      <c r="BY358" s="199"/>
      <c r="BZ358" s="199"/>
      <c r="CA358" s="199"/>
      <c r="CB358" s="199"/>
      <c r="CC358" s="199"/>
      <c r="CD358" s="199"/>
      <c r="CE358" s="199"/>
      <c r="CF358" s="199"/>
      <c r="CG358" s="199"/>
      <c r="CH358" s="199"/>
      <c r="CI358" s="199"/>
      <c r="CJ358" s="199"/>
      <c r="CK358" s="199"/>
      <c r="CL358" s="199"/>
      <c r="CM358" s="199"/>
      <c r="CN358" s="199"/>
      <c r="CO358" s="199"/>
      <c r="CP358" s="199"/>
      <c r="CQ358" s="199"/>
      <c r="CR358" s="199"/>
      <c r="CS358" s="199"/>
      <c r="CT358" s="199"/>
      <c r="CU358" s="199"/>
      <c r="CV358" s="199"/>
      <c r="CW358" s="199"/>
      <c r="CX358" s="199"/>
      <c r="CY358" s="199"/>
      <c r="CZ358" s="199"/>
      <c r="DA358" s="199"/>
      <c r="DB358" s="199"/>
      <c r="DC358" s="199"/>
      <c r="DD358" s="199"/>
      <c r="DE358" s="199"/>
      <c r="DF358" s="199"/>
      <c r="DG358" s="199"/>
      <c r="DH358" s="199"/>
      <c r="DI358" s="199"/>
      <c r="DJ358" s="199"/>
      <c r="DK358" s="199"/>
      <c r="DL358" s="199"/>
      <c r="DM358" s="199"/>
      <c r="DN358" s="199"/>
    </row>
    <row r="359" spans="1:118" x14ac:dyDescent="0.2">
      <c r="A359" s="33" t="s">
        <v>138</v>
      </c>
      <c r="B359" s="33" t="s">
        <v>200</v>
      </c>
      <c r="C359" s="33">
        <v>36</v>
      </c>
      <c r="D359" s="33" t="s">
        <v>74</v>
      </c>
      <c r="E359" s="200">
        <v>0</v>
      </c>
      <c r="F359" s="199">
        <v>0</v>
      </c>
      <c r="G359" s="200"/>
      <c r="H359" s="199"/>
      <c r="I359" s="200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  <c r="AP359" s="199"/>
      <c r="AQ359" s="199"/>
      <c r="AR359" s="199"/>
      <c r="AS359" s="199"/>
      <c r="AT359" s="199"/>
      <c r="AU359" s="199"/>
      <c r="AV359" s="199"/>
      <c r="AW359" s="199"/>
      <c r="AX359" s="199"/>
      <c r="AY359" s="199"/>
      <c r="AZ359" s="199"/>
      <c r="BA359" s="199"/>
      <c r="BB359" s="199"/>
      <c r="BC359" s="199"/>
      <c r="BD359" s="199"/>
      <c r="BE359" s="199"/>
      <c r="BF359" s="199"/>
      <c r="BG359" s="199"/>
      <c r="BH359" s="199"/>
      <c r="BI359" s="199"/>
      <c r="BJ359" s="199"/>
      <c r="BK359" s="199"/>
      <c r="BL359" s="199"/>
      <c r="BM359" s="199"/>
      <c r="BN359" s="199"/>
      <c r="BO359" s="199"/>
      <c r="BP359" s="199"/>
      <c r="BQ359" s="199"/>
      <c r="BR359" s="199"/>
      <c r="BS359" s="199"/>
      <c r="BT359" s="199"/>
      <c r="BU359" s="199"/>
      <c r="BV359" s="199"/>
      <c r="BW359" s="199"/>
      <c r="BX359" s="199"/>
      <c r="BY359" s="199"/>
      <c r="BZ359" s="199"/>
      <c r="CA359" s="199"/>
      <c r="CB359" s="199"/>
      <c r="CC359" s="199"/>
      <c r="CD359" s="199"/>
      <c r="CE359" s="199"/>
      <c r="CF359" s="199"/>
      <c r="CG359" s="199"/>
      <c r="CH359" s="199"/>
      <c r="CI359" s="199"/>
      <c r="CJ359" s="199"/>
      <c r="CK359" s="199"/>
      <c r="CL359" s="199"/>
      <c r="CM359" s="199"/>
      <c r="CN359" s="199"/>
      <c r="CO359" s="199"/>
      <c r="CP359" s="199"/>
      <c r="CQ359" s="199"/>
      <c r="CR359" s="199"/>
      <c r="CS359" s="199"/>
      <c r="CT359" s="199"/>
      <c r="CU359" s="199"/>
      <c r="CV359" s="199"/>
      <c r="CW359" s="199"/>
      <c r="CX359" s="199"/>
      <c r="CY359" s="199"/>
      <c r="CZ359" s="199"/>
      <c r="DA359" s="199"/>
      <c r="DB359" s="199"/>
      <c r="DC359" s="199"/>
      <c r="DD359" s="199"/>
      <c r="DE359" s="199"/>
      <c r="DF359" s="199"/>
      <c r="DG359" s="199"/>
      <c r="DH359" s="199"/>
      <c r="DI359" s="199"/>
      <c r="DJ359" s="199"/>
      <c r="DK359" s="199"/>
      <c r="DL359" s="199"/>
      <c r="DM359" s="199"/>
      <c r="DN359" s="199"/>
    </row>
    <row r="360" spans="1:118" x14ac:dyDescent="0.2">
      <c r="A360" s="33" t="s">
        <v>138</v>
      </c>
      <c r="B360" s="33" t="s">
        <v>200</v>
      </c>
      <c r="C360" s="33">
        <v>37</v>
      </c>
      <c r="D360" s="33" t="s">
        <v>75</v>
      </c>
      <c r="E360" s="200">
        <v>0</v>
      </c>
      <c r="F360" s="199">
        <v>0</v>
      </c>
      <c r="G360" s="200"/>
      <c r="H360" s="199"/>
      <c r="I360" s="200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  <c r="AC360" s="199"/>
      <c r="AD360" s="199"/>
      <c r="AE360" s="199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9"/>
      <c r="AP360" s="199"/>
      <c r="AQ360" s="199"/>
      <c r="AR360" s="199"/>
      <c r="AS360" s="199"/>
      <c r="AT360" s="199"/>
      <c r="AU360" s="199"/>
      <c r="AV360" s="199"/>
      <c r="AW360" s="199"/>
      <c r="AX360" s="199"/>
      <c r="AY360" s="199"/>
      <c r="AZ360" s="199"/>
      <c r="BA360" s="199"/>
      <c r="BB360" s="199"/>
      <c r="BC360" s="199"/>
      <c r="BD360" s="199"/>
      <c r="BE360" s="199"/>
      <c r="BF360" s="199"/>
      <c r="BG360" s="199"/>
      <c r="BH360" s="199"/>
      <c r="BI360" s="199"/>
      <c r="BJ360" s="199"/>
      <c r="BK360" s="199"/>
      <c r="BL360" s="199"/>
      <c r="BM360" s="199"/>
      <c r="BN360" s="199"/>
      <c r="BO360" s="199"/>
      <c r="BP360" s="199"/>
      <c r="BQ360" s="199"/>
      <c r="BR360" s="199"/>
      <c r="BS360" s="199"/>
      <c r="BT360" s="199"/>
      <c r="BU360" s="199"/>
      <c r="BV360" s="199"/>
      <c r="BW360" s="199"/>
      <c r="BX360" s="199"/>
      <c r="BY360" s="199"/>
      <c r="BZ360" s="199"/>
      <c r="CA360" s="199"/>
      <c r="CB360" s="199"/>
      <c r="CC360" s="199"/>
      <c r="CD360" s="199"/>
      <c r="CE360" s="199"/>
      <c r="CF360" s="199"/>
      <c r="CG360" s="199"/>
      <c r="CH360" s="199"/>
      <c r="CI360" s="199"/>
      <c r="CJ360" s="199"/>
      <c r="CK360" s="199"/>
      <c r="CL360" s="199"/>
      <c r="CM360" s="199"/>
      <c r="CN360" s="199"/>
      <c r="CO360" s="199"/>
      <c r="CP360" s="199"/>
      <c r="CQ360" s="199"/>
      <c r="CR360" s="199"/>
      <c r="CS360" s="199"/>
      <c r="CT360" s="199"/>
      <c r="CU360" s="199"/>
      <c r="CV360" s="199"/>
      <c r="CW360" s="199"/>
      <c r="CX360" s="199"/>
      <c r="CY360" s="199"/>
      <c r="CZ360" s="199"/>
      <c r="DA360" s="199"/>
      <c r="DB360" s="199"/>
      <c r="DC360" s="199"/>
      <c r="DD360" s="199"/>
      <c r="DE360" s="199"/>
      <c r="DF360" s="199"/>
      <c r="DG360" s="199"/>
      <c r="DH360" s="199"/>
      <c r="DI360" s="199"/>
      <c r="DJ360" s="199"/>
      <c r="DK360" s="199"/>
      <c r="DL360" s="199"/>
      <c r="DM360" s="199"/>
      <c r="DN360" s="199"/>
    </row>
    <row r="361" spans="1:118" x14ac:dyDescent="0.2">
      <c r="A361" s="33" t="s">
        <v>138</v>
      </c>
      <c r="B361" s="33" t="s">
        <v>200</v>
      </c>
      <c r="C361" s="33">
        <v>38</v>
      </c>
      <c r="D361" s="33" t="s">
        <v>76</v>
      </c>
      <c r="E361" s="200">
        <v>0</v>
      </c>
      <c r="F361" s="199">
        <v>0</v>
      </c>
      <c r="G361" s="200"/>
      <c r="H361" s="199"/>
      <c r="I361" s="200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  <c r="AC361" s="199"/>
      <c r="AD361" s="199"/>
      <c r="AE361" s="199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9"/>
      <c r="AP361" s="199"/>
      <c r="AQ361" s="199"/>
      <c r="AR361" s="199"/>
      <c r="AS361" s="199"/>
      <c r="AT361" s="199"/>
      <c r="AU361" s="199"/>
      <c r="AV361" s="199"/>
      <c r="AW361" s="199"/>
      <c r="AX361" s="199"/>
      <c r="AY361" s="199"/>
      <c r="AZ361" s="199"/>
      <c r="BA361" s="199"/>
      <c r="BB361" s="199"/>
      <c r="BC361" s="199"/>
      <c r="BD361" s="199"/>
      <c r="BE361" s="199"/>
      <c r="BF361" s="199"/>
      <c r="BG361" s="199"/>
      <c r="BH361" s="199"/>
      <c r="BI361" s="199"/>
      <c r="BJ361" s="199"/>
      <c r="BK361" s="199"/>
      <c r="BL361" s="199"/>
      <c r="BM361" s="199"/>
      <c r="BN361" s="199"/>
      <c r="BO361" s="199"/>
      <c r="BP361" s="199"/>
      <c r="BQ361" s="199"/>
      <c r="BR361" s="199"/>
      <c r="BS361" s="199"/>
      <c r="BT361" s="199"/>
      <c r="BU361" s="199"/>
      <c r="BV361" s="199"/>
      <c r="BW361" s="199"/>
      <c r="BX361" s="199"/>
      <c r="BY361" s="199"/>
      <c r="BZ361" s="199"/>
      <c r="CA361" s="199"/>
      <c r="CB361" s="199"/>
      <c r="CC361" s="199"/>
      <c r="CD361" s="199"/>
      <c r="CE361" s="199"/>
      <c r="CF361" s="199"/>
      <c r="CG361" s="199"/>
      <c r="CH361" s="199"/>
      <c r="CI361" s="199"/>
      <c r="CJ361" s="199"/>
      <c r="CK361" s="199"/>
      <c r="CL361" s="199"/>
      <c r="CM361" s="199"/>
      <c r="CN361" s="199"/>
      <c r="CO361" s="199"/>
      <c r="CP361" s="199"/>
      <c r="CQ361" s="199"/>
      <c r="CR361" s="199"/>
      <c r="CS361" s="199"/>
      <c r="CT361" s="199"/>
      <c r="CU361" s="199"/>
      <c r="CV361" s="199"/>
      <c r="CW361" s="199"/>
      <c r="CX361" s="199"/>
      <c r="CY361" s="199"/>
      <c r="CZ361" s="199"/>
      <c r="DA361" s="199"/>
      <c r="DB361" s="199"/>
      <c r="DC361" s="199"/>
      <c r="DD361" s="199"/>
      <c r="DE361" s="199"/>
      <c r="DF361" s="199"/>
      <c r="DG361" s="199"/>
      <c r="DH361" s="199"/>
      <c r="DI361" s="199"/>
      <c r="DJ361" s="199"/>
      <c r="DK361" s="199"/>
      <c r="DL361" s="199"/>
      <c r="DM361" s="199"/>
      <c r="DN361" s="199"/>
    </row>
    <row r="362" spans="1:118" x14ac:dyDescent="0.2">
      <c r="A362" s="33" t="s">
        <v>138</v>
      </c>
      <c r="B362" s="33" t="s">
        <v>200</v>
      </c>
      <c r="C362" s="33">
        <v>39</v>
      </c>
      <c r="D362" s="33" t="s">
        <v>77</v>
      </c>
      <c r="E362" s="200">
        <v>0</v>
      </c>
      <c r="F362" s="199">
        <v>0</v>
      </c>
      <c r="G362" s="200"/>
      <c r="H362" s="199"/>
      <c r="I362" s="200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  <c r="AC362" s="199"/>
      <c r="AD362" s="199"/>
      <c r="AE362" s="199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9"/>
      <c r="AP362" s="199"/>
      <c r="AQ362" s="199"/>
      <c r="AR362" s="199"/>
      <c r="AS362" s="199"/>
      <c r="AT362" s="199"/>
      <c r="AU362" s="199"/>
      <c r="AV362" s="199"/>
      <c r="AW362" s="199"/>
      <c r="AX362" s="199"/>
      <c r="AY362" s="199"/>
      <c r="AZ362" s="199"/>
      <c r="BA362" s="199"/>
      <c r="BB362" s="199"/>
      <c r="BC362" s="199"/>
      <c r="BD362" s="199"/>
      <c r="BE362" s="199"/>
      <c r="BF362" s="199"/>
      <c r="BG362" s="199"/>
      <c r="BH362" s="199"/>
      <c r="BI362" s="199"/>
      <c r="BJ362" s="199"/>
      <c r="BK362" s="199"/>
      <c r="BL362" s="199"/>
      <c r="BM362" s="199"/>
      <c r="BN362" s="199"/>
      <c r="BO362" s="199"/>
      <c r="BP362" s="199"/>
      <c r="BQ362" s="199"/>
      <c r="BR362" s="199"/>
      <c r="BS362" s="199"/>
      <c r="BT362" s="199"/>
      <c r="BU362" s="199"/>
      <c r="BV362" s="199"/>
      <c r="BW362" s="199"/>
      <c r="BX362" s="199"/>
      <c r="BY362" s="199"/>
      <c r="BZ362" s="199"/>
      <c r="CA362" s="199"/>
      <c r="CB362" s="199"/>
      <c r="CC362" s="199"/>
      <c r="CD362" s="199"/>
      <c r="CE362" s="199"/>
      <c r="CF362" s="199"/>
      <c r="CG362" s="199"/>
      <c r="CH362" s="199"/>
      <c r="CI362" s="199"/>
      <c r="CJ362" s="199"/>
      <c r="CK362" s="199"/>
      <c r="CL362" s="199"/>
      <c r="CM362" s="199"/>
      <c r="CN362" s="199"/>
      <c r="CO362" s="199"/>
      <c r="CP362" s="199"/>
      <c r="CQ362" s="199"/>
      <c r="CR362" s="199"/>
      <c r="CS362" s="199"/>
      <c r="CT362" s="199"/>
      <c r="CU362" s="199"/>
      <c r="CV362" s="199"/>
      <c r="CW362" s="199"/>
      <c r="CX362" s="199"/>
      <c r="CY362" s="199"/>
      <c r="CZ362" s="199"/>
      <c r="DA362" s="199"/>
      <c r="DB362" s="199"/>
      <c r="DC362" s="199"/>
      <c r="DD362" s="199"/>
      <c r="DE362" s="199"/>
      <c r="DF362" s="199"/>
      <c r="DG362" s="199"/>
      <c r="DH362" s="199"/>
      <c r="DI362" s="199"/>
      <c r="DJ362" s="199"/>
      <c r="DK362" s="199"/>
      <c r="DL362" s="199"/>
      <c r="DM362" s="199"/>
      <c r="DN362" s="199"/>
    </row>
    <row r="363" spans="1:118" x14ac:dyDescent="0.2">
      <c r="A363" s="33" t="s">
        <v>138</v>
      </c>
      <c r="B363" s="33" t="s">
        <v>200</v>
      </c>
      <c r="C363" s="33">
        <v>40</v>
      </c>
      <c r="D363" s="33" t="s">
        <v>78</v>
      </c>
      <c r="E363" s="200">
        <v>0</v>
      </c>
      <c r="F363" s="199">
        <v>0</v>
      </c>
      <c r="G363" s="200"/>
      <c r="H363" s="199"/>
      <c r="I363" s="200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  <c r="AC363" s="199"/>
      <c r="AD363" s="199"/>
      <c r="AE363" s="199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9"/>
      <c r="AP363" s="199"/>
      <c r="AQ363" s="199"/>
      <c r="AR363" s="199"/>
      <c r="AS363" s="199"/>
      <c r="AT363" s="199"/>
      <c r="AU363" s="199"/>
      <c r="AV363" s="199"/>
      <c r="AW363" s="199"/>
      <c r="AX363" s="199"/>
      <c r="AY363" s="199"/>
      <c r="AZ363" s="199"/>
      <c r="BA363" s="199"/>
      <c r="BB363" s="199"/>
      <c r="BC363" s="199"/>
      <c r="BD363" s="199"/>
      <c r="BE363" s="199"/>
      <c r="BF363" s="199"/>
      <c r="BG363" s="199"/>
      <c r="BH363" s="199"/>
      <c r="BI363" s="199"/>
      <c r="BJ363" s="199"/>
      <c r="BK363" s="199"/>
      <c r="BL363" s="199"/>
      <c r="BM363" s="199"/>
      <c r="BN363" s="199"/>
      <c r="BO363" s="199"/>
      <c r="BP363" s="199"/>
      <c r="BQ363" s="199"/>
      <c r="BR363" s="199"/>
      <c r="BS363" s="199"/>
      <c r="BT363" s="199"/>
      <c r="BU363" s="199"/>
      <c r="BV363" s="199"/>
      <c r="BW363" s="199"/>
      <c r="BX363" s="199"/>
      <c r="BY363" s="199"/>
      <c r="BZ363" s="199"/>
      <c r="CA363" s="199"/>
      <c r="CB363" s="199"/>
      <c r="CC363" s="199"/>
      <c r="CD363" s="199"/>
      <c r="CE363" s="199"/>
      <c r="CF363" s="199"/>
      <c r="CG363" s="199"/>
      <c r="CH363" s="199"/>
      <c r="CI363" s="199"/>
      <c r="CJ363" s="199"/>
      <c r="CK363" s="199"/>
      <c r="CL363" s="199"/>
      <c r="CM363" s="199"/>
      <c r="CN363" s="199"/>
      <c r="CO363" s="199"/>
      <c r="CP363" s="199"/>
      <c r="CQ363" s="199"/>
      <c r="CR363" s="199"/>
      <c r="CS363" s="199"/>
      <c r="CT363" s="199"/>
      <c r="CU363" s="199"/>
      <c r="CV363" s="199"/>
      <c r="CW363" s="199"/>
      <c r="CX363" s="199"/>
      <c r="CY363" s="199"/>
      <c r="CZ363" s="199"/>
      <c r="DA363" s="199"/>
      <c r="DB363" s="199"/>
      <c r="DC363" s="199"/>
      <c r="DD363" s="199"/>
      <c r="DE363" s="199"/>
      <c r="DF363" s="199"/>
      <c r="DG363" s="199"/>
      <c r="DH363" s="199"/>
      <c r="DI363" s="199"/>
      <c r="DJ363" s="199"/>
      <c r="DK363" s="199"/>
      <c r="DL363" s="199"/>
      <c r="DM363" s="199"/>
      <c r="DN363" s="199"/>
    </row>
    <row r="364" spans="1:118" x14ac:dyDescent="0.2">
      <c r="A364" s="33" t="s">
        <v>138</v>
      </c>
      <c r="B364" s="33" t="s">
        <v>137</v>
      </c>
      <c r="C364" s="33">
        <v>1</v>
      </c>
      <c r="D364" s="33" t="s">
        <v>25</v>
      </c>
      <c r="E364" s="200">
        <v>0</v>
      </c>
      <c r="F364" s="199">
        <v>0</v>
      </c>
      <c r="G364" s="200"/>
      <c r="H364" s="199"/>
      <c r="I364" s="200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  <c r="AC364" s="199"/>
      <c r="AD364" s="199"/>
      <c r="AE364" s="199"/>
      <c r="AF364" s="199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  <c r="BG364" s="199"/>
      <c r="BH364" s="199"/>
      <c r="BI364" s="199"/>
      <c r="BJ364" s="199"/>
      <c r="BK364" s="199"/>
      <c r="BL364" s="199"/>
      <c r="BM364" s="199"/>
      <c r="BN364" s="199"/>
      <c r="BO364" s="199"/>
      <c r="BP364" s="199"/>
      <c r="BQ364" s="199"/>
      <c r="BR364" s="199"/>
      <c r="BS364" s="199"/>
      <c r="BT364" s="199"/>
      <c r="BU364" s="199"/>
      <c r="BV364" s="199"/>
      <c r="BW364" s="199"/>
      <c r="BX364" s="199"/>
      <c r="BY364" s="199"/>
      <c r="BZ364" s="199"/>
      <c r="CA364" s="199"/>
      <c r="CB364" s="199"/>
      <c r="CC364" s="199"/>
      <c r="CD364" s="199"/>
      <c r="CE364" s="199"/>
      <c r="CF364" s="199"/>
      <c r="CG364" s="199"/>
      <c r="CH364" s="199"/>
      <c r="CI364" s="199"/>
      <c r="CJ364" s="199"/>
      <c r="CK364" s="199"/>
      <c r="CL364" s="199"/>
      <c r="CM364" s="199"/>
      <c r="CN364" s="199"/>
      <c r="CO364" s="199"/>
      <c r="CP364" s="199"/>
      <c r="CQ364" s="199"/>
      <c r="CR364" s="199"/>
      <c r="CS364" s="199"/>
      <c r="CT364" s="199"/>
      <c r="CU364" s="199"/>
      <c r="CV364" s="199"/>
      <c r="CW364" s="199"/>
      <c r="CX364" s="199"/>
      <c r="CY364" s="199"/>
      <c r="CZ364" s="199"/>
      <c r="DA364" s="199"/>
      <c r="DB364" s="199"/>
      <c r="DC364" s="199"/>
      <c r="DD364" s="199"/>
      <c r="DE364" s="199"/>
      <c r="DF364" s="199"/>
      <c r="DG364" s="199"/>
      <c r="DH364" s="199"/>
      <c r="DI364" s="199"/>
      <c r="DJ364" s="199"/>
      <c r="DK364" s="199"/>
      <c r="DL364" s="199"/>
      <c r="DM364" s="199"/>
      <c r="DN364" s="199"/>
    </row>
    <row r="365" spans="1:118" x14ac:dyDescent="0.2">
      <c r="A365" s="33" t="s">
        <v>138</v>
      </c>
      <c r="B365" s="33" t="s">
        <v>137</v>
      </c>
      <c r="C365" s="33">
        <v>2</v>
      </c>
      <c r="D365" s="33" t="s">
        <v>26</v>
      </c>
      <c r="E365" s="200">
        <v>0</v>
      </c>
      <c r="F365" s="199">
        <v>0</v>
      </c>
      <c r="G365" s="200"/>
      <c r="H365" s="199"/>
      <c r="I365" s="200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  <c r="AC365" s="199"/>
      <c r="AD365" s="199"/>
      <c r="AE365" s="199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9"/>
      <c r="AP365" s="199"/>
      <c r="AQ365" s="199"/>
      <c r="AR365" s="199"/>
      <c r="AS365" s="199"/>
      <c r="AT365" s="199"/>
      <c r="AU365" s="199"/>
      <c r="AV365" s="199"/>
      <c r="AW365" s="199"/>
      <c r="AX365" s="199"/>
      <c r="AY365" s="199"/>
      <c r="AZ365" s="199"/>
      <c r="BA365" s="199"/>
      <c r="BB365" s="199"/>
      <c r="BC365" s="199"/>
      <c r="BD365" s="199"/>
      <c r="BE365" s="199"/>
      <c r="BF365" s="199"/>
      <c r="BG365" s="199"/>
      <c r="BH365" s="199"/>
      <c r="BI365" s="199"/>
      <c r="BJ365" s="199"/>
      <c r="BK365" s="199"/>
      <c r="BL365" s="199"/>
      <c r="BM365" s="199"/>
      <c r="BN365" s="199"/>
      <c r="BO365" s="199"/>
      <c r="BP365" s="199"/>
      <c r="BQ365" s="199"/>
      <c r="BR365" s="199"/>
      <c r="BS365" s="199"/>
      <c r="BT365" s="199"/>
      <c r="BU365" s="199"/>
      <c r="BV365" s="199"/>
      <c r="BW365" s="199"/>
      <c r="BX365" s="199"/>
      <c r="BY365" s="199"/>
      <c r="BZ365" s="199"/>
      <c r="CA365" s="199"/>
      <c r="CB365" s="199"/>
      <c r="CC365" s="199"/>
      <c r="CD365" s="199"/>
      <c r="CE365" s="199"/>
      <c r="CF365" s="199"/>
      <c r="CG365" s="199"/>
      <c r="CH365" s="199"/>
      <c r="CI365" s="199"/>
      <c r="CJ365" s="199"/>
      <c r="CK365" s="199"/>
      <c r="CL365" s="199"/>
      <c r="CM365" s="199"/>
      <c r="CN365" s="199"/>
      <c r="CO365" s="199"/>
      <c r="CP365" s="199"/>
      <c r="CQ365" s="199"/>
      <c r="CR365" s="199"/>
      <c r="CS365" s="199"/>
      <c r="CT365" s="199"/>
      <c r="CU365" s="199"/>
      <c r="CV365" s="199"/>
      <c r="CW365" s="199"/>
      <c r="CX365" s="199"/>
      <c r="CY365" s="199"/>
      <c r="CZ365" s="199"/>
      <c r="DA365" s="199"/>
      <c r="DB365" s="199"/>
      <c r="DC365" s="199"/>
      <c r="DD365" s="199"/>
      <c r="DE365" s="199"/>
      <c r="DF365" s="199"/>
      <c r="DG365" s="199"/>
      <c r="DH365" s="199"/>
      <c r="DI365" s="199"/>
      <c r="DJ365" s="199"/>
      <c r="DK365" s="199"/>
      <c r="DL365" s="199"/>
      <c r="DM365" s="199"/>
      <c r="DN365" s="199"/>
    </row>
    <row r="366" spans="1:118" x14ac:dyDescent="0.2">
      <c r="A366" s="33" t="s">
        <v>138</v>
      </c>
      <c r="B366" s="33" t="s">
        <v>137</v>
      </c>
      <c r="C366" s="33">
        <v>3</v>
      </c>
      <c r="D366" s="33" t="s">
        <v>27</v>
      </c>
      <c r="E366" s="200">
        <v>0</v>
      </c>
      <c r="F366" s="199">
        <v>0</v>
      </c>
      <c r="G366" s="200"/>
      <c r="H366" s="199"/>
      <c r="I366" s="200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  <c r="BB366" s="199"/>
      <c r="BC366" s="199"/>
      <c r="BD366" s="199"/>
      <c r="BE366" s="199"/>
      <c r="BF366" s="199"/>
      <c r="BG366" s="199"/>
      <c r="BH366" s="199"/>
      <c r="BI366" s="199"/>
      <c r="BJ366" s="199"/>
      <c r="BK366" s="199"/>
      <c r="BL366" s="199"/>
      <c r="BM366" s="199"/>
      <c r="BN366" s="199"/>
      <c r="BO366" s="199"/>
      <c r="BP366" s="199"/>
      <c r="BQ366" s="199"/>
      <c r="BR366" s="199"/>
      <c r="BS366" s="199"/>
      <c r="BT366" s="199"/>
      <c r="BU366" s="199"/>
      <c r="BV366" s="199"/>
      <c r="BW366" s="199"/>
      <c r="BX366" s="199"/>
      <c r="BY366" s="199"/>
      <c r="BZ366" s="199"/>
      <c r="CA366" s="199"/>
      <c r="CB366" s="199"/>
      <c r="CC366" s="199"/>
      <c r="CD366" s="199"/>
      <c r="CE366" s="199"/>
      <c r="CF366" s="199"/>
      <c r="CG366" s="199"/>
      <c r="CH366" s="199"/>
      <c r="CI366" s="199"/>
      <c r="CJ366" s="199"/>
      <c r="CK366" s="199"/>
      <c r="CL366" s="199"/>
      <c r="CM366" s="199"/>
      <c r="CN366" s="199"/>
      <c r="CO366" s="199"/>
      <c r="CP366" s="199"/>
      <c r="CQ366" s="199"/>
      <c r="CR366" s="199"/>
      <c r="CS366" s="199"/>
      <c r="CT366" s="199"/>
      <c r="CU366" s="199"/>
      <c r="CV366" s="199"/>
      <c r="CW366" s="199"/>
      <c r="CX366" s="199"/>
      <c r="CY366" s="199"/>
      <c r="CZ366" s="199"/>
      <c r="DA366" s="199"/>
      <c r="DB366" s="199"/>
      <c r="DC366" s="199"/>
      <c r="DD366" s="199"/>
      <c r="DE366" s="199"/>
      <c r="DF366" s="199"/>
      <c r="DG366" s="199"/>
      <c r="DH366" s="199"/>
      <c r="DI366" s="199"/>
      <c r="DJ366" s="199"/>
      <c r="DK366" s="199"/>
      <c r="DL366" s="199"/>
      <c r="DM366" s="199"/>
      <c r="DN366" s="199"/>
    </row>
    <row r="367" spans="1:118" x14ac:dyDescent="0.2">
      <c r="A367" s="33" t="s">
        <v>138</v>
      </c>
      <c r="B367" s="33" t="s">
        <v>137</v>
      </c>
      <c r="C367" s="33">
        <v>4</v>
      </c>
      <c r="D367" s="33" t="s">
        <v>28</v>
      </c>
      <c r="E367" s="200">
        <v>0</v>
      </c>
      <c r="F367" s="199">
        <v>0</v>
      </c>
      <c r="G367" s="200"/>
      <c r="H367" s="199"/>
      <c r="I367" s="200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  <c r="AP367" s="199"/>
      <c r="AQ367" s="199"/>
      <c r="AR367" s="199"/>
      <c r="AS367" s="199"/>
      <c r="AT367" s="199"/>
      <c r="AU367" s="199"/>
      <c r="AV367" s="199"/>
      <c r="AW367" s="199"/>
      <c r="AX367" s="199"/>
      <c r="AY367" s="199"/>
      <c r="AZ367" s="199"/>
      <c r="BA367" s="199"/>
      <c r="BB367" s="199"/>
      <c r="BC367" s="199"/>
      <c r="BD367" s="199"/>
      <c r="BE367" s="199"/>
      <c r="BF367" s="199"/>
      <c r="BG367" s="199"/>
      <c r="BH367" s="199"/>
      <c r="BI367" s="199"/>
      <c r="BJ367" s="199"/>
      <c r="BK367" s="199"/>
      <c r="BL367" s="199"/>
      <c r="BM367" s="199"/>
      <c r="BN367" s="199"/>
      <c r="BO367" s="199"/>
      <c r="BP367" s="199"/>
      <c r="BQ367" s="199"/>
      <c r="BR367" s="199"/>
      <c r="BS367" s="199"/>
      <c r="BT367" s="199"/>
      <c r="BU367" s="199"/>
      <c r="BV367" s="199"/>
      <c r="BW367" s="199"/>
      <c r="BX367" s="199"/>
      <c r="BY367" s="199"/>
      <c r="BZ367" s="199"/>
      <c r="CA367" s="199"/>
      <c r="CB367" s="199"/>
      <c r="CC367" s="199"/>
      <c r="CD367" s="199"/>
      <c r="CE367" s="199"/>
      <c r="CF367" s="199"/>
      <c r="CG367" s="199"/>
      <c r="CH367" s="199"/>
      <c r="CI367" s="199"/>
      <c r="CJ367" s="199"/>
      <c r="CK367" s="199"/>
      <c r="CL367" s="199"/>
      <c r="CM367" s="199"/>
      <c r="CN367" s="199"/>
      <c r="CO367" s="199"/>
      <c r="CP367" s="199"/>
      <c r="CQ367" s="199"/>
      <c r="CR367" s="199"/>
      <c r="CS367" s="199"/>
      <c r="CT367" s="199"/>
      <c r="CU367" s="199"/>
      <c r="CV367" s="199"/>
      <c r="CW367" s="199"/>
      <c r="CX367" s="199"/>
      <c r="CY367" s="199"/>
      <c r="CZ367" s="199"/>
      <c r="DA367" s="199"/>
      <c r="DB367" s="199"/>
      <c r="DC367" s="199"/>
      <c r="DD367" s="199"/>
      <c r="DE367" s="199"/>
      <c r="DF367" s="199"/>
      <c r="DG367" s="199"/>
      <c r="DH367" s="199"/>
      <c r="DI367" s="199"/>
      <c r="DJ367" s="199"/>
      <c r="DK367" s="199"/>
      <c r="DL367" s="199"/>
      <c r="DM367" s="199"/>
      <c r="DN367" s="199"/>
    </row>
    <row r="368" spans="1:118" x14ac:dyDescent="0.2">
      <c r="A368" s="33" t="s">
        <v>138</v>
      </c>
      <c r="B368" s="33" t="s">
        <v>137</v>
      </c>
      <c r="C368" s="33">
        <v>5</v>
      </c>
      <c r="D368" s="33" t="s">
        <v>123</v>
      </c>
      <c r="E368" s="200">
        <v>0</v>
      </c>
      <c r="F368" s="199">
        <v>0</v>
      </c>
      <c r="G368" s="200"/>
      <c r="H368" s="199"/>
      <c r="I368" s="200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  <c r="AC368" s="199"/>
      <c r="AD368" s="199"/>
      <c r="AE368" s="199"/>
      <c r="AF368" s="199"/>
      <c r="AG368" s="199"/>
      <c r="AH368" s="199"/>
      <c r="AI368" s="199"/>
      <c r="AJ368" s="199"/>
      <c r="AK368" s="199"/>
      <c r="AL368" s="199"/>
      <c r="AM368" s="199"/>
      <c r="AN368" s="199"/>
      <c r="AO368" s="199"/>
      <c r="AP368" s="199"/>
      <c r="AQ368" s="199"/>
      <c r="AR368" s="199"/>
      <c r="AS368" s="199"/>
      <c r="AT368" s="199"/>
      <c r="AU368" s="199"/>
      <c r="AV368" s="199"/>
      <c r="AW368" s="199"/>
      <c r="AX368" s="199"/>
      <c r="AY368" s="199"/>
      <c r="AZ368" s="199"/>
      <c r="BA368" s="199"/>
      <c r="BB368" s="199"/>
      <c r="BC368" s="199"/>
      <c r="BD368" s="199"/>
      <c r="BE368" s="199"/>
      <c r="BF368" s="199"/>
      <c r="BG368" s="199"/>
      <c r="BH368" s="199"/>
      <c r="BI368" s="199"/>
      <c r="BJ368" s="199"/>
      <c r="BK368" s="199"/>
      <c r="BL368" s="199"/>
      <c r="BM368" s="199"/>
      <c r="BN368" s="199"/>
      <c r="BO368" s="199"/>
      <c r="BP368" s="199"/>
      <c r="BQ368" s="199"/>
      <c r="BR368" s="199"/>
      <c r="BS368" s="199"/>
      <c r="BT368" s="199"/>
      <c r="BU368" s="199"/>
      <c r="BV368" s="199"/>
      <c r="BW368" s="199"/>
      <c r="BX368" s="199"/>
      <c r="BY368" s="199"/>
      <c r="BZ368" s="199"/>
      <c r="CA368" s="199"/>
      <c r="CB368" s="199"/>
      <c r="CC368" s="199"/>
      <c r="CD368" s="199"/>
      <c r="CE368" s="199"/>
      <c r="CF368" s="199"/>
      <c r="CG368" s="199"/>
      <c r="CH368" s="199"/>
      <c r="CI368" s="199"/>
      <c r="CJ368" s="199"/>
      <c r="CK368" s="199"/>
      <c r="CL368" s="199"/>
      <c r="CM368" s="199"/>
      <c r="CN368" s="199"/>
      <c r="CO368" s="199"/>
      <c r="CP368" s="199"/>
      <c r="CQ368" s="199"/>
      <c r="CR368" s="199"/>
      <c r="CS368" s="199"/>
      <c r="CT368" s="199"/>
      <c r="CU368" s="199"/>
      <c r="CV368" s="199"/>
      <c r="CW368" s="199"/>
      <c r="CX368" s="199"/>
      <c r="CY368" s="199"/>
      <c r="CZ368" s="199"/>
      <c r="DA368" s="199"/>
      <c r="DB368" s="199"/>
      <c r="DC368" s="199"/>
      <c r="DD368" s="199"/>
      <c r="DE368" s="199"/>
      <c r="DF368" s="199"/>
      <c r="DG368" s="199"/>
      <c r="DH368" s="199"/>
      <c r="DI368" s="199"/>
      <c r="DJ368" s="199"/>
      <c r="DK368" s="199"/>
      <c r="DL368" s="199"/>
      <c r="DM368" s="199"/>
      <c r="DN368" s="199"/>
    </row>
    <row r="369" spans="1:118" x14ac:dyDescent="0.2">
      <c r="A369" s="33" t="s">
        <v>138</v>
      </c>
      <c r="B369" s="33" t="s">
        <v>137</v>
      </c>
      <c r="C369" s="33">
        <v>6</v>
      </c>
      <c r="D369" s="33" t="s">
        <v>25</v>
      </c>
      <c r="E369" s="200">
        <v>0</v>
      </c>
      <c r="F369" s="199">
        <v>0</v>
      </c>
      <c r="G369" s="200"/>
      <c r="H369" s="199"/>
      <c r="I369" s="200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  <c r="AC369" s="199"/>
      <c r="AD369" s="199"/>
      <c r="AE369" s="199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9"/>
      <c r="AP369" s="199"/>
      <c r="AQ369" s="199"/>
      <c r="AR369" s="199"/>
      <c r="AS369" s="199"/>
      <c r="AT369" s="199"/>
      <c r="AU369" s="199"/>
      <c r="AV369" s="199"/>
      <c r="AW369" s="199"/>
      <c r="AX369" s="199"/>
      <c r="AY369" s="199"/>
      <c r="AZ369" s="199"/>
      <c r="BA369" s="199"/>
      <c r="BB369" s="199"/>
      <c r="BC369" s="199"/>
      <c r="BD369" s="199"/>
      <c r="BE369" s="199"/>
      <c r="BF369" s="199"/>
      <c r="BG369" s="199"/>
      <c r="BH369" s="199"/>
      <c r="BI369" s="199"/>
      <c r="BJ369" s="199"/>
      <c r="BK369" s="199"/>
      <c r="BL369" s="199"/>
      <c r="BM369" s="199"/>
      <c r="BN369" s="199"/>
      <c r="BO369" s="199"/>
      <c r="BP369" s="199"/>
      <c r="BQ369" s="199"/>
      <c r="BR369" s="199"/>
      <c r="BS369" s="199"/>
      <c r="BT369" s="199"/>
      <c r="BU369" s="199"/>
      <c r="BV369" s="199"/>
      <c r="BW369" s="199"/>
      <c r="BX369" s="199"/>
      <c r="BY369" s="199"/>
      <c r="BZ369" s="199"/>
      <c r="CA369" s="199"/>
      <c r="CB369" s="199"/>
      <c r="CC369" s="199"/>
      <c r="CD369" s="199"/>
      <c r="CE369" s="199"/>
      <c r="CF369" s="199"/>
      <c r="CG369" s="199"/>
      <c r="CH369" s="199"/>
      <c r="CI369" s="199"/>
      <c r="CJ369" s="199"/>
      <c r="CK369" s="199"/>
      <c r="CL369" s="199"/>
      <c r="CM369" s="199"/>
      <c r="CN369" s="199"/>
      <c r="CO369" s="199"/>
      <c r="CP369" s="199"/>
      <c r="CQ369" s="199"/>
      <c r="CR369" s="199"/>
      <c r="CS369" s="199"/>
      <c r="CT369" s="199"/>
      <c r="CU369" s="199"/>
      <c r="CV369" s="199"/>
      <c r="CW369" s="199"/>
      <c r="CX369" s="199"/>
      <c r="CY369" s="199"/>
      <c r="CZ369" s="199"/>
      <c r="DA369" s="199"/>
      <c r="DB369" s="199"/>
      <c r="DC369" s="199"/>
      <c r="DD369" s="199"/>
      <c r="DE369" s="199"/>
      <c r="DF369" s="199"/>
      <c r="DG369" s="199"/>
      <c r="DH369" s="199"/>
      <c r="DI369" s="199"/>
      <c r="DJ369" s="199"/>
      <c r="DK369" s="199"/>
      <c r="DL369" s="199"/>
      <c r="DM369" s="199"/>
      <c r="DN369" s="199"/>
    </row>
    <row r="370" spans="1:118" x14ac:dyDescent="0.2">
      <c r="A370" s="33" t="s">
        <v>138</v>
      </c>
      <c r="B370" s="33" t="s">
        <v>137</v>
      </c>
      <c r="C370" s="33">
        <v>7</v>
      </c>
      <c r="D370" s="33" t="s">
        <v>26</v>
      </c>
      <c r="E370" s="200">
        <v>0</v>
      </c>
      <c r="F370" s="199">
        <v>0</v>
      </c>
      <c r="G370" s="200"/>
      <c r="H370" s="199"/>
      <c r="I370" s="200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  <c r="AC370" s="199"/>
      <c r="AD370" s="199"/>
      <c r="AE370" s="199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9"/>
      <c r="AP370" s="199"/>
      <c r="AQ370" s="199"/>
      <c r="AR370" s="199"/>
      <c r="AS370" s="199"/>
      <c r="AT370" s="199"/>
      <c r="AU370" s="199"/>
      <c r="AV370" s="199"/>
      <c r="AW370" s="199"/>
      <c r="AX370" s="199"/>
      <c r="AY370" s="199"/>
      <c r="AZ370" s="199"/>
      <c r="BA370" s="199"/>
      <c r="BB370" s="199"/>
      <c r="BC370" s="199"/>
      <c r="BD370" s="199"/>
      <c r="BE370" s="199"/>
      <c r="BF370" s="199"/>
      <c r="BG370" s="199"/>
      <c r="BH370" s="199"/>
      <c r="BI370" s="199"/>
      <c r="BJ370" s="199"/>
      <c r="BK370" s="199"/>
      <c r="BL370" s="199"/>
      <c r="BM370" s="199"/>
      <c r="BN370" s="199"/>
      <c r="BO370" s="199"/>
      <c r="BP370" s="199"/>
      <c r="BQ370" s="199"/>
      <c r="BR370" s="199"/>
      <c r="BS370" s="199"/>
      <c r="BT370" s="199"/>
      <c r="BU370" s="199"/>
      <c r="BV370" s="199"/>
      <c r="BW370" s="199"/>
      <c r="BX370" s="199"/>
      <c r="BY370" s="199"/>
      <c r="BZ370" s="199"/>
      <c r="CA370" s="199"/>
      <c r="CB370" s="199"/>
      <c r="CC370" s="199"/>
      <c r="CD370" s="199"/>
      <c r="CE370" s="199"/>
      <c r="CF370" s="199"/>
      <c r="CG370" s="199"/>
      <c r="CH370" s="199"/>
      <c r="CI370" s="199"/>
      <c r="CJ370" s="199"/>
      <c r="CK370" s="199"/>
      <c r="CL370" s="199"/>
      <c r="CM370" s="199"/>
      <c r="CN370" s="199"/>
      <c r="CO370" s="199"/>
      <c r="CP370" s="199"/>
      <c r="CQ370" s="199"/>
      <c r="CR370" s="199"/>
      <c r="CS370" s="199"/>
      <c r="CT370" s="199"/>
      <c r="CU370" s="199"/>
      <c r="CV370" s="199"/>
      <c r="CW370" s="199"/>
      <c r="CX370" s="199"/>
      <c r="CY370" s="199"/>
      <c r="CZ370" s="199"/>
      <c r="DA370" s="199"/>
      <c r="DB370" s="199"/>
      <c r="DC370" s="199"/>
      <c r="DD370" s="199"/>
      <c r="DE370" s="199"/>
      <c r="DF370" s="199"/>
      <c r="DG370" s="199"/>
      <c r="DH370" s="199"/>
      <c r="DI370" s="199"/>
      <c r="DJ370" s="199"/>
      <c r="DK370" s="199"/>
      <c r="DL370" s="199"/>
      <c r="DM370" s="199"/>
      <c r="DN370" s="199"/>
    </row>
    <row r="371" spans="1:118" x14ac:dyDescent="0.2">
      <c r="A371" s="33" t="s">
        <v>138</v>
      </c>
      <c r="B371" s="33" t="s">
        <v>137</v>
      </c>
      <c r="C371" s="33">
        <v>8</v>
      </c>
      <c r="D371" s="33" t="s">
        <v>27</v>
      </c>
      <c r="E371" s="200">
        <v>0</v>
      </c>
      <c r="F371" s="199">
        <v>0</v>
      </c>
      <c r="G371" s="200"/>
      <c r="H371" s="199"/>
      <c r="I371" s="200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  <c r="AC371" s="199"/>
      <c r="AD371" s="199"/>
      <c r="AE371" s="199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9"/>
      <c r="AP371" s="199"/>
      <c r="AQ371" s="199"/>
      <c r="AR371" s="199"/>
      <c r="AS371" s="199"/>
      <c r="AT371" s="199"/>
      <c r="AU371" s="199"/>
      <c r="AV371" s="199"/>
      <c r="AW371" s="199"/>
      <c r="AX371" s="199"/>
      <c r="AY371" s="199"/>
      <c r="AZ371" s="199"/>
      <c r="BA371" s="199"/>
      <c r="BB371" s="199"/>
      <c r="BC371" s="199"/>
      <c r="BD371" s="199"/>
      <c r="BE371" s="199"/>
      <c r="BF371" s="199"/>
      <c r="BG371" s="199"/>
      <c r="BH371" s="199"/>
      <c r="BI371" s="199"/>
      <c r="BJ371" s="199"/>
      <c r="BK371" s="199"/>
      <c r="BL371" s="199"/>
      <c r="BM371" s="199"/>
      <c r="BN371" s="199"/>
      <c r="BO371" s="199"/>
      <c r="BP371" s="199"/>
      <c r="BQ371" s="199"/>
      <c r="BR371" s="199"/>
      <c r="BS371" s="199"/>
      <c r="BT371" s="199"/>
      <c r="BU371" s="199"/>
      <c r="BV371" s="199"/>
      <c r="BW371" s="199"/>
      <c r="BX371" s="199"/>
      <c r="BY371" s="199"/>
      <c r="BZ371" s="199"/>
      <c r="CA371" s="199"/>
      <c r="CB371" s="199"/>
      <c r="CC371" s="199"/>
      <c r="CD371" s="199"/>
      <c r="CE371" s="199"/>
      <c r="CF371" s="199"/>
      <c r="CG371" s="199"/>
      <c r="CH371" s="199"/>
      <c r="CI371" s="199"/>
      <c r="CJ371" s="199"/>
      <c r="CK371" s="199"/>
      <c r="CL371" s="199"/>
      <c r="CM371" s="199"/>
      <c r="CN371" s="199"/>
      <c r="CO371" s="199"/>
      <c r="CP371" s="199"/>
      <c r="CQ371" s="199"/>
      <c r="CR371" s="199"/>
      <c r="CS371" s="199"/>
      <c r="CT371" s="199"/>
      <c r="CU371" s="199"/>
      <c r="CV371" s="199"/>
      <c r="CW371" s="199"/>
      <c r="CX371" s="199"/>
      <c r="CY371" s="199"/>
      <c r="CZ371" s="199"/>
      <c r="DA371" s="199"/>
      <c r="DB371" s="199"/>
      <c r="DC371" s="199"/>
      <c r="DD371" s="199"/>
      <c r="DE371" s="199"/>
      <c r="DF371" s="199"/>
      <c r="DG371" s="199"/>
      <c r="DH371" s="199"/>
      <c r="DI371" s="199"/>
      <c r="DJ371" s="199"/>
      <c r="DK371" s="199"/>
      <c r="DL371" s="199"/>
      <c r="DM371" s="199"/>
      <c r="DN371" s="199"/>
    </row>
    <row r="372" spans="1:118" x14ac:dyDescent="0.2">
      <c r="A372" s="33" t="s">
        <v>138</v>
      </c>
      <c r="B372" s="33" t="s">
        <v>137</v>
      </c>
      <c r="C372" s="33">
        <v>9</v>
      </c>
      <c r="D372" s="33" t="s">
        <v>28</v>
      </c>
      <c r="E372" s="200">
        <v>0</v>
      </c>
      <c r="F372" s="199">
        <v>0</v>
      </c>
      <c r="G372" s="200"/>
      <c r="H372" s="199"/>
      <c r="I372" s="200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  <c r="AC372" s="199"/>
      <c r="AD372" s="199"/>
      <c r="AE372" s="199"/>
      <c r="AF372" s="199"/>
      <c r="AG372" s="199"/>
      <c r="AH372" s="199"/>
      <c r="AI372" s="199"/>
      <c r="AJ372" s="199"/>
      <c r="AK372" s="199"/>
      <c r="AL372" s="199"/>
      <c r="AM372" s="199"/>
      <c r="AN372" s="199"/>
      <c r="AO372" s="199"/>
      <c r="AP372" s="199"/>
      <c r="AQ372" s="199"/>
      <c r="AR372" s="199"/>
      <c r="AS372" s="199"/>
      <c r="AT372" s="199"/>
      <c r="AU372" s="199"/>
      <c r="AV372" s="199"/>
      <c r="AW372" s="199"/>
      <c r="AX372" s="199"/>
      <c r="AY372" s="199"/>
      <c r="AZ372" s="199"/>
      <c r="BA372" s="199"/>
      <c r="BB372" s="199"/>
      <c r="BC372" s="199"/>
      <c r="BD372" s="199"/>
      <c r="BE372" s="199"/>
      <c r="BF372" s="199"/>
      <c r="BG372" s="199"/>
      <c r="BH372" s="199"/>
      <c r="BI372" s="199"/>
      <c r="BJ372" s="199"/>
      <c r="BK372" s="199"/>
      <c r="BL372" s="199"/>
      <c r="BM372" s="199"/>
      <c r="BN372" s="199"/>
      <c r="BO372" s="199"/>
      <c r="BP372" s="199"/>
      <c r="BQ372" s="199"/>
      <c r="BR372" s="199"/>
      <c r="BS372" s="199"/>
      <c r="BT372" s="199"/>
      <c r="BU372" s="199"/>
      <c r="BV372" s="199"/>
      <c r="BW372" s="199"/>
      <c r="BX372" s="199"/>
      <c r="BY372" s="199"/>
      <c r="BZ372" s="199"/>
      <c r="CA372" s="199"/>
      <c r="CB372" s="199"/>
      <c r="CC372" s="199"/>
      <c r="CD372" s="199"/>
      <c r="CE372" s="199"/>
      <c r="CF372" s="199"/>
      <c r="CG372" s="199"/>
      <c r="CH372" s="199"/>
      <c r="CI372" s="199"/>
      <c r="CJ372" s="199"/>
      <c r="CK372" s="199"/>
      <c r="CL372" s="199"/>
      <c r="CM372" s="199"/>
      <c r="CN372" s="199"/>
      <c r="CO372" s="199"/>
      <c r="CP372" s="199"/>
      <c r="CQ372" s="199"/>
      <c r="CR372" s="199"/>
      <c r="CS372" s="199"/>
      <c r="CT372" s="199"/>
      <c r="CU372" s="199"/>
      <c r="CV372" s="199"/>
      <c r="CW372" s="199"/>
      <c r="CX372" s="199"/>
      <c r="CY372" s="199"/>
      <c r="CZ372" s="199"/>
      <c r="DA372" s="199"/>
      <c r="DB372" s="199"/>
      <c r="DC372" s="199"/>
      <c r="DD372" s="199"/>
      <c r="DE372" s="199"/>
      <c r="DF372" s="199"/>
      <c r="DG372" s="199"/>
      <c r="DH372" s="199"/>
      <c r="DI372" s="199"/>
      <c r="DJ372" s="199"/>
      <c r="DK372" s="199"/>
      <c r="DL372" s="199"/>
      <c r="DM372" s="199"/>
      <c r="DN372" s="199"/>
    </row>
    <row r="373" spans="1:118" x14ac:dyDescent="0.2">
      <c r="A373" s="33" t="s">
        <v>138</v>
      </c>
      <c r="B373" s="33" t="s">
        <v>137</v>
      </c>
      <c r="C373" s="33">
        <v>10</v>
      </c>
      <c r="D373" s="33" t="s">
        <v>32</v>
      </c>
      <c r="E373" s="200">
        <v>0</v>
      </c>
      <c r="F373" s="199">
        <v>0</v>
      </c>
      <c r="G373" s="200"/>
      <c r="H373" s="199"/>
      <c r="I373" s="200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  <c r="AC373" s="199"/>
      <c r="AD373" s="199"/>
      <c r="AE373" s="199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  <c r="BG373" s="199"/>
      <c r="BH373" s="199"/>
      <c r="BI373" s="199"/>
      <c r="BJ373" s="199"/>
      <c r="BK373" s="199"/>
      <c r="BL373" s="199"/>
      <c r="BM373" s="199"/>
      <c r="BN373" s="199"/>
      <c r="BO373" s="199"/>
      <c r="BP373" s="199"/>
      <c r="BQ373" s="199"/>
      <c r="BR373" s="199"/>
      <c r="BS373" s="199"/>
      <c r="BT373" s="199"/>
      <c r="BU373" s="199"/>
      <c r="BV373" s="199"/>
      <c r="BW373" s="199"/>
      <c r="BX373" s="199"/>
      <c r="BY373" s="199"/>
      <c r="BZ373" s="199"/>
      <c r="CA373" s="199"/>
      <c r="CB373" s="199"/>
      <c r="CC373" s="199"/>
      <c r="CD373" s="199"/>
      <c r="CE373" s="199"/>
      <c r="CF373" s="199"/>
      <c r="CG373" s="199"/>
      <c r="CH373" s="199"/>
      <c r="CI373" s="199"/>
      <c r="CJ373" s="199"/>
      <c r="CK373" s="199"/>
      <c r="CL373" s="199"/>
      <c r="CM373" s="199"/>
      <c r="CN373" s="199"/>
      <c r="CO373" s="199"/>
      <c r="CP373" s="199"/>
      <c r="CQ373" s="199"/>
      <c r="CR373" s="199"/>
      <c r="CS373" s="199"/>
      <c r="CT373" s="199"/>
      <c r="CU373" s="199"/>
      <c r="CV373" s="199"/>
      <c r="CW373" s="199"/>
      <c r="CX373" s="199"/>
      <c r="CY373" s="199"/>
      <c r="CZ373" s="199"/>
      <c r="DA373" s="199"/>
      <c r="DB373" s="199"/>
      <c r="DC373" s="199"/>
      <c r="DD373" s="199"/>
      <c r="DE373" s="199"/>
      <c r="DF373" s="199"/>
      <c r="DG373" s="199"/>
      <c r="DH373" s="199"/>
      <c r="DI373" s="199"/>
      <c r="DJ373" s="199"/>
      <c r="DK373" s="199"/>
      <c r="DL373" s="199"/>
      <c r="DM373" s="199"/>
      <c r="DN373" s="199"/>
    </row>
    <row r="374" spans="1:118" x14ac:dyDescent="0.2">
      <c r="A374" s="33" t="s">
        <v>138</v>
      </c>
      <c r="B374" s="33" t="s">
        <v>137</v>
      </c>
      <c r="C374" s="33">
        <v>11</v>
      </c>
      <c r="D374" s="33" t="s">
        <v>35</v>
      </c>
      <c r="E374" s="200">
        <v>0</v>
      </c>
      <c r="F374" s="199">
        <v>0</v>
      </c>
      <c r="G374" s="200"/>
      <c r="H374" s="199"/>
      <c r="I374" s="200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  <c r="AC374" s="199"/>
      <c r="AD374" s="199"/>
      <c r="AE374" s="199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9"/>
      <c r="AP374" s="199"/>
      <c r="AQ374" s="199"/>
      <c r="AR374" s="199"/>
      <c r="AS374" s="199"/>
      <c r="AT374" s="199"/>
      <c r="AU374" s="199"/>
      <c r="AV374" s="199"/>
      <c r="AW374" s="199"/>
      <c r="AX374" s="199"/>
      <c r="AY374" s="199"/>
      <c r="AZ374" s="199"/>
      <c r="BA374" s="199"/>
      <c r="BB374" s="199"/>
      <c r="BC374" s="199"/>
      <c r="BD374" s="199"/>
      <c r="BE374" s="199"/>
      <c r="BF374" s="199"/>
      <c r="BG374" s="199"/>
      <c r="BH374" s="199"/>
      <c r="BI374" s="199"/>
      <c r="BJ374" s="199"/>
      <c r="BK374" s="199"/>
      <c r="BL374" s="199"/>
      <c r="BM374" s="199"/>
      <c r="BN374" s="199"/>
      <c r="BO374" s="199"/>
      <c r="BP374" s="199"/>
      <c r="BQ374" s="199"/>
      <c r="BR374" s="199"/>
      <c r="BS374" s="199"/>
      <c r="BT374" s="199"/>
      <c r="BU374" s="199"/>
      <c r="BV374" s="199"/>
      <c r="BW374" s="199"/>
      <c r="BX374" s="199"/>
      <c r="BY374" s="199"/>
      <c r="BZ374" s="199"/>
      <c r="CA374" s="199"/>
      <c r="CB374" s="199"/>
      <c r="CC374" s="199"/>
      <c r="CD374" s="199"/>
      <c r="CE374" s="199"/>
      <c r="CF374" s="199"/>
      <c r="CG374" s="199"/>
      <c r="CH374" s="199"/>
      <c r="CI374" s="199"/>
      <c r="CJ374" s="199"/>
      <c r="CK374" s="199"/>
      <c r="CL374" s="199"/>
      <c r="CM374" s="199"/>
      <c r="CN374" s="199"/>
      <c r="CO374" s="199"/>
      <c r="CP374" s="199"/>
      <c r="CQ374" s="199"/>
      <c r="CR374" s="199"/>
      <c r="CS374" s="199"/>
      <c r="CT374" s="199"/>
      <c r="CU374" s="199"/>
      <c r="CV374" s="199"/>
      <c r="CW374" s="199"/>
      <c r="CX374" s="199"/>
      <c r="CY374" s="199"/>
      <c r="CZ374" s="199"/>
      <c r="DA374" s="199"/>
      <c r="DB374" s="199"/>
      <c r="DC374" s="199"/>
      <c r="DD374" s="199"/>
      <c r="DE374" s="199"/>
      <c r="DF374" s="199"/>
      <c r="DG374" s="199"/>
      <c r="DH374" s="199"/>
      <c r="DI374" s="199"/>
      <c r="DJ374" s="199"/>
      <c r="DK374" s="199"/>
      <c r="DL374" s="199"/>
      <c r="DM374" s="199"/>
      <c r="DN374" s="199"/>
    </row>
    <row r="375" spans="1:118" x14ac:dyDescent="0.2">
      <c r="A375" s="33" t="s">
        <v>138</v>
      </c>
      <c r="B375" s="33" t="s">
        <v>137</v>
      </c>
      <c r="C375" s="33">
        <v>12</v>
      </c>
      <c r="D375" s="33" t="s">
        <v>36</v>
      </c>
      <c r="E375" s="200">
        <v>0</v>
      </c>
      <c r="F375" s="199">
        <v>0</v>
      </c>
      <c r="G375" s="200"/>
      <c r="H375" s="199"/>
      <c r="I375" s="200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  <c r="AC375" s="199"/>
      <c r="AD375" s="199"/>
      <c r="AE375" s="199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9"/>
      <c r="AP375" s="199"/>
      <c r="AQ375" s="199"/>
      <c r="AR375" s="199"/>
      <c r="AS375" s="199"/>
      <c r="AT375" s="199"/>
      <c r="AU375" s="199"/>
      <c r="AV375" s="199"/>
      <c r="AW375" s="199"/>
      <c r="AX375" s="199"/>
      <c r="AY375" s="199"/>
      <c r="AZ375" s="199"/>
      <c r="BA375" s="199"/>
      <c r="BB375" s="199"/>
      <c r="BC375" s="199"/>
      <c r="BD375" s="199"/>
      <c r="BE375" s="199"/>
      <c r="BF375" s="199"/>
      <c r="BG375" s="199"/>
      <c r="BH375" s="199"/>
      <c r="BI375" s="199"/>
      <c r="BJ375" s="199"/>
      <c r="BK375" s="199"/>
      <c r="BL375" s="199"/>
      <c r="BM375" s="199"/>
      <c r="BN375" s="199"/>
      <c r="BO375" s="199"/>
      <c r="BP375" s="199"/>
      <c r="BQ375" s="199"/>
      <c r="BR375" s="199"/>
      <c r="BS375" s="199"/>
      <c r="BT375" s="199"/>
      <c r="BU375" s="199"/>
      <c r="BV375" s="199"/>
      <c r="BW375" s="199"/>
      <c r="BX375" s="199"/>
      <c r="BY375" s="199"/>
      <c r="BZ375" s="199"/>
      <c r="CA375" s="199"/>
      <c r="CB375" s="199"/>
      <c r="CC375" s="199"/>
      <c r="CD375" s="199"/>
      <c r="CE375" s="199"/>
      <c r="CF375" s="199"/>
      <c r="CG375" s="199"/>
      <c r="CH375" s="199"/>
      <c r="CI375" s="199"/>
      <c r="CJ375" s="199"/>
      <c r="CK375" s="199"/>
      <c r="CL375" s="199"/>
      <c r="CM375" s="199"/>
      <c r="CN375" s="199"/>
      <c r="CO375" s="199"/>
      <c r="CP375" s="199"/>
      <c r="CQ375" s="199"/>
      <c r="CR375" s="199"/>
      <c r="CS375" s="199"/>
      <c r="CT375" s="199"/>
      <c r="CU375" s="199"/>
      <c r="CV375" s="199"/>
      <c r="CW375" s="199"/>
      <c r="CX375" s="199"/>
      <c r="CY375" s="199"/>
      <c r="CZ375" s="199"/>
      <c r="DA375" s="199"/>
      <c r="DB375" s="199"/>
      <c r="DC375" s="199"/>
      <c r="DD375" s="199"/>
      <c r="DE375" s="199"/>
      <c r="DF375" s="199"/>
      <c r="DG375" s="199"/>
      <c r="DH375" s="199"/>
      <c r="DI375" s="199"/>
      <c r="DJ375" s="199"/>
      <c r="DK375" s="199"/>
      <c r="DL375" s="199"/>
      <c r="DM375" s="199"/>
      <c r="DN375" s="199"/>
    </row>
    <row r="376" spans="1:118" x14ac:dyDescent="0.2">
      <c r="A376" s="33" t="s">
        <v>138</v>
      </c>
      <c r="B376" s="33" t="s">
        <v>137</v>
      </c>
      <c r="C376" s="33">
        <v>13</v>
      </c>
      <c r="D376" s="33" t="s">
        <v>39</v>
      </c>
      <c r="E376" s="200">
        <v>0</v>
      </c>
      <c r="F376" s="199">
        <v>0</v>
      </c>
      <c r="G376" s="200"/>
      <c r="H376" s="199"/>
      <c r="I376" s="200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  <c r="AC376" s="199"/>
      <c r="AD376" s="199"/>
      <c r="AE376" s="199"/>
      <c r="AF376" s="199"/>
      <c r="AG376" s="199"/>
      <c r="AH376" s="199"/>
      <c r="AI376" s="199"/>
      <c r="AJ376" s="199"/>
      <c r="AK376" s="199"/>
      <c r="AL376" s="199"/>
      <c r="AM376" s="199"/>
      <c r="AN376" s="199"/>
      <c r="AO376" s="199"/>
      <c r="AP376" s="199"/>
      <c r="AQ376" s="199"/>
      <c r="AR376" s="199"/>
      <c r="AS376" s="199"/>
      <c r="AT376" s="199"/>
      <c r="AU376" s="199"/>
      <c r="AV376" s="199"/>
      <c r="AW376" s="199"/>
      <c r="AX376" s="199"/>
      <c r="AY376" s="199"/>
      <c r="AZ376" s="199"/>
      <c r="BA376" s="199"/>
      <c r="BB376" s="199"/>
      <c r="BC376" s="199"/>
      <c r="BD376" s="199"/>
      <c r="BE376" s="199"/>
      <c r="BF376" s="199"/>
      <c r="BG376" s="199"/>
      <c r="BH376" s="199"/>
      <c r="BI376" s="199"/>
      <c r="BJ376" s="199"/>
      <c r="BK376" s="199"/>
      <c r="BL376" s="199"/>
      <c r="BM376" s="199"/>
      <c r="BN376" s="199"/>
      <c r="BO376" s="199"/>
      <c r="BP376" s="199"/>
      <c r="BQ376" s="199"/>
      <c r="BR376" s="199"/>
      <c r="BS376" s="199"/>
      <c r="BT376" s="199"/>
      <c r="BU376" s="199"/>
      <c r="BV376" s="199"/>
      <c r="BW376" s="199"/>
      <c r="BX376" s="199"/>
      <c r="BY376" s="199"/>
      <c r="BZ376" s="199"/>
      <c r="CA376" s="199"/>
      <c r="CB376" s="199"/>
      <c r="CC376" s="199"/>
      <c r="CD376" s="199"/>
      <c r="CE376" s="199"/>
      <c r="CF376" s="199"/>
      <c r="CG376" s="199"/>
      <c r="CH376" s="199"/>
      <c r="CI376" s="199"/>
      <c r="CJ376" s="199"/>
      <c r="CK376" s="199"/>
      <c r="CL376" s="199"/>
      <c r="CM376" s="199"/>
      <c r="CN376" s="199"/>
      <c r="CO376" s="199"/>
      <c r="CP376" s="199"/>
      <c r="CQ376" s="199"/>
      <c r="CR376" s="199"/>
      <c r="CS376" s="199"/>
      <c r="CT376" s="199"/>
      <c r="CU376" s="199"/>
      <c r="CV376" s="199"/>
      <c r="CW376" s="199"/>
      <c r="CX376" s="199"/>
      <c r="CY376" s="199"/>
      <c r="CZ376" s="199"/>
      <c r="DA376" s="199"/>
      <c r="DB376" s="199"/>
      <c r="DC376" s="199"/>
      <c r="DD376" s="199"/>
      <c r="DE376" s="199"/>
      <c r="DF376" s="199"/>
      <c r="DG376" s="199"/>
      <c r="DH376" s="199"/>
      <c r="DI376" s="199"/>
      <c r="DJ376" s="199"/>
      <c r="DK376" s="199"/>
      <c r="DL376" s="199"/>
      <c r="DM376" s="199"/>
      <c r="DN376" s="199"/>
    </row>
    <row r="377" spans="1:118" x14ac:dyDescent="0.2">
      <c r="A377" s="33" t="s">
        <v>138</v>
      </c>
      <c r="B377" s="33" t="s">
        <v>137</v>
      </c>
      <c r="C377" s="33">
        <v>14</v>
      </c>
      <c r="D377" s="33" t="s">
        <v>40</v>
      </c>
      <c r="E377" s="200">
        <v>0</v>
      </c>
      <c r="F377" s="199">
        <v>0</v>
      </c>
      <c r="G377" s="200"/>
      <c r="H377" s="199"/>
      <c r="I377" s="200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  <c r="AC377" s="199"/>
      <c r="AD377" s="199"/>
      <c r="AE377" s="199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9"/>
      <c r="AP377" s="199"/>
      <c r="AQ377" s="199"/>
      <c r="AR377" s="199"/>
      <c r="AS377" s="199"/>
      <c r="AT377" s="199"/>
      <c r="AU377" s="199"/>
      <c r="AV377" s="199"/>
      <c r="AW377" s="199"/>
      <c r="AX377" s="199"/>
      <c r="AY377" s="199"/>
      <c r="AZ377" s="199"/>
      <c r="BA377" s="199"/>
      <c r="BB377" s="199"/>
      <c r="BC377" s="199"/>
      <c r="BD377" s="199"/>
      <c r="BE377" s="199"/>
      <c r="BF377" s="199"/>
      <c r="BG377" s="199"/>
      <c r="BH377" s="199"/>
      <c r="BI377" s="199"/>
      <c r="BJ377" s="199"/>
      <c r="BK377" s="199"/>
      <c r="BL377" s="199"/>
      <c r="BM377" s="199"/>
      <c r="BN377" s="199"/>
      <c r="BO377" s="199"/>
      <c r="BP377" s="199"/>
      <c r="BQ377" s="199"/>
      <c r="BR377" s="199"/>
      <c r="BS377" s="199"/>
      <c r="BT377" s="199"/>
      <c r="BU377" s="199"/>
      <c r="BV377" s="199"/>
      <c r="BW377" s="199"/>
      <c r="BX377" s="199"/>
      <c r="BY377" s="199"/>
      <c r="BZ377" s="199"/>
      <c r="CA377" s="199"/>
      <c r="CB377" s="199"/>
      <c r="CC377" s="199"/>
      <c r="CD377" s="199"/>
      <c r="CE377" s="199"/>
      <c r="CF377" s="199"/>
      <c r="CG377" s="199"/>
      <c r="CH377" s="199"/>
      <c r="CI377" s="199"/>
      <c r="CJ377" s="199"/>
      <c r="CK377" s="199"/>
      <c r="CL377" s="199"/>
      <c r="CM377" s="199"/>
      <c r="CN377" s="199"/>
      <c r="CO377" s="199"/>
      <c r="CP377" s="199"/>
      <c r="CQ377" s="199"/>
      <c r="CR377" s="199"/>
      <c r="CS377" s="199"/>
      <c r="CT377" s="199"/>
      <c r="CU377" s="199"/>
      <c r="CV377" s="199"/>
      <c r="CW377" s="199"/>
      <c r="CX377" s="199"/>
      <c r="CY377" s="199"/>
      <c r="CZ377" s="199"/>
      <c r="DA377" s="199"/>
      <c r="DB377" s="199"/>
      <c r="DC377" s="199"/>
      <c r="DD377" s="199"/>
      <c r="DE377" s="199"/>
      <c r="DF377" s="199"/>
      <c r="DG377" s="199"/>
      <c r="DH377" s="199"/>
      <c r="DI377" s="199"/>
      <c r="DJ377" s="199"/>
      <c r="DK377" s="199"/>
      <c r="DL377" s="199"/>
      <c r="DM377" s="199"/>
      <c r="DN377" s="199"/>
    </row>
    <row r="378" spans="1:118" x14ac:dyDescent="0.2">
      <c r="A378" s="33" t="s">
        <v>138</v>
      </c>
      <c r="B378" s="33" t="s">
        <v>137</v>
      </c>
      <c r="C378" s="33">
        <v>15</v>
      </c>
      <c r="D378" s="33" t="s">
        <v>41</v>
      </c>
      <c r="E378" s="200">
        <v>0</v>
      </c>
      <c r="F378" s="199">
        <v>0</v>
      </c>
      <c r="G378" s="200"/>
      <c r="H378" s="199"/>
      <c r="I378" s="200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  <c r="AC378" s="199"/>
      <c r="AD378" s="199"/>
      <c r="AE378" s="199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  <c r="BG378" s="199"/>
      <c r="BH378" s="199"/>
      <c r="BI378" s="199"/>
      <c r="BJ378" s="199"/>
      <c r="BK378" s="199"/>
      <c r="BL378" s="199"/>
      <c r="BM378" s="199"/>
      <c r="BN378" s="199"/>
      <c r="BO378" s="199"/>
      <c r="BP378" s="199"/>
      <c r="BQ378" s="199"/>
      <c r="BR378" s="199"/>
      <c r="BS378" s="199"/>
      <c r="BT378" s="199"/>
      <c r="BU378" s="199"/>
      <c r="BV378" s="199"/>
      <c r="BW378" s="199"/>
      <c r="BX378" s="199"/>
      <c r="BY378" s="199"/>
      <c r="BZ378" s="199"/>
      <c r="CA378" s="199"/>
      <c r="CB378" s="199"/>
      <c r="CC378" s="199"/>
      <c r="CD378" s="199"/>
      <c r="CE378" s="199"/>
      <c r="CF378" s="199"/>
      <c r="CG378" s="199"/>
      <c r="CH378" s="199"/>
      <c r="CI378" s="199"/>
      <c r="CJ378" s="199"/>
      <c r="CK378" s="199"/>
      <c r="CL378" s="199"/>
      <c r="CM378" s="199"/>
      <c r="CN378" s="199"/>
      <c r="CO378" s="199"/>
      <c r="CP378" s="199"/>
      <c r="CQ378" s="199"/>
      <c r="CR378" s="199"/>
      <c r="CS378" s="199"/>
      <c r="CT378" s="199"/>
      <c r="CU378" s="199"/>
      <c r="CV378" s="199"/>
      <c r="CW378" s="199"/>
      <c r="CX378" s="199"/>
      <c r="CY378" s="199"/>
      <c r="CZ378" s="199"/>
      <c r="DA378" s="199"/>
      <c r="DB378" s="199"/>
      <c r="DC378" s="199"/>
      <c r="DD378" s="199"/>
      <c r="DE378" s="199"/>
      <c r="DF378" s="199"/>
      <c r="DG378" s="199"/>
      <c r="DH378" s="199"/>
      <c r="DI378" s="199"/>
      <c r="DJ378" s="199"/>
      <c r="DK378" s="199"/>
      <c r="DL378" s="199"/>
      <c r="DM378" s="199"/>
      <c r="DN378" s="199"/>
    </row>
    <row r="379" spans="1:118" x14ac:dyDescent="0.2">
      <c r="A379" s="33" t="s">
        <v>138</v>
      </c>
      <c r="B379" s="33" t="s">
        <v>137</v>
      </c>
      <c r="C379" s="33">
        <v>16</v>
      </c>
      <c r="D379" s="33" t="s">
        <v>42</v>
      </c>
      <c r="E379" s="200">
        <v>0</v>
      </c>
      <c r="F379" s="199">
        <v>0</v>
      </c>
      <c r="G379" s="200"/>
      <c r="H379" s="199"/>
      <c r="I379" s="200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  <c r="AC379" s="199"/>
      <c r="AD379" s="199"/>
      <c r="AE379" s="199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9"/>
      <c r="AP379" s="199"/>
      <c r="AQ379" s="199"/>
      <c r="AR379" s="199"/>
      <c r="AS379" s="199"/>
      <c r="AT379" s="199"/>
      <c r="AU379" s="199"/>
      <c r="AV379" s="199"/>
      <c r="AW379" s="199"/>
      <c r="AX379" s="199"/>
      <c r="AY379" s="199"/>
      <c r="AZ379" s="199"/>
      <c r="BA379" s="199"/>
      <c r="BB379" s="199"/>
      <c r="BC379" s="199"/>
      <c r="BD379" s="199"/>
      <c r="BE379" s="199"/>
      <c r="BF379" s="199"/>
      <c r="BG379" s="199"/>
      <c r="BH379" s="199"/>
      <c r="BI379" s="199"/>
      <c r="BJ379" s="199"/>
      <c r="BK379" s="199"/>
      <c r="BL379" s="199"/>
      <c r="BM379" s="199"/>
      <c r="BN379" s="199"/>
      <c r="BO379" s="199"/>
      <c r="BP379" s="199"/>
      <c r="BQ379" s="199"/>
      <c r="BR379" s="199"/>
      <c r="BS379" s="199"/>
      <c r="BT379" s="199"/>
      <c r="BU379" s="199"/>
      <c r="BV379" s="199"/>
      <c r="BW379" s="199"/>
      <c r="BX379" s="199"/>
      <c r="BY379" s="199"/>
      <c r="BZ379" s="199"/>
      <c r="CA379" s="199"/>
      <c r="CB379" s="199"/>
      <c r="CC379" s="199"/>
      <c r="CD379" s="199"/>
      <c r="CE379" s="199"/>
      <c r="CF379" s="199"/>
      <c r="CG379" s="199"/>
      <c r="CH379" s="199"/>
      <c r="CI379" s="199"/>
      <c r="CJ379" s="199"/>
      <c r="CK379" s="199"/>
      <c r="CL379" s="199"/>
      <c r="CM379" s="199"/>
      <c r="CN379" s="199"/>
      <c r="CO379" s="199"/>
      <c r="CP379" s="199"/>
      <c r="CQ379" s="199"/>
      <c r="CR379" s="199"/>
      <c r="CS379" s="199"/>
      <c r="CT379" s="199"/>
      <c r="CU379" s="199"/>
      <c r="CV379" s="199"/>
      <c r="CW379" s="199"/>
      <c r="CX379" s="199"/>
      <c r="CY379" s="199"/>
      <c r="CZ379" s="199"/>
      <c r="DA379" s="199"/>
      <c r="DB379" s="199"/>
      <c r="DC379" s="199"/>
      <c r="DD379" s="199"/>
      <c r="DE379" s="199"/>
      <c r="DF379" s="199"/>
      <c r="DG379" s="199"/>
      <c r="DH379" s="199"/>
      <c r="DI379" s="199"/>
      <c r="DJ379" s="199"/>
      <c r="DK379" s="199"/>
      <c r="DL379" s="199"/>
      <c r="DM379" s="199"/>
      <c r="DN379" s="199"/>
    </row>
    <row r="380" spans="1:118" x14ac:dyDescent="0.2">
      <c r="A380" s="33" t="s">
        <v>138</v>
      </c>
      <c r="B380" s="33" t="s">
        <v>137</v>
      </c>
      <c r="C380" s="33">
        <v>17</v>
      </c>
      <c r="D380" s="33" t="s">
        <v>124</v>
      </c>
      <c r="E380" s="200">
        <v>0</v>
      </c>
      <c r="F380" s="199">
        <v>0</v>
      </c>
      <c r="G380" s="200"/>
      <c r="H380" s="199"/>
      <c r="I380" s="200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  <c r="AC380" s="199"/>
      <c r="AD380" s="199"/>
      <c r="AE380" s="199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9"/>
      <c r="AP380" s="199"/>
      <c r="AQ380" s="199"/>
      <c r="AR380" s="199"/>
      <c r="AS380" s="199"/>
      <c r="AT380" s="199"/>
      <c r="AU380" s="199"/>
      <c r="AV380" s="199"/>
      <c r="AW380" s="199"/>
      <c r="AX380" s="199"/>
      <c r="AY380" s="199"/>
      <c r="AZ380" s="199"/>
      <c r="BA380" s="199"/>
      <c r="BB380" s="199"/>
      <c r="BC380" s="199"/>
      <c r="BD380" s="199"/>
      <c r="BE380" s="199"/>
      <c r="BF380" s="199"/>
      <c r="BG380" s="199"/>
      <c r="BH380" s="199"/>
      <c r="BI380" s="199"/>
      <c r="BJ380" s="199"/>
      <c r="BK380" s="199"/>
      <c r="BL380" s="199"/>
      <c r="BM380" s="199"/>
      <c r="BN380" s="199"/>
      <c r="BO380" s="199"/>
      <c r="BP380" s="199"/>
      <c r="BQ380" s="199"/>
      <c r="BR380" s="199"/>
      <c r="BS380" s="199"/>
      <c r="BT380" s="199"/>
      <c r="BU380" s="199"/>
      <c r="BV380" s="199"/>
      <c r="BW380" s="199"/>
      <c r="BX380" s="199"/>
      <c r="BY380" s="199"/>
      <c r="BZ380" s="199"/>
      <c r="CA380" s="199"/>
      <c r="CB380" s="199"/>
      <c r="CC380" s="199"/>
      <c r="CD380" s="199"/>
      <c r="CE380" s="199"/>
      <c r="CF380" s="199"/>
      <c r="CG380" s="199"/>
      <c r="CH380" s="199"/>
      <c r="CI380" s="199"/>
      <c r="CJ380" s="199"/>
      <c r="CK380" s="199"/>
      <c r="CL380" s="199"/>
      <c r="CM380" s="199"/>
      <c r="CN380" s="199"/>
      <c r="CO380" s="199"/>
      <c r="CP380" s="199"/>
      <c r="CQ380" s="199"/>
      <c r="CR380" s="199"/>
      <c r="CS380" s="199"/>
      <c r="CT380" s="199"/>
      <c r="CU380" s="199"/>
      <c r="CV380" s="199"/>
      <c r="CW380" s="199"/>
      <c r="CX380" s="199"/>
      <c r="CY380" s="199"/>
      <c r="CZ380" s="199"/>
      <c r="DA380" s="199"/>
      <c r="DB380" s="199"/>
      <c r="DC380" s="199"/>
      <c r="DD380" s="199"/>
      <c r="DE380" s="199"/>
      <c r="DF380" s="199"/>
      <c r="DG380" s="199"/>
      <c r="DH380" s="199"/>
      <c r="DI380" s="199"/>
      <c r="DJ380" s="199"/>
      <c r="DK380" s="199"/>
      <c r="DL380" s="199"/>
      <c r="DM380" s="199"/>
      <c r="DN380" s="199"/>
    </row>
    <row r="381" spans="1:118" x14ac:dyDescent="0.2">
      <c r="A381" s="33" t="s">
        <v>138</v>
      </c>
      <c r="B381" s="33" t="s">
        <v>137</v>
      </c>
      <c r="C381" s="33">
        <v>18</v>
      </c>
      <c r="D381" s="33" t="s">
        <v>125</v>
      </c>
      <c r="E381" s="200">
        <v>0</v>
      </c>
      <c r="F381" s="199">
        <v>0</v>
      </c>
      <c r="G381" s="200"/>
      <c r="H381" s="199"/>
      <c r="I381" s="200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  <c r="AC381" s="199"/>
      <c r="AD381" s="199"/>
      <c r="AE381" s="199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9"/>
      <c r="AP381" s="199"/>
      <c r="AQ381" s="199"/>
      <c r="AR381" s="199"/>
      <c r="AS381" s="199"/>
      <c r="AT381" s="199"/>
      <c r="AU381" s="199"/>
      <c r="AV381" s="199"/>
      <c r="AW381" s="199"/>
      <c r="AX381" s="199"/>
      <c r="AY381" s="199"/>
      <c r="AZ381" s="199"/>
      <c r="BA381" s="199"/>
      <c r="BB381" s="199"/>
      <c r="BC381" s="199"/>
      <c r="BD381" s="199"/>
      <c r="BE381" s="199"/>
      <c r="BF381" s="199"/>
      <c r="BG381" s="199"/>
      <c r="BH381" s="199"/>
      <c r="BI381" s="199"/>
      <c r="BJ381" s="199"/>
      <c r="BK381" s="199"/>
      <c r="BL381" s="199"/>
      <c r="BM381" s="199"/>
      <c r="BN381" s="199"/>
      <c r="BO381" s="199"/>
      <c r="BP381" s="199"/>
      <c r="BQ381" s="199"/>
      <c r="BR381" s="199"/>
      <c r="BS381" s="199"/>
      <c r="BT381" s="199"/>
      <c r="BU381" s="199"/>
      <c r="BV381" s="199"/>
      <c r="BW381" s="199"/>
      <c r="BX381" s="199"/>
      <c r="BY381" s="199"/>
      <c r="BZ381" s="199"/>
      <c r="CA381" s="199"/>
      <c r="CB381" s="199"/>
      <c r="CC381" s="199"/>
      <c r="CD381" s="199"/>
      <c r="CE381" s="199"/>
      <c r="CF381" s="199"/>
      <c r="CG381" s="199"/>
      <c r="CH381" s="199"/>
      <c r="CI381" s="199"/>
      <c r="CJ381" s="199"/>
      <c r="CK381" s="199"/>
      <c r="CL381" s="199"/>
      <c r="CM381" s="199"/>
      <c r="CN381" s="199"/>
      <c r="CO381" s="199"/>
      <c r="CP381" s="199"/>
      <c r="CQ381" s="199"/>
      <c r="CR381" s="199"/>
      <c r="CS381" s="199"/>
      <c r="CT381" s="199"/>
      <c r="CU381" s="199"/>
      <c r="CV381" s="199"/>
      <c r="CW381" s="199"/>
      <c r="CX381" s="199"/>
      <c r="CY381" s="199"/>
      <c r="CZ381" s="199"/>
      <c r="DA381" s="199"/>
      <c r="DB381" s="199"/>
      <c r="DC381" s="199"/>
      <c r="DD381" s="199"/>
      <c r="DE381" s="199"/>
      <c r="DF381" s="199"/>
      <c r="DG381" s="199"/>
      <c r="DH381" s="199"/>
      <c r="DI381" s="199"/>
      <c r="DJ381" s="199"/>
      <c r="DK381" s="199"/>
      <c r="DL381" s="199"/>
      <c r="DM381" s="199"/>
      <c r="DN381" s="199"/>
    </row>
    <row r="382" spans="1:118" x14ac:dyDescent="0.2">
      <c r="A382" s="33" t="s">
        <v>138</v>
      </c>
      <c r="B382" s="33" t="s">
        <v>137</v>
      </c>
      <c r="C382" s="33">
        <v>19</v>
      </c>
      <c r="D382" s="33" t="s">
        <v>47</v>
      </c>
      <c r="E382" s="200">
        <v>0</v>
      </c>
      <c r="F382" s="199">
        <v>0</v>
      </c>
      <c r="G382" s="200"/>
      <c r="H382" s="199"/>
      <c r="I382" s="200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  <c r="AD382" s="199"/>
      <c r="AE382" s="199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9"/>
      <c r="AP382" s="199"/>
      <c r="AQ382" s="199"/>
      <c r="AR382" s="199"/>
      <c r="AS382" s="199"/>
      <c r="AT382" s="199"/>
      <c r="AU382" s="199"/>
      <c r="AV382" s="199"/>
      <c r="AW382" s="199"/>
      <c r="AX382" s="199"/>
      <c r="AY382" s="199"/>
      <c r="AZ382" s="199"/>
      <c r="BA382" s="199"/>
      <c r="BB382" s="199"/>
      <c r="BC382" s="199"/>
      <c r="BD382" s="199"/>
      <c r="BE382" s="199"/>
      <c r="BF382" s="199"/>
      <c r="BG382" s="199"/>
      <c r="BH382" s="199"/>
      <c r="BI382" s="199"/>
      <c r="BJ382" s="199"/>
      <c r="BK382" s="199"/>
      <c r="BL382" s="199"/>
      <c r="BM382" s="199"/>
      <c r="BN382" s="199"/>
      <c r="BO382" s="199"/>
      <c r="BP382" s="199"/>
      <c r="BQ382" s="199"/>
      <c r="BR382" s="199"/>
      <c r="BS382" s="199"/>
      <c r="BT382" s="199"/>
      <c r="BU382" s="199"/>
      <c r="BV382" s="199"/>
      <c r="BW382" s="199"/>
      <c r="BX382" s="199"/>
      <c r="BY382" s="199"/>
      <c r="BZ382" s="199"/>
      <c r="CA382" s="199"/>
      <c r="CB382" s="199"/>
      <c r="CC382" s="199"/>
      <c r="CD382" s="199"/>
      <c r="CE382" s="199"/>
      <c r="CF382" s="199"/>
      <c r="CG382" s="199"/>
      <c r="CH382" s="199"/>
      <c r="CI382" s="199"/>
      <c r="CJ382" s="199"/>
      <c r="CK382" s="199"/>
      <c r="CL382" s="199"/>
      <c r="CM382" s="199"/>
      <c r="CN382" s="199"/>
      <c r="CO382" s="199"/>
      <c r="CP382" s="199"/>
      <c r="CQ382" s="199"/>
      <c r="CR382" s="199"/>
      <c r="CS382" s="199"/>
      <c r="CT382" s="199"/>
      <c r="CU382" s="199"/>
      <c r="CV382" s="199"/>
      <c r="CW382" s="199"/>
      <c r="CX382" s="199"/>
      <c r="CY382" s="199"/>
      <c r="CZ382" s="199"/>
      <c r="DA382" s="199"/>
      <c r="DB382" s="199"/>
      <c r="DC382" s="199"/>
      <c r="DD382" s="199"/>
      <c r="DE382" s="199"/>
      <c r="DF382" s="199"/>
      <c r="DG382" s="199"/>
      <c r="DH382" s="199"/>
      <c r="DI382" s="199"/>
      <c r="DJ382" s="199"/>
      <c r="DK382" s="199"/>
      <c r="DL382" s="199"/>
      <c r="DM382" s="199"/>
      <c r="DN382" s="199"/>
    </row>
    <row r="383" spans="1:118" x14ac:dyDescent="0.2">
      <c r="A383" s="33" t="s">
        <v>138</v>
      </c>
      <c r="B383" s="33" t="s">
        <v>137</v>
      </c>
      <c r="C383" s="33">
        <v>20</v>
      </c>
      <c r="D383" s="33" t="s">
        <v>126</v>
      </c>
      <c r="E383" s="200">
        <v>0</v>
      </c>
      <c r="F383" s="199">
        <v>0</v>
      </c>
      <c r="G383" s="200"/>
      <c r="H383" s="199"/>
      <c r="I383" s="200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  <c r="AC383" s="199"/>
      <c r="AD383" s="199"/>
      <c r="AE383" s="199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9"/>
      <c r="AP383" s="199"/>
      <c r="AQ383" s="199"/>
      <c r="AR383" s="199"/>
      <c r="AS383" s="199"/>
      <c r="AT383" s="199"/>
      <c r="AU383" s="199"/>
      <c r="AV383" s="199"/>
      <c r="AW383" s="199"/>
      <c r="AX383" s="199"/>
      <c r="AY383" s="199"/>
      <c r="AZ383" s="199"/>
      <c r="BA383" s="199"/>
      <c r="BB383" s="199"/>
      <c r="BC383" s="199"/>
      <c r="BD383" s="199"/>
      <c r="BE383" s="199"/>
      <c r="BF383" s="199"/>
      <c r="BG383" s="199"/>
      <c r="BH383" s="199"/>
      <c r="BI383" s="199"/>
      <c r="BJ383" s="199"/>
      <c r="BK383" s="199"/>
      <c r="BL383" s="199"/>
      <c r="BM383" s="199"/>
      <c r="BN383" s="199"/>
      <c r="BO383" s="199"/>
      <c r="BP383" s="199"/>
      <c r="BQ383" s="199"/>
      <c r="BR383" s="199"/>
      <c r="BS383" s="199"/>
      <c r="BT383" s="199"/>
      <c r="BU383" s="199"/>
      <c r="BV383" s="199"/>
      <c r="BW383" s="199"/>
      <c r="BX383" s="199"/>
      <c r="BY383" s="199"/>
      <c r="BZ383" s="199"/>
      <c r="CA383" s="199"/>
      <c r="CB383" s="199"/>
      <c r="CC383" s="199"/>
      <c r="CD383" s="199"/>
      <c r="CE383" s="199"/>
      <c r="CF383" s="199"/>
      <c r="CG383" s="199"/>
      <c r="CH383" s="199"/>
      <c r="CI383" s="199"/>
      <c r="CJ383" s="199"/>
      <c r="CK383" s="199"/>
      <c r="CL383" s="199"/>
      <c r="CM383" s="199"/>
      <c r="CN383" s="199"/>
      <c r="CO383" s="199"/>
      <c r="CP383" s="199"/>
      <c r="CQ383" s="199"/>
      <c r="CR383" s="199"/>
      <c r="CS383" s="199"/>
      <c r="CT383" s="199"/>
      <c r="CU383" s="199"/>
      <c r="CV383" s="199"/>
      <c r="CW383" s="199"/>
      <c r="CX383" s="199"/>
      <c r="CY383" s="199"/>
      <c r="CZ383" s="199"/>
      <c r="DA383" s="199"/>
      <c r="DB383" s="199"/>
      <c r="DC383" s="199"/>
      <c r="DD383" s="199"/>
      <c r="DE383" s="199"/>
      <c r="DF383" s="199"/>
      <c r="DG383" s="199"/>
      <c r="DH383" s="199"/>
      <c r="DI383" s="199"/>
      <c r="DJ383" s="199"/>
      <c r="DK383" s="199"/>
      <c r="DL383" s="199"/>
      <c r="DM383" s="199"/>
      <c r="DN383" s="199"/>
    </row>
    <row r="384" spans="1:118" x14ac:dyDescent="0.2">
      <c r="A384" s="33" t="s">
        <v>138</v>
      </c>
      <c r="B384" s="33" t="s">
        <v>137</v>
      </c>
      <c r="C384" s="33">
        <v>21</v>
      </c>
      <c r="D384" s="33" t="s">
        <v>127</v>
      </c>
      <c r="E384" s="200">
        <v>0</v>
      </c>
      <c r="F384" s="199">
        <v>0</v>
      </c>
      <c r="G384" s="200"/>
      <c r="H384" s="199"/>
      <c r="I384" s="200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  <c r="AC384" s="199"/>
      <c r="AD384" s="199"/>
      <c r="AE384" s="199"/>
      <c r="AF384" s="199"/>
      <c r="AG384" s="199"/>
      <c r="AH384" s="199"/>
      <c r="AI384" s="199"/>
      <c r="AJ384" s="199"/>
      <c r="AK384" s="199"/>
      <c r="AL384" s="199"/>
      <c r="AM384" s="199"/>
      <c r="AN384" s="199"/>
      <c r="AO384" s="199"/>
      <c r="AP384" s="199"/>
      <c r="AQ384" s="199"/>
      <c r="AR384" s="199"/>
      <c r="AS384" s="199"/>
      <c r="AT384" s="199"/>
      <c r="AU384" s="199"/>
      <c r="AV384" s="199"/>
      <c r="AW384" s="199"/>
      <c r="AX384" s="199"/>
      <c r="AY384" s="199"/>
      <c r="AZ384" s="199"/>
      <c r="BA384" s="199"/>
      <c r="BB384" s="199"/>
      <c r="BC384" s="199"/>
      <c r="BD384" s="199"/>
      <c r="BE384" s="199"/>
      <c r="BF384" s="199"/>
      <c r="BG384" s="199"/>
      <c r="BH384" s="199"/>
      <c r="BI384" s="199"/>
      <c r="BJ384" s="199"/>
      <c r="BK384" s="199"/>
      <c r="BL384" s="199"/>
      <c r="BM384" s="199"/>
      <c r="BN384" s="199"/>
      <c r="BO384" s="199"/>
      <c r="BP384" s="199"/>
      <c r="BQ384" s="199"/>
      <c r="BR384" s="199"/>
      <c r="BS384" s="199"/>
      <c r="BT384" s="199"/>
      <c r="BU384" s="199"/>
      <c r="BV384" s="199"/>
      <c r="BW384" s="199"/>
      <c r="BX384" s="199"/>
      <c r="BY384" s="199"/>
      <c r="BZ384" s="199"/>
      <c r="CA384" s="199"/>
      <c r="CB384" s="199"/>
      <c r="CC384" s="199"/>
      <c r="CD384" s="199"/>
      <c r="CE384" s="199"/>
      <c r="CF384" s="199"/>
      <c r="CG384" s="199"/>
      <c r="CH384" s="199"/>
      <c r="CI384" s="199"/>
      <c r="CJ384" s="199"/>
      <c r="CK384" s="199"/>
      <c r="CL384" s="199"/>
      <c r="CM384" s="199"/>
      <c r="CN384" s="199"/>
      <c r="CO384" s="199"/>
      <c r="CP384" s="199"/>
      <c r="CQ384" s="199"/>
      <c r="CR384" s="199"/>
      <c r="CS384" s="199"/>
      <c r="CT384" s="199"/>
      <c r="CU384" s="199"/>
      <c r="CV384" s="199"/>
      <c r="CW384" s="199"/>
      <c r="CX384" s="199"/>
      <c r="CY384" s="199"/>
      <c r="CZ384" s="199"/>
      <c r="DA384" s="199"/>
      <c r="DB384" s="199"/>
      <c r="DC384" s="199"/>
      <c r="DD384" s="199"/>
      <c r="DE384" s="199"/>
      <c r="DF384" s="199"/>
      <c r="DG384" s="199"/>
      <c r="DH384" s="199"/>
      <c r="DI384" s="199"/>
      <c r="DJ384" s="199"/>
      <c r="DK384" s="199"/>
      <c r="DL384" s="199"/>
      <c r="DM384" s="199"/>
      <c r="DN384" s="199"/>
    </row>
    <row r="385" spans="1:118" x14ac:dyDescent="0.2">
      <c r="A385" s="33" t="s">
        <v>138</v>
      </c>
      <c r="B385" s="33" t="s">
        <v>137</v>
      </c>
      <c r="C385" s="33">
        <v>22</v>
      </c>
      <c r="D385" s="33" t="s">
        <v>128</v>
      </c>
      <c r="E385" s="200">
        <v>0</v>
      </c>
      <c r="F385" s="199">
        <v>0</v>
      </c>
      <c r="G385" s="200"/>
      <c r="H385" s="199"/>
      <c r="I385" s="200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  <c r="AP385" s="199"/>
      <c r="AQ385" s="199"/>
      <c r="AR385" s="199"/>
      <c r="AS385" s="199"/>
      <c r="AT385" s="199"/>
      <c r="AU385" s="199"/>
      <c r="AV385" s="199"/>
      <c r="AW385" s="199"/>
      <c r="AX385" s="199"/>
      <c r="AY385" s="199"/>
      <c r="AZ385" s="199"/>
      <c r="BA385" s="199"/>
      <c r="BB385" s="199"/>
      <c r="BC385" s="199"/>
      <c r="BD385" s="199"/>
      <c r="BE385" s="199"/>
      <c r="BF385" s="199"/>
      <c r="BG385" s="199"/>
      <c r="BH385" s="199"/>
      <c r="BI385" s="199"/>
      <c r="BJ385" s="199"/>
      <c r="BK385" s="199"/>
      <c r="BL385" s="199"/>
      <c r="BM385" s="199"/>
      <c r="BN385" s="199"/>
      <c r="BO385" s="199"/>
      <c r="BP385" s="199"/>
      <c r="BQ385" s="199"/>
      <c r="BR385" s="199"/>
      <c r="BS385" s="199"/>
      <c r="BT385" s="199"/>
      <c r="BU385" s="199"/>
      <c r="BV385" s="199"/>
      <c r="BW385" s="199"/>
      <c r="BX385" s="199"/>
      <c r="BY385" s="199"/>
      <c r="BZ385" s="199"/>
      <c r="CA385" s="199"/>
      <c r="CB385" s="199"/>
      <c r="CC385" s="199"/>
      <c r="CD385" s="199"/>
      <c r="CE385" s="199"/>
      <c r="CF385" s="199"/>
      <c r="CG385" s="199"/>
      <c r="CH385" s="199"/>
      <c r="CI385" s="199"/>
      <c r="CJ385" s="199"/>
      <c r="CK385" s="199"/>
      <c r="CL385" s="199"/>
      <c r="CM385" s="199"/>
      <c r="CN385" s="199"/>
      <c r="CO385" s="199"/>
      <c r="CP385" s="199"/>
      <c r="CQ385" s="199"/>
      <c r="CR385" s="199"/>
      <c r="CS385" s="199"/>
      <c r="CT385" s="199"/>
      <c r="CU385" s="199"/>
      <c r="CV385" s="199"/>
      <c r="CW385" s="199"/>
      <c r="CX385" s="199"/>
      <c r="CY385" s="199"/>
      <c r="CZ385" s="199"/>
      <c r="DA385" s="199"/>
      <c r="DB385" s="199"/>
      <c r="DC385" s="199"/>
      <c r="DD385" s="199"/>
      <c r="DE385" s="199"/>
      <c r="DF385" s="199"/>
      <c r="DG385" s="199"/>
      <c r="DH385" s="199"/>
      <c r="DI385" s="199"/>
      <c r="DJ385" s="199"/>
      <c r="DK385" s="199"/>
      <c r="DL385" s="199"/>
      <c r="DM385" s="199"/>
      <c r="DN385" s="199"/>
    </row>
    <row r="386" spans="1:118" x14ac:dyDescent="0.2">
      <c r="A386" s="33" t="s">
        <v>138</v>
      </c>
      <c r="B386" s="33" t="s">
        <v>137</v>
      </c>
      <c r="C386" s="33">
        <v>23</v>
      </c>
      <c r="D386" s="33" t="s">
        <v>129</v>
      </c>
      <c r="E386" s="200">
        <v>0</v>
      </c>
      <c r="F386" s="199">
        <v>0</v>
      </c>
      <c r="G386" s="200"/>
      <c r="H386" s="199"/>
      <c r="I386" s="200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  <c r="AC386" s="199"/>
      <c r="AD386" s="199"/>
      <c r="AE386" s="199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9"/>
      <c r="AP386" s="199"/>
      <c r="AQ386" s="199"/>
      <c r="AR386" s="199"/>
      <c r="AS386" s="199"/>
      <c r="AT386" s="199"/>
      <c r="AU386" s="199"/>
      <c r="AV386" s="199"/>
      <c r="AW386" s="199"/>
      <c r="AX386" s="199"/>
      <c r="AY386" s="199"/>
      <c r="AZ386" s="199"/>
      <c r="BA386" s="199"/>
      <c r="BB386" s="199"/>
      <c r="BC386" s="199"/>
      <c r="BD386" s="199"/>
      <c r="BE386" s="199"/>
      <c r="BF386" s="199"/>
      <c r="BG386" s="199"/>
      <c r="BH386" s="199"/>
      <c r="BI386" s="199"/>
      <c r="BJ386" s="199"/>
      <c r="BK386" s="199"/>
      <c r="BL386" s="199"/>
      <c r="BM386" s="199"/>
      <c r="BN386" s="199"/>
      <c r="BO386" s="199"/>
      <c r="BP386" s="199"/>
      <c r="BQ386" s="199"/>
      <c r="BR386" s="199"/>
      <c r="BS386" s="199"/>
      <c r="BT386" s="199"/>
      <c r="BU386" s="199"/>
      <c r="BV386" s="199"/>
      <c r="BW386" s="199"/>
      <c r="BX386" s="199"/>
      <c r="BY386" s="199"/>
      <c r="BZ386" s="199"/>
      <c r="CA386" s="199"/>
      <c r="CB386" s="199"/>
      <c r="CC386" s="199"/>
      <c r="CD386" s="199"/>
      <c r="CE386" s="199"/>
      <c r="CF386" s="199"/>
      <c r="CG386" s="199"/>
      <c r="CH386" s="199"/>
      <c r="CI386" s="199"/>
      <c r="CJ386" s="199"/>
      <c r="CK386" s="199"/>
      <c r="CL386" s="199"/>
      <c r="CM386" s="199"/>
      <c r="CN386" s="199"/>
      <c r="CO386" s="199"/>
      <c r="CP386" s="199"/>
      <c r="CQ386" s="199"/>
      <c r="CR386" s="199"/>
      <c r="CS386" s="199"/>
      <c r="CT386" s="199"/>
      <c r="CU386" s="199"/>
      <c r="CV386" s="199"/>
      <c r="CW386" s="199"/>
      <c r="CX386" s="199"/>
      <c r="CY386" s="199"/>
      <c r="CZ386" s="199"/>
      <c r="DA386" s="199"/>
      <c r="DB386" s="199"/>
      <c r="DC386" s="199"/>
      <c r="DD386" s="199"/>
      <c r="DE386" s="199"/>
      <c r="DF386" s="199"/>
      <c r="DG386" s="199"/>
      <c r="DH386" s="199"/>
      <c r="DI386" s="199"/>
      <c r="DJ386" s="199"/>
      <c r="DK386" s="199"/>
      <c r="DL386" s="199"/>
      <c r="DM386" s="199"/>
      <c r="DN386" s="199"/>
    </row>
    <row r="387" spans="1:118" x14ac:dyDescent="0.2">
      <c r="A387" s="33" t="s">
        <v>138</v>
      </c>
      <c r="B387" s="33" t="s">
        <v>137</v>
      </c>
      <c r="C387" s="33">
        <v>24</v>
      </c>
      <c r="D387" s="33" t="s">
        <v>55</v>
      </c>
      <c r="E387" s="200">
        <v>0</v>
      </c>
      <c r="F387" s="199">
        <v>0</v>
      </c>
      <c r="G387" s="200"/>
      <c r="H387" s="199"/>
      <c r="I387" s="200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  <c r="AC387" s="199"/>
      <c r="AD387" s="199"/>
      <c r="AE387" s="199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9"/>
      <c r="AP387" s="199"/>
      <c r="AQ387" s="199"/>
      <c r="AR387" s="199"/>
      <c r="AS387" s="199"/>
      <c r="AT387" s="199"/>
      <c r="AU387" s="199"/>
      <c r="AV387" s="199"/>
      <c r="AW387" s="199"/>
      <c r="AX387" s="199"/>
      <c r="AY387" s="199"/>
      <c r="AZ387" s="199"/>
      <c r="BA387" s="199"/>
      <c r="BB387" s="199"/>
      <c r="BC387" s="199"/>
      <c r="BD387" s="199"/>
      <c r="BE387" s="199"/>
      <c r="BF387" s="199"/>
      <c r="BG387" s="199"/>
      <c r="BH387" s="199"/>
      <c r="BI387" s="199"/>
      <c r="BJ387" s="199"/>
      <c r="BK387" s="199"/>
      <c r="BL387" s="199"/>
      <c r="BM387" s="199"/>
      <c r="BN387" s="199"/>
      <c r="BO387" s="199"/>
      <c r="BP387" s="199"/>
      <c r="BQ387" s="199"/>
      <c r="BR387" s="199"/>
      <c r="BS387" s="199"/>
      <c r="BT387" s="199"/>
      <c r="BU387" s="199"/>
      <c r="BV387" s="199"/>
      <c r="BW387" s="199"/>
      <c r="BX387" s="199"/>
      <c r="BY387" s="199"/>
      <c r="BZ387" s="199"/>
      <c r="CA387" s="199"/>
      <c r="CB387" s="199"/>
      <c r="CC387" s="199"/>
      <c r="CD387" s="199"/>
      <c r="CE387" s="199"/>
      <c r="CF387" s="199"/>
      <c r="CG387" s="199"/>
      <c r="CH387" s="199"/>
      <c r="CI387" s="199"/>
      <c r="CJ387" s="199"/>
      <c r="CK387" s="199"/>
      <c r="CL387" s="199"/>
      <c r="CM387" s="199"/>
      <c r="CN387" s="199"/>
      <c r="CO387" s="199"/>
      <c r="CP387" s="199"/>
      <c r="CQ387" s="199"/>
      <c r="CR387" s="199"/>
      <c r="CS387" s="199"/>
      <c r="CT387" s="199"/>
      <c r="CU387" s="199"/>
      <c r="CV387" s="199"/>
      <c r="CW387" s="199"/>
      <c r="CX387" s="199"/>
      <c r="CY387" s="199"/>
      <c r="CZ387" s="199"/>
      <c r="DA387" s="199"/>
      <c r="DB387" s="199"/>
      <c r="DC387" s="199"/>
      <c r="DD387" s="199"/>
      <c r="DE387" s="199"/>
      <c r="DF387" s="199"/>
      <c r="DG387" s="199"/>
      <c r="DH387" s="199"/>
      <c r="DI387" s="199"/>
      <c r="DJ387" s="199"/>
      <c r="DK387" s="199"/>
      <c r="DL387" s="199"/>
      <c r="DM387" s="199"/>
      <c r="DN387" s="199"/>
    </row>
    <row r="388" spans="1:118" x14ac:dyDescent="0.2">
      <c r="A388" s="33" t="s">
        <v>138</v>
      </c>
      <c r="B388" s="33" t="s">
        <v>137</v>
      </c>
      <c r="C388" s="33">
        <v>25</v>
      </c>
      <c r="D388" s="33" t="s">
        <v>56</v>
      </c>
      <c r="E388" s="200">
        <v>0</v>
      </c>
      <c r="F388" s="199">
        <v>0</v>
      </c>
      <c r="G388" s="200"/>
      <c r="H388" s="199"/>
      <c r="I388" s="200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  <c r="AC388" s="199"/>
      <c r="AD388" s="199"/>
      <c r="AE388" s="199"/>
      <c r="AF388" s="199"/>
      <c r="AG388" s="199"/>
      <c r="AH388" s="199"/>
      <c r="AI388" s="199"/>
      <c r="AJ388" s="199"/>
      <c r="AK388" s="199"/>
      <c r="AL388" s="199"/>
      <c r="AM388" s="199"/>
      <c r="AN388" s="199"/>
      <c r="AO388" s="199"/>
      <c r="AP388" s="199"/>
      <c r="AQ388" s="199"/>
      <c r="AR388" s="199"/>
      <c r="AS388" s="199"/>
      <c r="AT388" s="199"/>
      <c r="AU388" s="199"/>
      <c r="AV388" s="199"/>
      <c r="AW388" s="199"/>
      <c r="AX388" s="199"/>
      <c r="AY388" s="199"/>
      <c r="AZ388" s="199"/>
      <c r="BA388" s="199"/>
      <c r="BB388" s="199"/>
      <c r="BC388" s="199"/>
      <c r="BD388" s="199"/>
      <c r="BE388" s="199"/>
      <c r="BF388" s="199"/>
      <c r="BG388" s="199"/>
      <c r="BH388" s="199"/>
      <c r="BI388" s="199"/>
      <c r="BJ388" s="199"/>
      <c r="BK388" s="199"/>
      <c r="BL388" s="199"/>
      <c r="BM388" s="199"/>
      <c r="BN388" s="199"/>
      <c r="BO388" s="199"/>
      <c r="BP388" s="199"/>
      <c r="BQ388" s="199"/>
      <c r="BR388" s="199"/>
      <c r="BS388" s="199"/>
      <c r="BT388" s="199"/>
      <c r="BU388" s="199"/>
      <c r="BV388" s="199"/>
      <c r="BW388" s="199"/>
      <c r="BX388" s="199"/>
      <c r="BY388" s="199"/>
      <c r="BZ388" s="199"/>
      <c r="CA388" s="199"/>
      <c r="CB388" s="199"/>
      <c r="CC388" s="199"/>
      <c r="CD388" s="199"/>
      <c r="CE388" s="199"/>
      <c r="CF388" s="199"/>
      <c r="CG388" s="199"/>
      <c r="CH388" s="199"/>
      <c r="CI388" s="199"/>
      <c r="CJ388" s="199"/>
      <c r="CK388" s="199"/>
      <c r="CL388" s="199"/>
      <c r="CM388" s="199"/>
      <c r="CN388" s="199"/>
      <c r="CO388" s="199"/>
      <c r="CP388" s="199"/>
      <c r="CQ388" s="199"/>
      <c r="CR388" s="199"/>
      <c r="CS388" s="199"/>
      <c r="CT388" s="199"/>
      <c r="CU388" s="199"/>
      <c r="CV388" s="199"/>
      <c r="CW388" s="199"/>
      <c r="CX388" s="199"/>
      <c r="CY388" s="199"/>
      <c r="CZ388" s="199"/>
      <c r="DA388" s="199"/>
      <c r="DB388" s="199"/>
      <c r="DC388" s="199"/>
      <c r="DD388" s="199"/>
      <c r="DE388" s="199"/>
      <c r="DF388" s="199"/>
      <c r="DG388" s="199"/>
      <c r="DH388" s="199"/>
      <c r="DI388" s="199"/>
      <c r="DJ388" s="199"/>
      <c r="DK388" s="199"/>
      <c r="DL388" s="199"/>
      <c r="DM388" s="199"/>
      <c r="DN388" s="199"/>
    </row>
    <row r="389" spans="1:118" x14ac:dyDescent="0.2">
      <c r="A389" s="33" t="s">
        <v>138</v>
      </c>
      <c r="B389" s="33" t="s">
        <v>137</v>
      </c>
      <c r="C389" s="33">
        <v>26</v>
      </c>
      <c r="D389" s="33" t="s">
        <v>130</v>
      </c>
      <c r="E389" s="200">
        <v>0</v>
      </c>
      <c r="F389" s="199">
        <v>0</v>
      </c>
      <c r="G389" s="200"/>
      <c r="H389" s="199"/>
      <c r="I389" s="200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  <c r="AC389" s="199"/>
      <c r="AD389" s="199"/>
      <c r="AE389" s="199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9"/>
      <c r="AP389" s="199"/>
      <c r="AQ389" s="199"/>
      <c r="AR389" s="199"/>
      <c r="AS389" s="199"/>
      <c r="AT389" s="199"/>
      <c r="AU389" s="199"/>
      <c r="AV389" s="199"/>
      <c r="AW389" s="199"/>
      <c r="AX389" s="199"/>
      <c r="AY389" s="199"/>
      <c r="AZ389" s="199"/>
      <c r="BA389" s="199"/>
      <c r="BB389" s="199"/>
      <c r="BC389" s="199"/>
      <c r="BD389" s="199"/>
      <c r="BE389" s="199"/>
      <c r="BF389" s="199"/>
      <c r="BG389" s="199"/>
      <c r="BH389" s="199"/>
      <c r="BI389" s="199"/>
      <c r="BJ389" s="199"/>
      <c r="BK389" s="199"/>
      <c r="BL389" s="199"/>
      <c r="BM389" s="199"/>
      <c r="BN389" s="199"/>
      <c r="BO389" s="199"/>
      <c r="BP389" s="199"/>
      <c r="BQ389" s="199"/>
      <c r="BR389" s="199"/>
      <c r="BS389" s="199"/>
      <c r="BT389" s="199"/>
      <c r="BU389" s="199"/>
      <c r="BV389" s="199"/>
      <c r="BW389" s="199"/>
      <c r="BX389" s="199"/>
      <c r="BY389" s="199"/>
      <c r="BZ389" s="199"/>
      <c r="CA389" s="199"/>
      <c r="CB389" s="199"/>
      <c r="CC389" s="199"/>
      <c r="CD389" s="199"/>
      <c r="CE389" s="199"/>
      <c r="CF389" s="199"/>
      <c r="CG389" s="199"/>
      <c r="CH389" s="199"/>
      <c r="CI389" s="199"/>
      <c r="CJ389" s="199"/>
      <c r="CK389" s="199"/>
      <c r="CL389" s="199"/>
      <c r="CM389" s="199"/>
      <c r="CN389" s="199"/>
      <c r="CO389" s="199"/>
      <c r="CP389" s="199"/>
      <c r="CQ389" s="199"/>
      <c r="CR389" s="199"/>
      <c r="CS389" s="199"/>
      <c r="CT389" s="199"/>
      <c r="CU389" s="199"/>
      <c r="CV389" s="199"/>
      <c r="CW389" s="199"/>
      <c r="CX389" s="199"/>
      <c r="CY389" s="199"/>
      <c r="CZ389" s="199"/>
      <c r="DA389" s="199"/>
      <c r="DB389" s="199"/>
      <c r="DC389" s="199"/>
      <c r="DD389" s="199"/>
      <c r="DE389" s="199"/>
      <c r="DF389" s="199"/>
      <c r="DG389" s="199"/>
      <c r="DH389" s="199"/>
      <c r="DI389" s="199"/>
      <c r="DJ389" s="199"/>
      <c r="DK389" s="199"/>
      <c r="DL389" s="199"/>
      <c r="DM389" s="199"/>
      <c r="DN389" s="199"/>
    </row>
    <row r="390" spans="1:118" x14ac:dyDescent="0.2">
      <c r="A390" s="33" t="s">
        <v>138</v>
      </c>
      <c r="B390" s="33" t="s">
        <v>137</v>
      </c>
      <c r="C390" s="33">
        <v>27</v>
      </c>
      <c r="D390" s="33" t="s">
        <v>131</v>
      </c>
      <c r="E390" s="200">
        <v>0</v>
      </c>
      <c r="F390" s="199">
        <v>0</v>
      </c>
      <c r="G390" s="200"/>
      <c r="H390" s="199"/>
      <c r="I390" s="200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  <c r="AC390" s="199"/>
      <c r="AD390" s="199"/>
      <c r="AE390" s="199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9"/>
      <c r="AP390" s="199"/>
      <c r="AQ390" s="199"/>
      <c r="AR390" s="199"/>
      <c r="AS390" s="199"/>
      <c r="AT390" s="199"/>
      <c r="AU390" s="199"/>
      <c r="AV390" s="199"/>
      <c r="AW390" s="199"/>
      <c r="AX390" s="199"/>
      <c r="AY390" s="199"/>
      <c r="AZ390" s="199"/>
      <c r="BA390" s="199"/>
      <c r="BB390" s="199"/>
      <c r="BC390" s="199"/>
      <c r="BD390" s="199"/>
      <c r="BE390" s="199"/>
      <c r="BF390" s="199"/>
      <c r="BG390" s="199"/>
      <c r="BH390" s="199"/>
      <c r="BI390" s="199"/>
      <c r="BJ390" s="199"/>
      <c r="BK390" s="199"/>
      <c r="BL390" s="199"/>
      <c r="BM390" s="199"/>
      <c r="BN390" s="199"/>
      <c r="BO390" s="199"/>
      <c r="BP390" s="199"/>
      <c r="BQ390" s="199"/>
      <c r="BR390" s="199"/>
      <c r="BS390" s="199"/>
      <c r="BT390" s="199"/>
      <c r="BU390" s="199"/>
      <c r="BV390" s="199"/>
      <c r="BW390" s="199"/>
      <c r="BX390" s="199"/>
      <c r="BY390" s="199"/>
      <c r="BZ390" s="199"/>
      <c r="CA390" s="199"/>
      <c r="CB390" s="199"/>
      <c r="CC390" s="199"/>
      <c r="CD390" s="199"/>
      <c r="CE390" s="199"/>
      <c r="CF390" s="199"/>
      <c r="CG390" s="199"/>
      <c r="CH390" s="199"/>
      <c r="CI390" s="199"/>
      <c r="CJ390" s="199"/>
      <c r="CK390" s="199"/>
      <c r="CL390" s="199"/>
      <c r="CM390" s="199"/>
      <c r="CN390" s="199"/>
      <c r="CO390" s="199"/>
      <c r="CP390" s="199"/>
      <c r="CQ390" s="199"/>
      <c r="CR390" s="199"/>
      <c r="CS390" s="199"/>
      <c r="CT390" s="199"/>
      <c r="CU390" s="199"/>
      <c r="CV390" s="199"/>
      <c r="CW390" s="199"/>
      <c r="CX390" s="199"/>
      <c r="CY390" s="199"/>
      <c r="CZ390" s="199"/>
      <c r="DA390" s="199"/>
      <c r="DB390" s="199"/>
      <c r="DC390" s="199"/>
      <c r="DD390" s="199"/>
      <c r="DE390" s="199"/>
      <c r="DF390" s="199"/>
      <c r="DG390" s="199"/>
      <c r="DH390" s="199"/>
      <c r="DI390" s="199"/>
      <c r="DJ390" s="199"/>
      <c r="DK390" s="199"/>
      <c r="DL390" s="199"/>
      <c r="DM390" s="199"/>
      <c r="DN390" s="199"/>
    </row>
    <row r="391" spans="1:118" x14ac:dyDescent="0.2">
      <c r="A391" s="33" t="s">
        <v>138</v>
      </c>
      <c r="B391" s="33" t="s">
        <v>137</v>
      </c>
      <c r="C391" s="33">
        <v>28</v>
      </c>
      <c r="D391" s="33" t="s">
        <v>132</v>
      </c>
      <c r="E391" s="200">
        <v>0</v>
      </c>
      <c r="F391" s="199">
        <v>0</v>
      </c>
      <c r="G391" s="200"/>
      <c r="H391" s="199"/>
      <c r="I391" s="200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  <c r="AC391" s="199"/>
      <c r="AD391" s="199"/>
      <c r="AE391" s="199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9"/>
      <c r="AP391" s="199"/>
      <c r="AQ391" s="199"/>
      <c r="AR391" s="199"/>
      <c r="AS391" s="199"/>
      <c r="AT391" s="199"/>
      <c r="AU391" s="199"/>
      <c r="AV391" s="199"/>
      <c r="AW391" s="199"/>
      <c r="AX391" s="199"/>
      <c r="AY391" s="199"/>
      <c r="AZ391" s="199"/>
      <c r="BA391" s="199"/>
      <c r="BB391" s="199"/>
      <c r="BC391" s="199"/>
      <c r="BD391" s="199"/>
      <c r="BE391" s="199"/>
      <c r="BF391" s="199"/>
      <c r="BG391" s="199"/>
      <c r="BH391" s="199"/>
      <c r="BI391" s="199"/>
      <c r="BJ391" s="199"/>
      <c r="BK391" s="199"/>
      <c r="BL391" s="199"/>
      <c r="BM391" s="199"/>
      <c r="BN391" s="199"/>
      <c r="BO391" s="199"/>
      <c r="BP391" s="199"/>
      <c r="BQ391" s="199"/>
      <c r="BR391" s="199"/>
      <c r="BS391" s="199"/>
      <c r="BT391" s="199"/>
      <c r="BU391" s="199"/>
      <c r="BV391" s="199"/>
      <c r="BW391" s="199"/>
      <c r="BX391" s="199"/>
      <c r="BY391" s="199"/>
      <c r="BZ391" s="199"/>
      <c r="CA391" s="199"/>
      <c r="CB391" s="199"/>
      <c r="CC391" s="199"/>
      <c r="CD391" s="199"/>
      <c r="CE391" s="199"/>
      <c r="CF391" s="199"/>
      <c r="CG391" s="199"/>
      <c r="CH391" s="199"/>
      <c r="CI391" s="199"/>
      <c r="CJ391" s="199"/>
      <c r="CK391" s="199"/>
      <c r="CL391" s="199"/>
      <c r="CM391" s="199"/>
      <c r="CN391" s="199"/>
      <c r="CO391" s="199"/>
      <c r="CP391" s="199"/>
      <c r="CQ391" s="199"/>
      <c r="CR391" s="199"/>
      <c r="CS391" s="199"/>
      <c r="CT391" s="199"/>
      <c r="CU391" s="199"/>
      <c r="CV391" s="199"/>
      <c r="CW391" s="199"/>
      <c r="CX391" s="199"/>
      <c r="CY391" s="199"/>
      <c r="CZ391" s="199"/>
      <c r="DA391" s="199"/>
      <c r="DB391" s="199"/>
      <c r="DC391" s="199"/>
      <c r="DD391" s="199"/>
      <c r="DE391" s="199"/>
      <c r="DF391" s="199"/>
      <c r="DG391" s="199"/>
      <c r="DH391" s="199"/>
      <c r="DI391" s="199"/>
      <c r="DJ391" s="199"/>
      <c r="DK391" s="199"/>
      <c r="DL391" s="199"/>
      <c r="DM391" s="199"/>
      <c r="DN391" s="199"/>
    </row>
    <row r="392" spans="1:118" x14ac:dyDescent="0.2">
      <c r="A392" s="33" t="s">
        <v>138</v>
      </c>
      <c r="B392" s="33" t="s">
        <v>137</v>
      </c>
      <c r="C392" s="33">
        <v>29</v>
      </c>
      <c r="D392" s="33" t="s">
        <v>133</v>
      </c>
      <c r="E392" s="200">
        <v>0</v>
      </c>
      <c r="F392" s="199">
        <v>0</v>
      </c>
      <c r="G392" s="200"/>
      <c r="H392" s="199"/>
      <c r="I392" s="200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  <c r="AC392" s="199"/>
      <c r="AD392" s="199"/>
      <c r="AE392" s="199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199"/>
      <c r="AP392" s="199"/>
      <c r="AQ392" s="199"/>
      <c r="AR392" s="199"/>
      <c r="AS392" s="199"/>
      <c r="AT392" s="199"/>
      <c r="AU392" s="199"/>
      <c r="AV392" s="199"/>
      <c r="AW392" s="199"/>
      <c r="AX392" s="199"/>
      <c r="AY392" s="199"/>
      <c r="AZ392" s="199"/>
      <c r="BA392" s="199"/>
      <c r="BB392" s="199"/>
      <c r="BC392" s="199"/>
      <c r="BD392" s="199"/>
      <c r="BE392" s="199"/>
      <c r="BF392" s="199"/>
      <c r="BG392" s="199"/>
      <c r="BH392" s="199"/>
      <c r="BI392" s="199"/>
      <c r="BJ392" s="199"/>
      <c r="BK392" s="199"/>
      <c r="BL392" s="199"/>
      <c r="BM392" s="199"/>
      <c r="BN392" s="199"/>
      <c r="BO392" s="199"/>
      <c r="BP392" s="199"/>
      <c r="BQ392" s="199"/>
      <c r="BR392" s="199"/>
      <c r="BS392" s="199"/>
      <c r="BT392" s="199"/>
      <c r="BU392" s="199"/>
      <c r="BV392" s="199"/>
      <c r="BW392" s="199"/>
      <c r="BX392" s="199"/>
      <c r="BY392" s="199"/>
      <c r="BZ392" s="199"/>
      <c r="CA392" s="199"/>
      <c r="CB392" s="199"/>
      <c r="CC392" s="199"/>
      <c r="CD392" s="199"/>
      <c r="CE392" s="199"/>
      <c r="CF392" s="199"/>
      <c r="CG392" s="199"/>
      <c r="CH392" s="199"/>
      <c r="CI392" s="199"/>
      <c r="CJ392" s="199"/>
      <c r="CK392" s="199"/>
      <c r="CL392" s="199"/>
      <c r="CM392" s="199"/>
      <c r="CN392" s="199"/>
      <c r="CO392" s="199"/>
      <c r="CP392" s="199"/>
      <c r="CQ392" s="199"/>
      <c r="CR392" s="199"/>
      <c r="CS392" s="199"/>
      <c r="CT392" s="199"/>
      <c r="CU392" s="199"/>
      <c r="CV392" s="199"/>
      <c r="CW392" s="199"/>
      <c r="CX392" s="199"/>
      <c r="CY392" s="199"/>
      <c r="CZ392" s="199"/>
      <c r="DA392" s="199"/>
      <c r="DB392" s="199"/>
      <c r="DC392" s="199"/>
      <c r="DD392" s="199"/>
      <c r="DE392" s="199"/>
      <c r="DF392" s="199"/>
      <c r="DG392" s="199"/>
      <c r="DH392" s="199"/>
      <c r="DI392" s="199"/>
      <c r="DJ392" s="199"/>
      <c r="DK392" s="199"/>
      <c r="DL392" s="199"/>
      <c r="DM392" s="199"/>
      <c r="DN392" s="199"/>
    </row>
    <row r="393" spans="1:118" x14ac:dyDescent="0.2">
      <c r="A393" s="33" t="s">
        <v>138</v>
      </c>
      <c r="B393" s="33" t="s">
        <v>137</v>
      </c>
      <c r="C393" s="33">
        <v>30</v>
      </c>
      <c r="D393" s="33" t="s">
        <v>134</v>
      </c>
      <c r="E393" s="200">
        <v>0</v>
      </c>
      <c r="F393" s="199">
        <v>0</v>
      </c>
      <c r="G393" s="200"/>
      <c r="H393" s="199"/>
      <c r="I393" s="200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  <c r="AC393" s="199"/>
      <c r="AD393" s="199"/>
      <c r="AE393" s="199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9"/>
      <c r="AP393" s="199"/>
      <c r="AQ393" s="199"/>
      <c r="AR393" s="199"/>
      <c r="AS393" s="199"/>
      <c r="AT393" s="199"/>
      <c r="AU393" s="199"/>
      <c r="AV393" s="199"/>
      <c r="AW393" s="199"/>
      <c r="AX393" s="199"/>
      <c r="AY393" s="199"/>
      <c r="AZ393" s="199"/>
      <c r="BA393" s="199"/>
      <c r="BB393" s="199"/>
      <c r="BC393" s="199"/>
      <c r="BD393" s="199"/>
      <c r="BE393" s="199"/>
      <c r="BF393" s="199"/>
      <c r="BG393" s="199"/>
      <c r="BH393" s="199"/>
      <c r="BI393" s="199"/>
      <c r="BJ393" s="199"/>
      <c r="BK393" s="199"/>
      <c r="BL393" s="199"/>
      <c r="BM393" s="199"/>
      <c r="BN393" s="199"/>
      <c r="BO393" s="199"/>
      <c r="BP393" s="199"/>
      <c r="BQ393" s="199"/>
      <c r="BR393" s="199"/>
      <c r="BS393" s="199"/>
      <c r="BT393" s="199"/>
      <c r="BU393" s="199"/>
      <c r="BV393" s="199"/>
      <c r="BW393" s="199"/>
      <c r="BX393" s="199"/>
      <c r="BY393" s="199"/>
      <c r="BZ393" s="199"/>
      <c r="CA393" s="199"/>
      <c r="CB393" s="199"/>
      <c r="CC393" s="199"/>
      <c r="CD393" s="199"/>
      <c r="CE393" s="199"/>
      <c r="CF393" s="199"/>
      <c r="CG393" s="199"/>
      <c r="CH393" s="199"/>
      <c r="CI393" s="199"/>
      <c r="CJ393" s="199"/>
      <c r="CK393" s="199"/>
      <c r="CL393" s="199"/>
      <c r="CM393" s="199"/>
      <c r="CN393" s="199"/>
      <c r="CO393" s="199"/>
      <c r="CP393" s="199"/>
      <c r="CQ393" s="199"/>
      <c r="CR393" s="199"/>
      <c r="CS393" s="199"/>
      <c r="CT393" s="199"/>
      <c r="CU393" s="199"/>
      <c r="CV393" s="199"/>
      <c r="CW393" s="199"/>
      <c r="CX393" s="199"/>
      <c r="CY393" s="199"/>
      <c r="CZ393" s="199"/>
      <c r="DA393" s="199"/>
      <c r="DB393" s="199"/>
      <c r="DC393" s="199"/>
      <c r="DD393" s="199"/>
      <c r="DE393" s="199"/>
      <c r="DF393" s="199"/>
      <c r="DG393" s="199"/>
      <c r="DH393" s="199"/>
      <c r="DI393" s="199"/>
      <c r="DJ393" s="199"/>
      <c r="DK393" s="199"/>
      <c r="DL393" s="199"/>
      <c r="DM393" s="199"/>
      <c r="DN393" s="199"/>
    </row>
    <row r="394" spans="1:118" x14ac:dyDescent="0.2">
      <c r="A394" s="33" t="s">
        <v>138</v>
      </c>
      <c r="B394" s="33" t="s">
        <v>137</v>
      </c>
      <c r="C394" s="33">
        <v>31</v>
      </c>
      <c r="D394" s="33" t="s">
        <v>135</v>
      </c>
      <c r="E394" s="200">
        <v>0</v>
      </c>
      <c r="F394" s="199">
        <v>0</v>
      </c>
      <c r="G394" s="200"/>
      <c r="H394" s="199"/>
      <c r="I394" s="200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  <c r="AC394" s="199"/>
      <c r="AD394" s="199"/>
      <c r="AE394" s="199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9"/>
      <c r="AP394" s="199"/>
      <c r="AQ394" s="199"/>
      <c r="AR394" s="199"/>
      <c r="AS394" s="199"/>
      <c r="AT394" s="199"/>
      <c r="AU394" s="199"/>
      <c r="AV394" s="199"/>
      <c r="AW394" s="199"/>
      <c r="AX394" s="199"/>
      <c r="AY394" s="199"/>
      <c r="AZ394" s="199"/>
      <c r="BA394" s="199"/>
      <c r="BB394" s="199"/>
      <c r="BC394" s="199"/>
      <c r="BD394" s="199"/>
      <c r="BE394" s="199"/>
      <c r="BF394" s="199"/>
      <c r="BG394" s="199"/>
      <c r="BH394" s="199"/>
      <c r="BI394" s="199"/>
      <c r="BJ394" s="199"/>
      <c r="BK394" s="199"/>
      <c r="BL394" s="199"/>
      <c r="BM394" s="199"/>
      <c r="BN394" s="199"/>
      <c r="BO394" s="199"/>
      <c r="BP394" s="199"/>
      <c r="BQ394" s="199"/>
      <c r="BR394" s="199"/>
      <c r="BS394" s="199"/>
      <c r="BT394" s="199"/>
      <c r="BU394" s="199"/>
      <c r="BV394" s="199"/>
      <c r="BW394" s="199"/>
      <c r="BX394" s="199"/>
      <c r="BY394" s="199"/>
      <c r="BZ394" s="199"/>
      <c r="CA394" s="199"/>
      <c r="CB394" s="199"/>
      <c r="CC394" s="199"/>
      <c r="CD394" s="199"/>
      <c r="CE394" s="199"/>
      <c r="CF394" s="199"/>
      <c r="CG394" s="199"/>
      <c r="CH394" s="199"/>
      <c r="CI394" s="199"/>
      <c r="CJ394" s="199"/>
      <c r="CK394" s="199"/>
      <c r="CL394" s="199"/>
      <c r="CM394" s="199"/>
      <c r="CN394" s="199"/>
      <c r="CO394" s="199"/>
      <c r="CP394" s="199"/>
      <c r="CQ394" s="199"/>
      <c r="CR394" s="199"/>
      <c r="CS394" s="199"/>
      <c r="CT394" s="199"/>
      <c r="CU394" s="199"/>
      <c r="CV394" s="199"/>
      <c r="CW394" s="199"/>
      <c r="CX394" s="199"/>
      <c r="CY394" s="199"/>
      <c r="CZ394" s="199"/>
      <c r="DA394" s="199"/>
      <c r="DB394" s="199"/>
      <c r="DC394" s="199"/>
      <c r="DD394" s="199"/>
      <c r="DE394" s="199"/>
      <c r="DF394" s="199"/>
      <c r="DG394" s="199"/>
      <c r="DH394" s="199"/>
      <c r="DI394" s="199"/>
      <c r="DJ394" s="199"/>
      <c r="DK394" s="199"/>
      <c r="DL394" s="199"/>
      <c r="DM394" s="199"/>
      <c r="DN394" s="199"/>
    </row>
    <row r="395" spans="1:118" x14ac:dyDescent="0.2">
      <c r="A395" s="33" t="s">
        <v>138</v>
      </c>
      <c r="B395" s="33" t="s">
        <v>137</v>
      </c>
      <c r="C395" s="33">
        <v>32</v>
      </c>
      <c r="D395" s="33" t="s">
        <v>70</v>
      </c>
      <c r="E395" s="200">
        <v>0</v>
      </c>
      <c r="F395" s="199">
        <v>0</v>
      </c>
      <c r="G395" s="200"/>
      <c r="H395" s="199"/>
      <c r="I395" s="200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  <c r="AC395" s="199"/>
      <c r="AD395" s="199"/>
      <c r="AE395" s="199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9"/>
      <c r="AP395" s="199"/>
      <c r="AQ395" s="199"/>
      <c r="AR395" s="199"/>
      <c r="AS395" s="199"/>
      <c r="AT395" s="199"/>
      <c r="AU395" s="199"/>
      <c r="AV395" s="199"/>
      <c r="AW395" s="199"/>
      <c r="AX395" s="199"/>
      <c r="AY395" s="199"/>
      <c r="AZ395" s="199"/>
      <c r="BA395" s="199"/>
      <c r="BB395" s="199"/>
      <c r="BC395" s="199"/>
      <c r="BD395" s="199"/>
      <c r="BE395" s="199"/>
      <c r="BF395" s="199"/>
      <c r="BG395" s="199"/>
      <c r="BH395" s="199"/>
      <c r="BI395" s="199"/>
      <c r="BJ395" s="199"/>
      <c r="BK395" s="199"/>
      <c r="BL395" s="199"/>
      <c r="BM395" s="199"/>
      <c r="BN395" s="199"/>
      <c r="BO395" s="199"/>
      <c r="BP395" s="199"/>
      <c r="BQ395" s="199"/>
      <c r="BR395" s="199"/>
      <c r="BS395" s="199"/>
      <c r="BT395" s="199"/>
      <c r="BU395" s="199"/>
      <c r="BV395" s="199"/>
      <c r="BW395" s="199"/>
      <c r="BX395" s="199"/>
      <c r="BY395" s="199"/>
      <c r="BZ395" s="199"/>
      <c r="CA395" s="199"/>
      <c r="CB395" s="199"/>
      <c r="CC395" s="199"/>
      <c r="CD395" s="199"/>
      <c r="CE395" s="199"/>
      <c r="CF395" s="199"/>
      <c r="CG395" s="199"/>
      <c r="CH395" s="199"/>
      <c r="CI395" s="199"/>
      <c r="CJ395" s="199"/>
      <c r="CK395" s="199"/>
      <c r="CL395" s="199"/>
      <c r="CM395" s="199"/>
      <c r="CN395" s="199"/>
      <c r="CO395" s="199"/>
      <c r="CP395" s="199"/>
      <c r="CQ395" s="199"/>
      <c r="CR395" s="199"/>
      <c r="CS395" s="199"/>
      <c r="CT395" s="199"/>
      <c r="CU395" s="199"/>
      <c r="CV395" s="199"/>
      <c r="CW395" s="199"/>
      <c r="CX395" s="199"/>
      <c r="CY395" s="199"/>
      <c r="CZ395" s="199"/>
      <c r="DA395" s="199"/>
      <c r="DB395" s="199"/>
      <c r="DC395" s="199"/>
      <c r="DD395" s="199"/>
      <c r="DE395" s="199"/>
      <c r="DF395" s="199"/>
      <c r="DG395" s="199"/>
      <c r="DH395" s="199"/>
      <c r="DI395" s="199"/>
      <c r="DJ395" s="199"/>
      <c r="DK395" s="199"/>
      <c r="DL395" s="199"/>
      <c r="DM395" s="199"/>
      <c r="DN395" s="199"/>
    </row>
    <row r="396" spans="1:118" x14ac:dyDescent="0.2">
      <c r="A396" s="33" t="s">
        <v>138</v>
      </c>
      <c r="B396" s="33" t="s">
        <v>137</v>
      </c>
      <c r="C396" s="33">
        <v>33</v>
      </c>
      <c r="D396" s="33" t="s">
        <v>71</v>
      </c>
      <c r="E396" s="200">
        <v>0</v>
      </c>
      <c r="F396" s="199">
        <v>0</v>
      </c>
      <c r="G396" s="200"/>
      <c r="H396" s="199"/>
      <c r="I396" s="200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  <c r="AC396" s="199"/>
      <c r="AD396" s="199"/>
      <c r="AE396" s="199"/>
      <c r="AF396" s="199"/>
      <c r="AG396" s="199"/>
      <c r="AH396" s="199"/>
      <c r="AI396" s="199"/>
      <c r="AJ396" s="199"/>
      <c r="AK396" s="199"/>
      <c r="AL396" s="199"/>
      <c r="AM396" s="199"/>
      <c r="AN396" s="199"/>
      <c r="AO396" s="199"/>
      <c r="AP396" s="199"/>
      <c r="AQ396" s="199"/>
      <c r="AR396" s="199"/>
      <c r="AS396" s="199"/>
      <c r="AT396" s="199"/>
      <c r="AU396" s="199"/>
      <c r="AV396" s="199"/>
      <c r="AW396" s="199"/>
      <c r="AX396" s="199"/>
      <c r="AY396" s="199"/>
      <c r="AZ396" s="199"/>
      <c r="BA396" s="199"/>
      <c r="BB396" s="199"/>
      <c r="BC396" s="199"/>
      <c r="BD396" s="199"/>
      <c r="BE396" s="199"/>
      <c r="BF396" s="199"/>
      <c r="BG396" s="199"/>
      <c r="BH396" s="199"/>
      <c r="BI396" s="199"/>
      <c r="BJ396" s="199"/>
      <c r="BK396" s="199"/>
      <c r="BL396" s="199"/>
      <c r="BM396" s="199"/>
      <c r="BN396" s="199"/>
      <c r="BO396" s="199"/>
      <c r="BP396" s="199"/>
      <c r="BQ396" s="199"/>
      <c r="BR396" s="199"/>
      <c r="BS396" s="199"/>
      <c r="BT396" s="199"/>
      <c r="BU396" s="199"/>
      <c r="BV396" s="199"/>
      <c r="BW396" s="199"/>
      <c r="BX396" s="199"/>
      <c r="BY396" s="199"/>
      <c r="BZ396" s="199"/>
      <c r="CA396" s="199"/>
      <c r="CB396" s="199"/>
      <c r="CC396" s="199"/>
      <c r="CD396" s="199"/>
      <c r="CE396" s="199"/>
      <c r="CF396" s="199"/>
      <c r="CG396" s="199"/>
      <c r="CH396" s="199"/>
      <c r="CI396" s="199"/>
      <c r="CJ396" s="199"/>
      <c r="CK396" s="199"/>
      <c r="CL396" s="199"/>
      <c r="CM396" s="199"/>
      <c r="CN396" s="199"/>
      <c r="CO396" s="199"/>
      <c r="CP396" s="199"/>
      <c r="CQ396" s="199"/>
      <c r="CR396" s="199"/>
      <c r="CS396" s="199"/>
      <c r="CT396" s="199"/>
      <c r="CU396" s="199"/>
      <c r="CV396" s="199"/>
      <c r="CW396" s="199"/>
      <c r="CX396" s="199"/>
      <c r="CY396" s="199"/>
      <c r="CZ396" s="199"/>
      <c r="DA396" s="199"/>
      <c r="DB396" s="199"/>
      <c r="DC396" s="199"/>
      <c r="DD396" s="199"/>
      <c r="DE396" s="199"/>
      <c r="DF396" s="199"/>
      <c r="DG396" s="199"/>
      <c r="DH396" s="199"/>
      <c r="DI396" s="199"/>
      <c r="DJ396" s="199"/>
      <c r="DK396" s="199"/>
      <c r="DL396" s="199"/>
      <c r="DM396" s="199"/>
      <c r="DN396" s="199"/>
    </row>
    <row r="397" spans="1:118" x14ac:dyDescent="0.2">
      <c r="A397" s="33" t="s">
        <v>138</v>
      </c>
      <c r="B397" s="33" t="s">
        <v>137</v>
      </c>
      <c r="C397" s="33">
        <v>34</v>
      </c>
      <c r="D397" s="33" t="s">
        <v>72</v>
      </c>
      <c r="E397" s="200">
        <v>0</v>
      </c>
      <c r="F397" s="199">
        <v>0</v>
      </c>
      <c r="G397" s="200"/>
      <c r="H397" s="199"/>
      <c r="I397" s="200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  <c r="AC397" s="199"/>
      <c r="AD397" s="199"/>
      <c r="AE397" s="199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9"/>
      <c r="AP397" s="199"/>
      <c r="AQ397" s="199"/>
      <c r="AR397" s="199"/>
      <c r="AS397" s="199"/>
      <c r="AT397" s="199"/>
      <c r="AU397" s="199"/>
      <c r="AV397" s="199"/>
      <c r="AW397" s="199"/>
      <c r="AX397" s="199"/>
      <c r="AY397" s="199"/>
      <c r="AZ397" s="199"/>
      <c r="BA397" s="199"/>
      <c r="BB397" s="199"/>
      <c r="BC397" s="199"/>
      <c r="BD397" s="199"/>
      <c r="BE397" s="199"/>
      <c r="BF397" s="199"/>
      <c r="BG397" s="199"/>
      <c r="BH397" s="199"/>
      <c r="BI397" s="199"/>
      <c r="BJ397" s="199"/>
      <c r="BK397" s="199"/>
      <c r="BL397" s="199"/>
      <c r="BM397" s="199"/>
      <c r="BN397" s="199"/>
      <c r="BO397" s="199"/>
      <c r="BP397" s="199"/>
      <c r="BQ397" s="199"/>
      <c r="BR397" s="199"/>
      <c r="BS397" s="199"/>
      <c r="BT397" s="199"/>
      <c r="BU397" s="199"/>
      <c r="BV397" s="199"/>
      <c r="BW397" s="199"/>
      <c r="BX397" s="199"/>
      <c r="BY397" s="199"/>
      <c r="BZ397" s="199"/>
      <c r="CA397" s="199"/>
      <c r="CB397" s="199"/>
      <c r="CC397" s="199"/>
      <c r="CD397" s="199"/>
      <c r="CE397" s="199"/>
      <c r="CF397" s="199"/>
      <c r="CG397" s="199"/>
      <c r="CH397" s="199"/>
      <c r="CI397" s="199"/>
      <c r="CJ397" s="199"/>
      <c r="CK397" s="199"/>
      <c r="CL397" s="199"/>
      <c r="CM397" s="199"/>
      <c r="CN397" s="199"/>
      <c r="CO397" s="199"/>
      <c r="CP397" s="199"/>
      <c r="CQ397" s="199"/>
      <c r="CR397" s="199"/>
      <c r="CS397" s="199"/>
      <c r="CT397" s="199"/>
      <c r="CU397" s="199"/>
      <c r="CV397" s="199"/>
      <c r="CW397" s="199"/>
      <c r="CX397" s="199"/>
      <c r="CY397" s="199"/>
      <c r="CZ397" s="199"/>
      <c r="DA397" s="199"/>
      <c r="DB397" s="199"/>
      <c r="DC397" s="199"/>
      <c r="DD397" s="199"/>
      <c r="DE397" s="199"/>
      <c r="DF397" s="199"/>
      <c r="DG397" s="199"/>
      <c r="DH397" s="199"/>
      <c r="DI397" s="199"/>
      <c r="DJ397" s="199"/>
      <c r="DK397" s="199"/>
      <c r="DL397" s="199"/>
      <c r="DM397" s="199"/>
      <c r="DN397" s="199"/>
    </row>
    <row r="398" spans="1:118" x14ac:dyDescent="0.2">
      <c r="A398" s="33" t="s">
        <v>138</v>
      </c>
      <c r="B398" s="33" t="s">
        <v>137</v>
      </c>
      <c r="C398" s="33">
        <v>35</v>
      </c>
      <c r="D398" s="33" t="s">
        <v>73</v>
      </c>
      <c r="E398" s="200">
        <v>0</v>
      </c>
      <c r="F398" s="199">
        <v>0</v>
      </c>
      <c r="G398" s="200"/>
      <c r="H398" s="199"/>
      <c r="I398" s="200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  <c r="AC398" s="199"/>
      <c r="AD398" s="199"/>
      <c r="AE398" s="199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9"/>
      <c r="AP398" s="199"/>
      <c r="AQ398" s="199"/>
      <c r="AR398" s="199"/>
      <c r="AS398" s="199"/>
      <c r="AT398" s="199"/>
      <c r="AU398" s="199"/>
      <c r="AV398" s="199"/>
      <c r="AW398" s="199"/>
      <c r="AX398" s="199"/>
      <c r="AY398" s="199"/>
      <c r="AZ398" s="199"/>
      <c r="BA398" s="199"/>
      <c r="BB398" s="199"/>
      <c r="BC398" s="199"/>
      <c r="BD398" s="199"/>
      <c r="BE398" s="199"/>
      <c r="BF398" s="199"/>
      <c r="BG398" s="199"/>
      <c r="BH398" s="199"/>
      <c r="BI398" s="199"/>
      <c r="BJ398" s="199"/>
      <c r="BK398" s="199"/>
      <c r="BL398" s="199"/>
      <c r="BM398" s="199"/>
      <c r="BN398" s="199"/>
      <c r="BO398" s="199"/>
      <c r="BP398" s="199"/>
      <c r="BQ398" s="199"/>
      <c r="BR398" s="199"/>
      <c r="BS398" s="199"/>
      <c r="BT398" s="199"/>
      <c r="BU398" s="199"/>
      <c r="BV398" s="199"/>
      <c r="BW398" s="199"/>
      <c r="BX398" s="199"/>
      <c r="BY398" s="199"/>
      <c r="BZ398" s="199"/>
      <c r="CA398" s="199"/>
      <c r="CB398" s="199"/>
      <c r="CC398" s="199"/>
      <c r="CD398" s="199"/>
      <c r="CE398" s="199"/>
      <c r="CF398" s="199"/>
      <c r="CG398" s="199"/>
      <c r="CH398" s="199"/>
      <c r="CI398" s="199"/>
      <c r="CJ398" s="199"/>
      <c r="CK398" s="199"/>
      <c r="CL398" s="199"/>
      <c r="CM398" s="199"/>
      <c r="CN398" s="199"/>
      <c r="CO398" s="199"/>
      <c r="CP398" s="199"/>
      <c r="CQ398" s="199"/>
      <c r="CR398" s="199"/>
      <c r="CS398" s="199"/>
      <c r="CT398" s="199"/>
      <c r="CU398" s="199"/>
      <c r="CV398" s="199"/>
      <c r="CW398" s="199"/>
      <c r="CX398" s="199"/>
      <c r="CY398" s="199"/>
      <c r="CZ398" s="199"/>
      <c r="DA398" s="199"/>
      <c r="DB398" s="199"/>
      <c r="DC398" s="199"/>
      <c r="DD398" s="199"/>
      <c r="DE398" s="199"/>
      <c r="DF398" s="199"/>
      <c r="DG398" s="199"/>
      <c r="DH398" s="199"/>
      <c r="DI398" s="199"/>
      <c r="DJ398" s="199"/>
      <c r="DK398" s="199"/>
      <c r="DL398" s="199"/>
      <c r="DM398" s="199"/>
      <c r="DN398" s="199"/>
    </row>
    <row r="399" spans="1:118" x14ac:dyDescent="0.2">
      <c r="A399" s="33" t="s">
        <v>138</v>
      </c>
      <c r="B399" s="33" t="s">
        <v>137</v>
      </c>
      <c r="C399" s="33">
        <v>36</v>
      </c>
      <c r="D399" s="33" t="s">
        <v>74</v>
      </c>
      <c r="E399" s="200">
        <v>0</v>
      </c>
      <c r="F399" s="199">
        <v>0</v>
      </c>
      <c r="G399" s="200"/>
      <c r="H399" s="199"/>
      <c r="I399" s="200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  <c r="AC399" s="199"/>
      <c r="AD399" s="199"/>
      <c r="AE399" s="199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9"/>
      <c r="AP399" s="199"/>
      <c r="AQ399" s="199"/>
      <c r="AR399" s="199"/>
      <c r="AS399" s="199"/>
      <c r="AT399" s="199"/>
      <c r="AU399" s="199"/>
      <c r="AV399" s="199"/>
      <c r="AW399" s="199"/>
      <c r="AX399" s="199"/>
      <c r="AY399" s="199"/>
      <c r="AZ399" s="199"/>
      <c r="BA399" s="199"/>
      <c r="BB399" s="199"/>
      <c r="BC399" s="199"/>
      <c r="BD399" s="199"/>
      <c r="BE399" s="199"/>
      <c r="BF399" s="199"/>
      <c r="BG399" s="199"/>
      <c r="BH399" s="199"/>
      <c r="BI399" s="199"/>
      <c r="BJ399" s="199"/>
      <c r="BK399" s="199"/>
      <c r="BL399" s="199"/>
      <c r="BM399" s="199"/>
      <c r="BN399" s="199"/>
      <c r="BO399" s="199"/>
      <c r="BP399" s="199"/>
      <c r="BQ399" s="199"/>
      <c r="BR399" s="199"/>
      <c r="BS399" s="199"/>
      <c r="BT399" s="199"/>
      <c r="BU399" s="199"/>
      <c r="BV399" s="199"/>
      <c r="BW399" s="199"/>
      <c r="BX399" s="199"/>
      <c r="BY399" s="199"/>
      <c r="BZ399" s="199"/>
      <c r="CA399" s="199"/>
      <c r="CB399" s="199"/>
      <c r="CC399" s="199"/>
      <c r="CD399" s="199"/>
      <c r="CE399" s="199"/>
      <c r="CF399" s="199"/>
      <c r="CG399" s="199"/>
      <c r="CH399" s="199"/>
      <c r="CI399" s="199"/>
      <c r="CJ399" s="199"/>
      <c r="CK399" s="199"/>
      <c r="CL399" s="199"/>
      <c r="CM399" s="199"/>
      <c r="CN399" s="199"/>
      <c r="CO399" s="199"/>
      <c r="CP399" s="199"/>
      <c r="CQ399" s="199"/>
      <c r="CR399" s="199"/>
      <c r="CS399" s="199"/>
      <c r="CT399" s="199"/>
      <c r="CU399" s="199"/>
      <c r="CV399" s="199"/>
      <c r="CW399" s="199"/>
      <c r="CX399" s="199"/>
      <c r="CY399" s="199"/>
      <c r="CZ399" s="199"/>
      <c r="DA399" s="199"/>
      <c r="DB399" s="199"/>
      <c r="DC399" s="199"/>
      <c r="DD399" s="199"/>
      <c r="DE399" s="199"/>
      <c r="DF399" s="199"/>
      <c r="DG399" s="199"/>
      <c r="DH399" s="199"/>
      <c r="DI399" s="199"/>
      <c r="DJ399" s="199"/>
      <c r="DK399" s="199"/>
      <c r="DL399" s="199"/>
      <c r="DM399" s="199"/>
      <c r="DN399" s="199"/>
    </row>
    <row r="400" spans="1:118" x14ac:dyDescent="0.2">
      <c r="A400" s="33" t="s">
        <v>138</v>
      </c>
      <c r="B400" s="33" t="s">
        <v>137</v>
      </c>
      <c r="C400" s="33">
        <v>37</v>
      </c>
      <c r="D400" s="33" t="s">
        <v>75</v>
      </c>
      <c r="E400" s="200">
        <v>0</v>
      </c>
      <c r="F400" s="199">
        <v>0</v>
      </c>
      <c r="G400" s="200"/>
      <c r="H400" s="199"/>
      <c r="I400" s="200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  <c r="AC400" s="199"/>
      <c r="AD400" s="199"/>
      <c r="AE400" s="199"/>
      <c r="AF400" s="199"/>
      <c r="AG400" s="199"/>
      <c r="AH400" s="199"/>
      <c r="AI400" s="199"/>
      <c r="AJ400" s="199"/>
      <c r="AK400" s="199"/>
      <c r="AL400" s="199"/>
      <c r="AM400" s="199"/>
      <c r="AN400" s="199"/>
      <c r="AO400" s="199"/>
      <c r="AP400" s="199"/>
      <c r="AQ400" s="199"/>
      <c r="AR400" s="199"/>
      <c r="AS400" s="199"/>
      <c r="AT400" s="199"/>
      <c r="AU400" s="199"/>
      <c r="AV400" s="199"/>
      <c r="AW400" s="199"/>
      <c r="AX400" s="199"/>
      <c r="AY400" s="199"/>
      <c r="AZ400" s="199"/>
      <c r="BA400" s="199"/>
      <c r="BB400" s="199"/>
      <c r="BC400" s="199"/>
      <c r="BD400" s="199"/>
      <c r="BE400" s="199"/>
      <c r="BF400" s="199"/>
      <c r="BG400" s="199"/>
      <c r="BH400" s="199"/>
      <c r="BI400" s="199"/>
      <c r="BJ400" s="199"/>
      <c r="BK400" s="199"/>
      <c r="BL400" s="199"/>
      <c r="BM400" s="199"/>
      <c r="BN400" s="199"/>
      <c r="BO400" s="199"/>
      <c r="BP400" s="199"/>
      <c r="BQ400" s="199"/>
      <c r="BR400" s="199"/>
      <c r="BS400" s="199"/>
      <c r="BT400" s="199"/>
      <c r="BU400" s="199"/>
      <c r="BV400" s="199"/>
      <c r="BW400" s="199"/>
      <c r="BX400" s="199"/>
      <c r="BY400" s="199"/>
      <c r="BZ400" s="199"/>
      <c r="CA400" s="199"/>
      <c r="CB400" s="199"/>
      <c r="CC400" s="199"/>
      <c r="CD400" s="199"/>
      <c r="CE400" s="199"/>
      <c r="CF400" s="199"/>
      <c r="CG400" s="199"/>
      <c r="CH400" s="199"/>
      <c r="CI400" s="199"/>
      <c r="CJ400" s="199"/>
      <c r="CK400" s="199"/>
      <c r="CL400" s="199"/>
      <c r="CM400" s="199"/>
      <c r="CN400" s="199"/>
      <c r="CO400" s="199"/>
      <c r="CP400" s="199"/>
      <c r="CQ400" s="199"/>
      <c r="CR400" s="199"/>
      <c r="CS400" s="199"/>
      <c r="CT400" s="199"/>
      <c r="CU400" s="199"/>
      <c r="CV400" s="199"/>
      <c r="CW400" s="199"/>
      <c r="CX400" s="199"/>
      <c r="CY400" s="199"/>
      <c r="CZ400" s="199"/>
      <c r="DA400" s="199"/>
      <c r="DB400" s="199"/>
      <c r="DC400" s="199"/>
      <c r="DD400" s="199"/>
      <c r="DE400" s="199"/>
      <c r="DF400" s="199"/>
      <c r="DG400" s="199"/>
      <c r="DH400" s="199"/>
      <c r="DI400" s="199"/>
      <c r="DJ400" s="199"/>
      <c r="DK400" s="199"/>
      <c r="DL400" s="199"/>
      <c r="DM400" s="199"/>
      <c r="DN400" s="199"/>
    </row>
    <row r="401" spans="1:118" x14ac:dyDescent="0.2">
      <c r="A401" s="33" t="s">
        <v>138</v>
      </c>
      <c r="B401" s="33" t="s">
        <v>137</v>
      </c>
      <c r="C401" s="33">
        <v>38</v>
      </c>
      <c r="D401" s="33" t="s">
        <v>76</v>
      </c>
      <c r="E401" s="200">
        <v>0</v>
      </c>
      <c r="F401" s="199">
        <v>0</v>
      </c>
      <c r="G401" s="200"/>
      <c r="H401" s="199"/>
      <c r="I401" s="200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  <c r="AP401" s="199"/>
      <c r="AQ401" s="199"/>
      <c r="AR401" s="199"/>
      <c r="AS401" s="199"/>
      <c r="AT401" s="199"/>
      <c r="AU401" s="199"/>
      <c r="AV401" s="199"/>
      <c r="AW401" s="199"/>
      <c r="AX401" s="199"/>
      <c r="AY401" s="199"/>
      <c r="AZ401" s="199"/>
      <c r="BA401" s="199"/>
      <c r="BB401" s="199"/>
      <c r="BC401" s="199"/>
      <c r="BD401" s="199"/>
      <c r="BE401" s="199"/>
      <c r="BF401" s="199"/>
      <c r="BG401" s="199"/>
      <c r="BH401" s="199"/>
      <c r="BI401" s="199"/>
      <c r="BJ401" s="199"/>
      <c r="BK401" s="199"/>
      <c r="BL401" s="199"/>
      <c r="BM401" s="199"/>
      <c r="BN401" s="199"/>
      <c r="BO401" s="199"/>
      <c r="BP401" s="199"/>
      <c r="BQ401" s="199"/>
      <c r="BR401" s="199"/>
      <c r="BS401" s="199"/>
      <c r="BT401" s="199"/>
      <c r="BU401" s="199"/>
      <c r="BV401" s="199"/>
      <c r="BW401" s="199"/>
      <c r="BX401" s="199"/>
      <c r="BY401" s="199"/>
      <c r="BZ401" s="199"/>
      <c r="CA401" s="199"/>
      <c r="CB401" s="199"/>
      <c r="CC401" s="199"/>
      <c r="CD401" s="199"/>
      <c r="CE401" s="199"/>
      <c r="CF401" s="199"/>
      <c r="CG401" s="199"/>
      <c r="CH401" s="199"/>
      <c r="CI401" s="199"/>
      <c r="CJ401" s="199"/>
      <c r="CK401" s="199"/>
      <c r="CL401" s="199"/>
      <c r="CM401" s="199"/>
      <c r="CN401" s="199"/>
      <c r="CO401" s="199"/>
      <c r="CP401" s="199"/>
      <c r="CQ401" s="199"/>
      <c r="CR401" s="199"/>
      <c r="CS401" s="199"/>
      <c r="CT401" s="199"/>
      <c r="CU401" s="199"/>
      <c r="CV401" s="199"/>
      <c r="CW401" s="199"/>
      <c r="CX401" s="199"/>
      <c r="CY401" s="199"/>
      <c r="CZ401" s="199"/>
      <c r="DA401" s="199"/>
      <c r="DB401" s="199"/>
      <c r="DC401" s="199"/>
      <c r="DD401" s="199"/>
      <c r="DE401" s="199"/>
      <c r="DF401" s="199"/>
      <c r="DG401" s="199"/>
      <c r="DH401" s="199"/>
      <c r="DI401" s="199"/>
      <c r="DJ401" s="199"/>
      <c r="DK401" s="199"/>
      <c r="DL401" s="199"/>
      <c r="DM401" s="199"/>
      <c r="DN401" s="199"/>
    </row>
    <row r="402" spans="1:118" x14ac:dyDescent="0.2">
      <c r="A402" s="33" t="s">
        <v>138</v>
      </c>
      <c r="B402" s="33" t="s">
        <v>137</v>
      </c>
      <c r="C402" s="33">
        <v>39</v>
      </c>
      <c r="D402" s="33" t="s">
        <v>77</v>
      </c>
      <c r="E402" s="200">
        <v>0</v>
      </c>
      <c r="F402" s="199">
        <v>0</v>
      </c>
      <c r="G402" s="200"/>
      <c r="H402" s="199"/>
      <c r="I402" s="200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  <c r="AC402" s="199"/>
      <c r="AD402" s="199"/>
      <c r="AE402" s="199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9"/>
      <c r="AP402" s="199"/>
      <c r="AQ402" s="199"/>
      <c r="AR402" s="199"/>
      <c r="AS402" s="199"/>
      <c r="AT402" s="199"/>
      <c r="AU402" s="199"/>
      <c r="AV402" s="199"/>
      <c r="AW402" s="199"/>
      <c r="AX402" s="199"/>
      <c r="AY402" s="199"/>
      <c r="AZ402" s="199"/>
      <c r="BA402" s="199"/>
      <c r="BB402" s="199"/>
      <c r="BC402" s="199"/>
      <c r="BD402" s="199"/>
      <c r="BE402" s="199"/>
      <c r="BF402" s="199"/>
      <c r="BG402" s="199"/>
      <c r="BH402" s="199"/>
      <c r="BI402" s="199"/>
      <c r="BJ402" s="199"/>
      <c r="BK402" s="199"/>
      <c r="BL402" s="199"/>
      <c r="BM402" s="199"/>
      <c r="BN402" s="199"/>
      <c r="BO402" s="199"/>
      <c r="BP402" s="199"/>
      <c r="BQ402" s="199"/>
      <c r="BR402" s="199"/>
      <c r="BS402" s="199"/>
      <c r="BT402" s="199"/>
      <c r="BU402" s="199"/>
      <c r="BV402" s="199"/>
      <c r="BW402" s="199"/>
      <c r="BX402" s="199"/>
      <c r="BY402" s="199"/>
      <c r="BZ402" s="199"/>
      <c r="CA402" s="199"/>
      <c r="CB402" s="199"/>
      <c r="CC402" s="199"/>
      <c r="CD402" s="199"/>
      <c r="CE402" s="199"/>
      <c r="CF402" s="199"/>
      <c r="CG402" s="199"/>
      <c r="CH402" s="199"/>
      <c r="CI402" s="199"/>
      <c r="CJ402" s="199"/>
      <c r="CK402" s="199"/>
      <c r="CL402" s="199"/>
      <c r="CM402" s="199"/>
      <c r="CN402" s="199"/>
      <c r="CO402" s="199"/>
      <c r="CP402" s="199"/>
      <c r="CQ402" s="199"/>
      <c r="CR402" s="199"/>
      <c r="CS402" s="199"/>
      <c r="CT402" s="199"/>
      <c r="CU402" s="199"/>
      <c r="CV402" s="199"/>
      <c r="CW402" s="199"/>
      <c r="CX402" s="199"/>
      <c r="CY402" s="199"/>
      <c r="CZ402" s="199"/>
      <c r="DA402" s="199"/>
      <c r="DB402" s="199"/>
      <c r="DC402" s="199"/>
      <c r="DD402" s="199"/>
      <c r="DE402" s="199"/>
      <c r="DF402" s="199"/>
      <c r="DG402" s="199"/>
      <c r="DH402" s="199"/>
      <c r="DI402" s="199"/>
      <c r="DJ402" s="199"/>
      <c r="DK402" s="199"/>
      <c r="DL402" s="199"/>
      <c r="DM402" s="199"/>
      <c r="DN402" s="199"/>
    </row>
    <row r="403" spans="1:118" x14ac:dyDescent="0.2">
      <c r="A403" s="33" t="s">
        <v>138</v>
      </c>
      <c r="B403" s="33" t="s">
        <v>137</v>
      </c>
      <c r="C403" s="33">
        <v>40</v>
      </c>
      <c r="D403" s="33" t="s">
        <v>78</v>
      </c>
      <c r="E403" s="200">
        <v>0</v>
      </c>
      <c r="F403" s="199">
        <v>0</v>
      </c>
      <c r="G403" s="200"/>
      <c r="H403" s="199"/>
      <c r="I403" s="200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  <c r="AC403" s="199"/>
      <c r="AD403" s="199"/>
      <c r="AE403" s="199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9"/>
      <c r="AP403" s="199"/>
      <c r="AQ403" s="199"/>
      <c r="AR403" s="199"/>
      <c r="AS403" s="199"/>
      <c r="AT403" s="199"/>
      <c r="AU403" s="199"/>
      <c r="AV403" s="199"/>
      <c r="AW403" s="199"/>
      <c r="AX403" s="199"/>
      <c r="AY403" s="199"/>
      <c r="AZ403" s="199"/>
      <c r="BA403" s="199"/>
      <c r="BB403" s="199"/>
      <c r="BC403" s="199"/>
      <c r="BD403" s="199"/>
      <c r="BE403" s="199"/>
      <c r="BF403" s="199"/>
      <c r="BG403" s="199"/>
      <c r="BH403" s="199"/>
      <c r="BI403" s="199"/>
      <c r="BJ403" s="199"/>
      <c r="BK403" s="199"/>
      <c r="BL403" s="199"/>
      <c r="BM403" s="199"/>
      <c r="BN403" s="199"/>
      <c r="BO403" s="199"/>
      <c r="BP403" s="199"/>
      <c r="BQ403" s="199"/>
      <c r="BR403" s="199"/>
      <c r="BS403" s="199"/>
      <c r="BT403" s="199"/>
      <c r="BU403" s="199"/>
      <c r="BV403" s="199"/>
      <c r="BW403" s="199"/>
      <c r="BX403" s="199"/>
      <c r="BY403" s="199"/>
      <c r="BZ403" s="199"/>
      <c r="CA403" s="199"/>
      <c r="CB403" s="199"/>
      <c r="CC403" s="199"/>
      <c r="CD403" s="199"/>
      <c r="CE403" s="199"/>
      <c r="CF403" s="199"/>
      <c r="CG403" s="199"/>
      <c r="CH403" s="199"/>
      <c r="CI403" s="199"/>
      <c r="CJ403" s="199"/>
      <c r="CK403" s="199"/>
      <c r="CL403" s="199"/>
      <c r="CM403" s="199"/>
      <c r="CN403" s="199"/>
      <c r="CO403" s="199"/>
      <c r="CP403" s="199"/>
      <c r="CQ403" s="199"/>
      <c r="CR403" s="199"/>
      <c r="CS403" s="199"/>
      <c r="CT403" s="199"/>
      <c r="CU403" s="199"/>
      <c r="CV403" s="199"/>
      <c r="CW403" s="199"/>
      <c r="CX403" s="199"/>
      <c r="CY403" s="199"/>
      <c r="CZ403" s="199"/>
      <c r="DA403" s="199"/>
      <c r="DB403" s="199"/>
      <c r="DC403" s="199"/>
      <c r="DD403" s="199"/>
      <c r="DE403" s="199"/>
      <c r="DF403" s="199"/>
      <c r="DG403" s="199"/>
      <c r="DH403" s="199"/>
      <c r="DI403" s="199"/>
      <c r="DJ403" s="199"/>
      <c r="DK403" s="199"/>
      <c r="DL403" s="199"/>
      <c r="DM403" s="199"/>
      <c r="DN403" s="199"/>
    </row>
    <row r="404" spans="1:118" x14ac:dyDescent="0.2">
      <c r="A404" s="33" t="s">
        <v>138</v>
      </c>
      <c r="B404" s="33" t="s">
        <v>193</v>
      </c>
      <c r="C404" s="33">
        <v>1</v>
      </c>
      <c r="D404" s="33" t="s">
        <v>25</v>
      </c>
      <c r="E404" s="200">
        <v>4331184</v>
      </c>
      <c r="F404" s="199">
        <v>21463137.079999998</v>
      </c>
      <c r="G404" s="200"/>
      <c r="H404" s="199"/>
      <c r="I404" s="200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  <c r="AC404" s="199"/>
      <c r="AD404" s="199"/>
      <c r="AE404" s="199"/>
      <c r="AF404" s="199"/>
      <c r="AG404" s="199"/>
      <c r="AH404" s="199"/>
      <c r="AI404" s="199"/>
      <c r="AJ404" s="199"/>
      <c r="AK404" s="199"/>
      <c r="AL404" s="199"/>
      <c r="AM404" s="199"/>
      <c r="AN404" s="199"/>
      <c r="AO404" s="199"/>
      <c r="AP404" s="199"/>
      <c r="AQ404" s="199"/>
      <c r="AR404" s="199"/>
      <c r="AS404" s="199"/>
      <c r="AT404" s="199"/>
      <c r="AU404" s="199"/>
      <c r="AV404" s="199"/>
      <c r="AW404" s="199"/>
      <c r="AX404" s="199"/>
      <c r="AY404" s="199"/>
      <c r="AZ404" s="199"/>
      <c r="BA404" s="199"/>
      <c r="BB404" s="199"/>
      <c r="BC404" s="199"/>
      <c r="BD404" s="199"/>
      <c r="BE404" s="199"/>
      <c r="BF404" s="199"/>
      <c r="BG404" s="199"/>
      <c r="BH404" s="199"/>
      <c r="BI404" s="199"/>
      <c r="BJ404" s="199"/>
      <c r="BK404" s="199"/>
      <c r="BL404" s="199"/>
      <c r="BM404" s="199"/>
      <c r="BN404" s="199"/>
      <c r="BO404" s="199"/>
      <c r="BP404" s="199"/>
      <c r="BQ404" s="199"/>
      <c r="BR404" s="199"/>
      <c r="BS404" s="199"/>
      <c r="BT404" s="199"/>
      <c r="BU404" s="199"/>
      <c r="BV404" s="199"/>
      <c r="BW404" s="199"/>
      <c r="BX404" s="199"/>
      <c r="BY404" s="199"/>
      <c r="BZ404" s="199"/>
      <c r="CA404" s="199"/>
      <c r="CB404" s="199"/>
      <c r="CC404" s="199"/>
      <c r="CD404" s="199"/>
      <c r="CE404" s="199"/>
      <c r="CF404" s="199"/>
      <c r="CG404" s="199"/>
      <c r="CH404" s="199"/>
      <c r="CI404" s="199"/>
      <c r="CJ404" s="199"/>
      <c r="CK404" s="199"/>
      <c r="CL404" s="199"/>
      <c r="CM404" s="199"/>
      <c r="CN404" s="199"/>
      <c r="CO404" s="199"/>
      <c r="CP404" s="199"/>
      <c r="CQ404" s="199"/>
      <c r="CR404" s="199"/>
      <c r="CS404" s="199"/>
      <c r="CT404" s="199"/>
      <c r="CU404" s="199"/>
      <c r="CV404" s="199"/>
      <c r="CW404" s="199"/>
      <c r="CX404" s="199"/>
      <c r="CY404" s="199"/>
      <c r="CZ404" s="199"/>
      <c r="DA404" s="199"/>
      <c r="DB404" s="199"/>
      <c r="DC404" s="199"/>
      <c r="DD404" s="199"/>
      <c r="DE404" s="199"/>
      <c r="DF404" s="199"/>
      <c r="DG404" s="199"/>
      <c r="DH404" s="199"/>
      <c r="DI404" s="199"/>
      <c r="DJ404" s="199"/>
      <c r="DK404" s="199"/>
      <c r="DL404" s="199"/>
      <c r="DM404" s="199"/>
      <c r="DN404" s="199"/>
    </row>
    <row r="405" spans="1:118" x14ac:dyDescent="0.2">
      <c r="A405" s="33" t="s">
        <v>138</v>
      </c>
      <c r="B405" s="33" t="s">
        <v>193</v>
      </c>
      <c r="C405" s="33">
        <v>2</v>
      </c>
      <c r="D405" s="33" t="s">
        <v>26</v>
      </c>
      <c r="E405" s="200">
        <v>0</v>
      </c>
      <c r="F405" s="199">
        <v>0</v>
      </c>
      <c r="G405" s="200"/>
      <c r="H405" s="199"/>
      <c r="I405" s="200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  <c r="AC405" s="199"/>
      <c r="AD405" s="199"/>
      <c r="AE405" s="199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9"/>
      <c r="AP405" s="199"/>
      <c r="AQ405" s="199"/>
      <c r="AR405" s="199"/>
      <c r="AS405" s="199"/>
      <c r="AT405" s="199"/>
      <c r="AU405" s="199"/>
      <c r="AV405" s="199"/>
      <c r="AW405" s="199"/>
      <c r="AX405" s="199"/>
      <c r="AY405" s="199"/>
      <c r="AZ405" s="199"/>
      <c r="BA405" s="199"/>
      <c r="BB405" s="199"/>
      <c r="BC405" s="199"/>
      <c r="BD405" s="199"/>
      <c r="BE405" s="199"/>
      <c r="BF405" s="199"/>
      <c r="BG405" s="199"/>
      <c r="BH405" s="199"/>
      <c r="BI405" s="199"/>
      <c r="BJ405" s="199"/>
      <c r="BK405" s="199"/>
      <c r="BL405" s="199"/>
      <c r="BM405" s="199"/>
      <c r="BN405" s="199"/>
      <c r="BO405" s="199"/>
      <c r="BP405" s="199"/>
      <c r="BQ405" s="199"/>
      <c r="BR405" s="199"/>
      <c r="BS405" s="199"/>
      <c r="BT405" s="199"/>
      <c r="BU405" s="199"/>
      <c r="BV405" s="199"/>
      <c r="BW405" s="199"/>
      <c r="BX405" s="199"/>
      <c r="BY405" s="199"/>
      <c r="BZ405" s="199"/>
      <c r="CA405" s="199"/>
      <c r="CB405" s="199"/>
      <c r="CC405" s="199"/>
      <c r="CD405" s="199"/>
      <c r="CE405" s="199"/>
      <c r="CF405" s="199"/>
      <c r="CG405" s="199"/>
      <c r="CH405" s="199"/>
      <c r="CI405" s="199"/>
      <c r="CJ405" s="199"/>
      <c r="CK405" s="199"/>
      <c r="CL405" s="199"/>
      <c r="CM405" s="199"/>
      <c r="CN405" s="199"/>
      <c r="CO405" s="199"/>
      <c r="CP405" s="199"/>
      <c r="CQ405" s="199"/>
      <c r="CR405" s="199"/>
      <c r="CS405" s="199"/>
      <c r="CT405" s="199"/>
      <c r="CU405" s="199"/>
      <c r="CV405" s="199"/>
      <c r="CW405" s="199"/>
      <c r="CX405" s="199"/>
      <c r="CY405" s="199"/>
      <c r="CZ405" s="199"/>
      <c r="DA405" s="199"/>
      <c r="DB405" s="199"/>
      <c r="DC405" s="199"/>
      <c r="DD405" s="199"/>
      <c r="DE405" s="199"/>
      <c r="DF405" s="199"/>
      <c r="DG405" s="199"/>
      <c r="DH405" s="199"/>
      <c r="DI405" s="199"/>
      <c r="DJ405" s="199"/>
      <c r="DK405" s="199"/>
      <c r="DL405" s="199"/>
      <c r="DM405" s="199"/>
      <c r="DN405" s="199"/>
    </row>
    <row r="406" spans="1:118" x14ac:dyDescent="0.2">
      <c r="A406" s="33" t="s">
        <v>138</v>
      </c>
      <c r="B406" s="33" t="s">
        <v>193</v>
      </c>
      <c r="C406" s="33">
        <v>3</v>
      </c>
      <c r="D406" s="33" t="s">
        <v>27</v>
      </c>
      <c r="E406" s="200">
        <v>6364383</v>
      </c>
      <c r="F406" s="199">
        <v>27355816</v>
      </c>
      <c r="G406" s="200"/>
      <c r="H406" s="199"/>
      <c r="I406" s="200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  <c r="AC406" s="199"/>
      <c r="AD406" s="199"/>
      <c r="AE406" s="199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9"/>
      <c r="AP406" s="199"/>
      <c r="AQ406" s="199"/>
      <c r="AR406" s="199"/>
      <c r="AS406" s="199"/>
      <c r="AT406" s="199"/>
      <c r="AU406" s="199"/>
      <c r="AV406" s="199"/>
      <c r="AW406" s="199"/>
      <c r="AX406" s="199"/>
      <c r="AY406" s="199"/>
      <c r="AZ406" s="199"/>
      <c r="BA406" s="199"/>
      <c r="BB406" s="199"/>
      <c r="BC406" s="199"/>
      <c r="BD406" s="199"/>
      <c r="BE406" s="199"/>
      <c r="BF406" s="199"/>
      <c r="BG406" s="199"/>
      <c r="BH406" s="199"/>
      <c r="BI406" s="199"/>
      <c r="BJ406" s="199"/>
      <c r="BK406" s="199"/>
      <c r="BL406" s="199"/>
      <c r="BM406" s="199"/>
      <c r="BN406" s="199"/>
      <c r="BO406" s="199"/>
      <c r="BP406" s="199"/>
      <c r="BQ406" s="199"/>
      <c r="BR406" s="199"/>
      <c r="BS406" s="199"/>
      <c r="BT406" s="199"/>
      <c r="BU406" s="199"/>
      <c r="BV406" s="199"/>
      <c r="BW406" s="199"/>
      <c r="BX406" s="199"/>
      <c r="BY406" s="199"/>
      <c r="BZ406" s="199"/>
      <c r="CA406" s="199"/>
      <c r="CB406" s="199"/>
      <c r="CC406" s="199"/>
      <c r="CD406" s="199"/>
      <c r="CE406" s="199"/>
      <c r="CF406" s="199"/>
      <c r="CG406" s="199"/>
      <c r="CH406" s="199"/>
      <c r="CI406" s="199"/>
      <c r="CJ406" s="199"/>
      <c r="CK406" s="199"/>
      <c r="CL406" s="199"/>
      <c r="CM406" s="199"/>
      <c r="CN406" s="199"/>
      <c r="CO406" s="199"/>
      <c r="CP406" s="199"/>
      <c r="CQ406" s="199"/>
      <c r="CR406" s="199"/>
      <c r="CS406" s="199"/>
      <c r="CT406" s="199"/>
      <c r="CU406" s="199"/>
      <c r="CV406" s="199"/>
      <c r="CW406" s="199"/>
      <c r="CX406" s="199"/>
      <c r="CY406" s="199"/>
      <c r="CZ406" s="199"/>
      <c r="DA406" s="199"/>
      <c r="DB406" s="199"/>
      <c r="DC406" s="199"/>
      <c r="DD406" s="199"/>
      <c r="DE406" s="199"/>
      <c r="DF406" s="199"/>
      <c r="DG406" s="199"/>
      <c r="DH406" s="199"/>
      <c r="DI406" s="199"/>
      <c r="DJ406" s="199"/>
      <c r="DK406" s="199"/>
      <c r="DL406" s="199"/>
      <c r="DM406" s="199"/>
      <c r="DN406" s="199"/>
    </row>
    <row r="407" spans="1:118" x14ac:dyDescent="0.2">
      <c r="A407" s="33" t="s">
        <v>138</v>
      </c>
      <c r="B407" s="33" t="s">
        <v>193</v>
      </c>
      <c r="C407" s="33">
        <v>4</v>
      </c>
      <c r="D407" s="33" t="s">
        <v>28</v>
      </c>
      <c r="E407" s="200">
        <v>0</v>
      </c>
      <c r="F407" s="199">
        <v>0</v>
      </c>
      <c r="G407" s="200"/>
      <c r="H407" s="199"/>
      <c r="I407" s="200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  <c r="AC407" s="199"/>
      <c r="AD407" s="199"/>
      <c r="AE407" s="199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9"/>
      <c r="AP407" s="199"/>
      <c r="AQ407" s="199"/>
      <c r="AR407" s="199"/>
      <c r="AS407" s="199"/>
      <c r="AT407" s="199"/>
      <c r="AU407" s="199"/>
      <c r="AV407" s="199"/>
      <c r="AW407" s="199"/>
      <c r="AX407" s="199"/>
      <c r="AY407" s="199"/>
      <c r="AZ407" s="199"/>
      <c r="BA407" s="199"/>
      <c r="BB407" s="199"/>
      <c r="BC407" s="199"/>
      <c r="BD407" s="199"/>
      <c r="BE407" s="199"/>
      <c r="BF407" s="199"/>
      <c r="BG407" s="199"/>
      <c r="BH407" s="199"/>
      <c r="BI407" s="199"/>
      <c r="BJ407" s="199"/>
      <c r="BK407" s="199"/>
      <c r="BL407" s="199"/>
      <c r="BM407" s="199"/>
      <c r="BN407" s="199"/>
      <c r="BO407" s="199"/>
      <c r="BP407" s="199"/>
      <c r="BQ407" s="199"/>
      <c r="BR407" s="199"/>
      <c r="BS407" s="199"/>
      <c r="BT407" s="199"/>
      <c r="BU407" s="199"/>
      <c r="BV407" s="199"/>
      <c r="BW407" s="199"/>
      <c r="BX407" s="199"/>
      <c r="BY407" s="199"/>
      <c r="BZ407" s="199"/>
      <c r="CA407" s="199"/>
      <c r="CB407" s="199"/>
      <c r="CC407" s="199"/>
      <c r="CD407" s="199"/>
      <c r="CE407" s="199"/>
      <c r="CF407" s="199"/>
      <c r="CG407" s="199"/>
      <c r="CH407" s="199"/>
      <c r="CI407" s="199"/>
      <c r="CJ407" s="199"/>
      <c r="CK407" s="199"/>
      <c r="CL407" s="199"/>
      <c r="CM407" s="199"/>
      <c r="CN407" s="199"/>
      <c r="CO407" s="199"/>
      <c r="CP407" s="199"/>
      <c r="CQ407" s="199"/>
      <c r="CR407" s="199"/>
      <c r="CS407" s="199"/>
      <c r="CT407" s="199"/>
      <c r="CU407" s="199"/>
      <c r="CV407" s="199"/>
      <c r="CW407" s="199"/>
      <c r="CX407" s="199"/>
      <c r="CY407" s="199"/>
      <c r="CZ407" s="199"/>
      <c r="DA407" s="199"/>
      <c r="DB407" s="199"/>
      <c r="DC407" s="199"/>
      <c r="DD407" s="199"/>
      <c r="DE407" s="199"/>
      <c r="DF407" s="199"/>
      <c r="DG407" s="199"/>
      <c r="DH407" s="199"/>
      <c r="DI407" s="199"/>
      <c r="DJ407" s="199"/>
      <c r="DK407" s="199"/>
      <c r="DL407" s="199"/>
      <c r="DM407" s="199"/>
      <c r="DN407" s="199"/>
    </row>
    <row r="408" spans="1:118" x14ac:dyDescent="0.2">
      <c r="A408" s="33" t="s">
        <v>138</v>
      </c>
      <c r="B408" s="33" t="s">
        <v>193</v>
      </c>
      <c r="C408" s="33">
        <v>5</v>
      </c>
      <c r="D408" s="33" t="s">
        <v>123</v>
      </c>
      <c r="E408" s="200">
        <v>0</v>
      </c>
      <c r="F408" s="199">
        <v>0</v>
      </c>
      <c r="G408" s="200"/>
      <c r="H408" s="199"/>
      <c r="I408" s="200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  <c r="AC408" s="199"/>
      <c r="AD408" s="199"/>
      <c r="AE408" s="199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9"/>
      <c r="AP408" s="199"/>
      <c r="AQ408" s="199"/>
      <c r="AR408" s="199"/>
      <c r="AS408" s="199"/>
      <c r="AT408" s="199"/>
      <c r="AU408" s="199"/>
      <c r="AV408" s="199"/>
      <c r="AW408" s="199"/>
      <c r="AX408" s="199"/>
      <c r="AY408" s="199"/>
      <c r="AZ408" s="199"/>
      <c r="BA408" s="199"/>
      <c r="BB408" s="199"/>
      <c r="BC408" s="199"/>
      <c r="BD408" s="199"/>
      <c r="BE408" s="199"/>
      <c r="BF408" s="199"/>
      <c r="BG408" s="199"/>
      <c r="BH408" s="199"/>
      <c r="BI408" s="199"/>
      <c r="BJ408" s="199"/>
      <c r="BK408" s="199"/>
      <c r="BL408" s="199"/>
      <c r="BM408" s="199"/>
      <c r="BN408" s="199"/>
      <c r="BO408" s="199"/>
      <c r="BP408" s="199"/>
      <c r="BQ408" s="199"/>
      <c r="BR408" s="199"/>
      <c r="BS408" s="199"/>
      <c r="BT408" s="199"/>
      <c r="BU408" s="199"/>
      <c r="BV408" s="199"/>
      <c r="BW408" s="199"/>
      <c r="BX408" s="199"/>
      <c r="BY408" s="199"/>
      <c r="BZ408" s="199"/>
      <c r="CA408" s="199"/>
      <c r="CB408" s="199"/>
      <c r="CC408" s="199"/>
      <c r="CD408" s="199"/>
      <c r="CE408" s="199"/>
      <c r="CF408" s="199"/>
      <c r="CG408" s="199"/>
      <c r="CH408" s="199"/>
      <c r="CI408" s="199"/>
      <c r="CJ408" s="199"/>
      <c r="CK408" s="199"/>
      <c r="CL408" s="199"/>
      <c r="CM408" s="199"/>
      <c r="CN408" s="199"/>
      <c r="CO408" s="199"/>
      <c r="CP408" s="199"/>
      <c r="CQ408" s="199"/>
      <c r="CR408" s="199"/>
      <c r="CS408" s="199"/>
      <c r="CT408" s="199"/>
      <c r="CU408" s="199"/>
      <c r="CV408" s="199"/>
      <c r="CW408" s="199"/>
      <c r="CX408" s="199"/>
      <c r="CY408" s="199"/>
      <c r="CZ408" s="199"/>
      <c r="DA408" s="199"/>
      <c r="DB408" s="199"/>
      <c r="DC408" s="199"/>
      <c r="DD408" s="199"/>
      <c r="DE408" s="199"/>
      <c r="DF408" s="199"/>
      <c r="DG408" s="199"/>
      <c r="DH408" s="199"/>
      <c r="DI408" s="199"/>
      <c r="DJ408" s="199"/>
      <c r="DK408" s="199"/>
      <c r="DL408" s="199"/>
      <c r="DM408" s="199"/>
      <c r="DN408" s="199"/>
    </row>
    <row r="409" spans="1:118" x14ac:dyDescent="0.2">
      <c r="A409" s="33" t="s">
        <v>138</v>
      </c>
      <c r="B409" s="33" t="s">
        <v>193</v>
      </c>
      <c r="C409" s="33">
        <v>6</v>
      </c>
      <c r="D409" s="33" t="s">
        <v>25</v>
      </c>
      <c r="E409" s="200">
        <v>-852000</v>
      </c>
      <c r="F409" s="199">
        <v>-3137506.64</v>
      </c>
      <c r="G409" s="200"/>
      <c r="H409" s="199"/>
      <c r="I409" s="200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  <c r="AP409" s="199"/>
      <c r="AQ409" s="199"/>
      <c r="AR409" s="199"/>
      <c r="AS409" s="199"/>
      <c r="AT409" s="199"/>
      <c r="AU409" s="199"/>
      <c r="AV409" s="199"/>
      <c r="AW409" s="199"/>
      <c r="AX409" s="199"/>
      <c r="AY409" s="199"/>
      <c r="AZ409" s="199"/>
      <c r="BA409" s="199"/>
      <c r="BB409" s="199"/>
      <c r="BC409" s="199"/>
      <c r="BD409" s="199"/>
      <c r="BE409" s="199"/>
      <c r="BF409" s="199"/>
      <c r="BG409" s="199"/>
      <c r="BH409" s="199"/>
      <c r="BI409" s="199"/>
      <c r="BJ409" s="199"/>
      <c r="BK409" s="199"/>
      <c r="BL409" s="199"/>
      <c r="BM409" s="199"/>
      <c r="BN409" s="199"/>
      <c r="BO409" s="199"/>
      <c r="BP409" s="199"/>
      <c r="BQ409" s="199"/>
      <c r="BR409" s="199"/>
      <c r="BS409" s="199"/>
      <c r="BT409" s="199"/>
      <c r="BU409" s="199"/>
      <c r="BV409" s="199"/>
      <c r="BW409" s="199"/>
      <c r="BX409" s="199"/>
      <c r="BY409" s="199"/>
      <c r="BZ409" s="199"/>
      <c r="CA409" s="199"/>
      <c r="CB409" s="199"/>
      <c r="CC409" s="199"/>
      <c r="CD409" s="199"/>
      <c r="CE409" s="199"/>
      <c r="CF409" s="199"/>
      <c r="CG409" s="199"/>
      <c r="CH409" s="199"/>
      <c r="CI409" s="199"/>
      <c r="CJ409" s="199"/>
      <c r="CK409" s="199"/>
      <c r="CL409" s="199"/>
      <c r="CM409" s="199"/>
      <c r="CN409" s="199"/>
      <c r="CO409" s="199"/>
      <c r="CP409" s="199"/>
      <c r="CQ409" s="199"/>
      <c r="CR409" s="199"/>
      <c r="CS409" s="199"/>
      <c r="CT409" s="199"/>
      <c r="CU409" s="199"/>
      <c r="CV409" s="199"/>
      <c r="CW409" s="199"/>
      <c r="CX409" s="199"/>
      <c r="CY409" s="199"/>
      <c r="CZ409" s="199"/>
      <c r="DA409" s="199"/>
      <c r="DB409" s="199"/>
      <c r="DC409" s="199"/>
      <c r="DD409" s="199"/>
      <c r="DE409" s="199"/>
      <c r="DF409" s="199"/>
      <c r="DG409" s="199"/>
      <c r="DH409" s="199"/>
      <c r="DI409" s="199"/>
      <c r="DJ409" s="199"/>
      <c r="DK409" s="199"/>
      <c r="DL409" s="199"/>
      <c r="DM409" s="199"/>
      <c r="DN409" s="199"/>
    </row>
    <row r="410" spans="1:118" x14ac:dyDescent="0.2">
      <c r="A410" s="33" t="s">
        <v>138</v>
      </c>
      <c r="B410" s="33" t="s">
        <v>193</v>
      </c>
      <c r="C410" s="33">
        <v>7</v>
      </c>
      <c r="D410" s="33" t="s">
        <v>26</v>
      </c>
      <c r="E410" s="200">
        <v>0</v>
      </c>
      <c r="F410" s="199">
        <v>0</v>
      </c>
      <c r="G410" s="200"/>
      <c r="H410" s="199"/>
      <c r="I410" s="200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  <c r="AC410" s="199"/>
      <c r="AD410" s="199"/>
      <c r="AE410" s="199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9"/>
      <c r="AP410" s="199"/>
      <c r="AQ410" s="199"/>
      <c r="AR410" s="199"/>
      <c r="AS410" s="199"/>
      <c r="AT410" s="199"/>
      <c r="AU410" s="199"/>
      <c r="AV410" s="199"/>
      <c r="AW410" s="199"/>
      <c r="AX410" s="199"/>
      <c r="AY410" s="199"/>
      <c r="AZ410" s="199"/>
      <c r="BA410" s="199"/>
      <c r="BB410" s="199"/>
      <c r="BC410" s="199"/>
      <c r="BD410" s="199"/>
      <c r="BE410" s="199"/>
      <c r="BF410" s="199"/>
      <c r="BG410" s="199"/>
      <c r="BH410" s="199"/>
      <c r="BI410" s="199"/>
      <c r="BJ410" s="199"/>
      <c r="BK410" s="199"/>
      <c r="BL410" s="199"/>
      <c r="BM410" s="199"/>
      <c r="BN410" s="199"/>
      <c r="BO410" s="199"/>
      <c r="BP410" s="199"/>
      <c r="BQ410" s="199"/>
      <c r="BR410" s="199"/>
      <c r="BS410" s="199"/>
      <c r="BT410" s="199"/>
      <c r="BU410" s="199"/>
      <c r="BV410" s="199"/>
      <c r="BW410" s="199"/>
      <c r="BX410" s="199"/>
      <c r="BY410" s="199"/>
      <c r="BZ410" s="199"/>
      <c r="CA410" s="199"/>
      <c r="CB410" s="199"/>
      <c r="CC410" s="199"/>
      <c r="CD410" s="199"/>
      <c r="CE410" s="199"/>
      <c r="CF410" s="199"/>
      <c r="CG410" s="199"/>
      <c r="CH410" s="199"/>
      <c r="CI410" s="199"/>
      <c r="CJ410" s="199"/>
      <c r="CK410" s="199"/>
      <c r="CL410" s="199"/>
      <c r="CM410" s="199"/>
      <c r="CN410" s="199"/>
      <c r="CO410" s="199"/>
      <c r="CP410" s="199"/>
      <c r="CQ410" s="199"/>
      <c r="CR410" s="199"/>
      <c r="CS410" s="199"/>
      <c r="CT410" s="199"/>
      <c r="CU410" s="199"/>
      <c r="CV410" s="199"/>
      <c r="CW410" s="199"/>
      <c r="CX410" s="199"/>
      <c r="CY410" s="199"/>
      <c r="CZ410" s="199"/>
      <c r="DA410" s="199"/>
      <c r="DB410" s="199"/>
      <c r="DC410" s="199"/>
      <c r="DD410" s="199"/>
      <c r="DE410" s="199"/>
      <c r="DF410" s="199"/>
      <c r="DG410" s="199"/>
      <c r="DH410" s="199"/>
      <c r="DI410" s="199"/>
      <c r="DJ410" s="199"/>
      <c r="DK410" s="199"/>
      <c r="DL410" s="199"/>
      <c r="DM410" s="199"/>
      <c r="DN410" s="199"/>
    </row>
    <row r="411" spans="1:118" x14ac:dyDescent="0.2">
      <c r="A411" s="33" t="s">
        <v>138</v>
      </c>
      <c r="B411" s="33" t="s">
        <v>193</v>
      </c>
      <c r="C411" s="33">
        <v>8</v>
      </c>
      <c r="D411" s="33" t="s">
        <v>27</v>
      </c>
      <c r="E411" s="200">
        <v>-9883001</v>
      </c>
      <c r="F411" s="199">
        <v>-42798908</v>
      </c>
      <c r="G411" s="200"/>
      <c r="H411" s="199"/>
      <c r="I411" s="200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  <c r="AC411" s="199"/>
      <c r="AD411" s="199"/>
      <c r="AE411" s="199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9"/>
      <c r="AP411" s="199"/>
      <c r="AQ411" s="199"/>
      <c r="AR411" s="199"/>
      <c r="AS411" s="199"/>
      <c r="AT411" s="199"/>
      <c r="AU411" s="199"/>
      <c r="AV411" s="199"/>
      <c r="AW411" s="199"/>
      <c r="AX411" s="199"/>
      <c r="AY411" s="199"/>
      <c r="AZ411" s="199"/>
      <c r="BA411" s="199"/>
      <c r="BB411" s="199"/>
      <c r="BC411" s="199"/>
      <c r="BD411" s="199"/>
      <c r="BE411" s="199"/>
      <c r="BF411" s="199"/>
      <c r="BG411" s="199"/>
      <c r="BH411" s="199"/>
      <c r="BI411" s="199"/>
      <c r="BJ411" s="199"/>
      <c r="BK411" s="199"/>
      <c r="BL411" s="199"/>
      <c r="BM411" s="199"/>
      <c r="BN411" s="199"/>
      <c r="BO411" s="199"/>
      <c r="BP411" s="199"/>
      <c r="BQ411" s="199"/>
      <c r="BR411" s="199"/>
      <c r="BS411" s="199"/>
      <c r="BT411" s="199"/>
      <c r="BU411" s="199"/>
      <c r="BV411" s="199"/>
      <c r="BW411" s="199"/>
      <c r="BX411" s="199"/>
      <c r="BY411" s="199"/>
      <c r="BZ411" s="199"/>
      <c r="CA411" s="199"/>
      <c r="CB411" s="199"/>
      <c r="CC411" s="199"/>
      <c r="CD411" s="199"/>
      <c r="CE411" s="199"/>
      <c r="CF411" s="199"/>
      <c r="CG411" s="199"/>
      <c r="CH411" s="199"/>
      <c r="CI411" s="199"/>
      <c r="CJ411" s="199"/>
      <c r="CK411" s="199"/>
      <c r="CL411" s="199"/>
      <c r="CM411" s="199"/>
      <c r="CN411" s="199"/>
      <c r="CO411" s="199"/>
      <c r="CP411" s="199"/>
      <c r="CQ411" s="199"/>
      <c r="CR411" s="199"/>
      <c r="CS411" s="199"/>
      <c r="CT411" s="199"/>
      <c r="CU411" s="199"/>
      <c r="CV411" s="199"/>
      <c r="CW411" s="199"/>
      <c r="CX411" s="199"/>
      <c r="CY411" s="199"/>
      <c r="CZ411" s="199"/>
      <c r="DA411" s="199"/>
      <c r="DB411" s="199"/>
      <c r="DC411" s="199"/>
      <c r="DD411" s="199"/>
      <c r="DE411" s="199"/>
      <c r="DF411" s="199"/>
      <c r="DG411" s="199"/>
      <c r="DH411" s="199"/>
      <c r="DI411" s="199"/>
      <c r="DJ411" s="199"/>
      <c r="DK411" s="199"/>
      <c r="DL411" s="199"/>
      <c r="DM411" s="199"/>
      <c r="DN411" s="199"/>
    </row>
    <row r="412" spans="1:118" x14ac:dyDescent="0.2">
      <c r="A412" s="33" t="s">
        <v>138</v>
      </c>
      <c r="B412" s="33" t="s">
        <v>193</v>
      </c>
      <c r="C412" s="33">
        <v>9</v>
      </c>
      <c r="D412" s="33" t="s">
        <v>28</v>
      </c>
      <c r="E412" s="200">
        <v>0</v>
      </c>
      <c r="F412" s="199">
        <v>0</v>
      </c>
      <c r="G412" s="200"/>
      <c r="H412" s="199"/>
      <c r="I412" s="200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  <c r="AC412" s="199"/>
      <c r="AD412" s="199"/>
      <c r="AE412" s="199"/>
      <c r="AF412" s="199"/>
      <c r="AG412" s="199"/>
      <c r="AH412" s="199"/>
      <c r="AI412" s="199"/>
      <c r="AJ412" s="199"/>
      <c r="AK412" s="199"/>
      <c r="AL412" s="199"/>
      <c r="AM412" s="199"/>
      <c r="AN412" s="199"/>
      <c r="AO412" s="199"/>
      <c r="AP412" s="199"/>
      <c r="AQ412" s="199"/>
      <c r="AR412" s="199"/>
      <c r="AS412" s="199"/>
      <c r="AT412" s="199"/>
      <c r="AU412" s="199"/>
      <c r="AV412" s="199"/>
      <c r="AW412" s="199"/>
      <c r="AX412" s="199"/>
      <c r="AY412" s="199"/>
      <c r="AZ412" s="199"/>
      <c r="BA412" s="199"/>
      <c r="BB412" s="199"/>
      <c r="BC412" s="199"/>
      <c r="BD412" s="199"/>
      <c r="BE412" s="199"/>
      <c r="BF412" s="199"/>
      <c r="BG412" s="199"/>
      <c r="BH412" s="199"/>
      <c r="BI412" s="199"/>
      <c r="BJ412" s="199"/>
      <c r="BK412" s="199"/>
      <c r="BL412" s="199"/>
      <c r="BM412" s="199"/>
      <c r="BN412" s="199"/>
      <c r="BO412" s="199"/>
      <c r="BP412" s="199"/>
      <c r="BQ412" s="199"/>
      <c r="BR412" s="199"/>
      <c r="BS412" s="199"/>
      <c r="BT412" s="199"/>
      <c r="BU412" s="199"/>
      <c r="BV412" s="199"/>
      <c r="BW412" s="199"/>
      <c r="BX412" s="199"/>
      <c r="BY412" s="199"/>
      <c r="BZ412" s="199"/>
      <c r="CA412" s="199"/>
      <c r="CB412" s="199"/>
      <c r="CC412" s="199"/>
      <c r="CD412" s="199"/>
      <c r="CE412" s="199"/>
      <c r="CF412" s="199"/>
      <c r="CG412" s="199"/>
      <c r="CH412" s="199"/>
      <c r="CI412" s="199"/>
      <c r="CJ412" s="199"/>
      <c r="CK412" s="199"/>
      <c r="CL412" s="199"/>
      <c r="CM412" s="199"/>
      <c r="CN412" s="199"/>
      <c r="CO412" s="199"/>
      <c r="CP412" s="199"/>
      <c r="CQ412" s="199"/>
      <c r="CR412" s="199"/>
      <c r="CS412" s="199"/>
      <c r="CT412" s="199"/>
      <c r="CU412" s="199"/>
      <c r="CV412" s="199"/>
      <c r="CW412" s="199"/>
      <c r="CX412" s="199"/>
      <c r="CY412" s="199"/>
      <c r="CZ412" s="199"/>
      <c r="DA412" s="199"/>
      <c r="DB412" s="199"/>
      <c r="DC412" s="199"/>
      <c r="DD412" s="199"/>
      <c r="DE412" s="199"/>
      <c r="DF412" s="199"/>
      <c r="DG412" s="199"/>
      <c r="DH412" s="199"/>
      <c r="DI412" s="199"/>
      <c r="DJ412" s="199"/>
      <c r="DK412" s="199"/>
      <c r="DL412" s="199"/>
      <c r="DM412" s="199"/>
      <c r="DN412" s="199"/>
    </row>
    <row r="413" spans="1:118" x14ac:dyDescent="0.2">
      <c r="A413" s="33" t="s">
        <v>138</v>
      </c>
      <c r="B413" s="33" t="s">
        <v>193</v>
      </c>
      <c r="C413" s="33">
        <v>10</v>
      </c>
      <c r="D413" s="33" t="s">
        <v>32</v>
      </c>
      <c r="E413" s="200">
        <v>0</v>
      </c>
      <c r="F413" s="199">
        <v>0</v>
      </c>
      <c r="G413" s="200"/>
      <c r="H413" s="199"/>
      <c r="I413" s="200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  <c r="AC413" s="199"/>
      <c r="AD413" s="199"/>
      <c r="AE413" s="199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9"/>
      <c r="AP413" s="199"/>
      <c r="AQ413" s="199"/>
      <c r="AR413" s="199"/>
      <c r="AS413" s="199"/>
      <c r="AT413" s="199"/>
      <c r="AU413" s="199"/>
      <c r="AV413" s="199"/>
      <c r="AW413" s="199"/>
      <c r="AX413" s="199"/>
      <c r="AY413" s="199"/>
      <c r="AZ413" s="199"/>
      <c r="BA413" s="199"/>
      <c r="BB413" s="199"/>
      <c r="BC413" s="199"/>
      <c r="BD413" s="199"/>
      <c r="BE413" s="199"/>
      <c r="BF413" s="199"/>
      <c r="BG413" s="199"/>
      <c r="BH413" s="199"/>
      <c r="BI413" s="199"/>
      <c r="BJ413" s="199"/>
      <c r="BK413" s="199"/>
      <c r="BL413" s="199"/>
      <c r="BM413" s="199"/>
      <c r="BN413" s="199"/>
      <c r="BO413" s="199"/>
      <c r="BP413" s="199"/>
      <c r="BQ413" s="199"/>
      <c r="BR413" s="199"/>
      <c r="BS413" s="199"/>
      <c r="BT413" s="199"/>
      <c r="BU413" s="199"/>
      <c r="BV413" s="199"/>
      <c r="BW413" s="199"/>
      <c r="BX413" s="199"/>
      <c r="BY413" s="199"/>
      <c r="BZ413" s="199"/>
      <c r="CA413" s="199"/>
      <c r="CB413" s="199"/>
      <c r="CC413" s="199"/>
      <c r="CD413" s="199"/>
      <c r="CE413" s="199"/>
      <c r="CF413" s="199"/>
      <c r="CG413" s="199"/>
      <c r="CH413" s="199"/>
      <c r="CI413" s="199"/>
      <c r="CJ413" s="199"/>
      <c r="CK413" s="199"/>
      <c r="CL413" s="199"/>
      <c r="CM413" s="199"/>
      <c r="CN413" s="199"/>
      <c r="CO413" s="199"/>
      <c r="CP413" s="199"/>
      <c r="CQ413" s="199"/>
      <c r="CR413" s="199"/>
      <c r="CS413" s="199"/>
      <c r="CT413" s="199"/>
      <c r="CU413" s="199"/>
      <c r="CV413" s="199"/>
      <c r="CW413" s="199"/>
      <c r="CX413" s="199"/>
      <c r="CY413" s="199"/>
      <c r="CZ413" s="199"/>
      <c r="DA413" s="199"/>
      <c r="DB413" s="199"/>
      <c r="DC413" s="199"/>
      <c r="DD413" s="199"/>
      <c r="DE413" s="199"/>
      <c r="DF413" s="199"/>
      <c r="DG413" s="199"/>
      <c r="DH413" s="199"/>
      <c r="DI413" s="199"/>
      <c r="DJ413" s="199"/>
      <c r="DK413" s="199"/>
      <c r="DL413" s="199"/>
      <c r="DM413" s="199"/>
      <c r="DN413" s="199"/>
    </row>
    <row r="414" spans="1:118" x14ac:dyDescent="0.2">
      <c r="A414" s="33" t="s">
        <v>138</v>
      </c>
      <c r="B414" s="33" t="s">
        <v>193</v>
      </c>
      <c r="C414" s="33">
        <v>11</v>
      </c>
      <c r="D414" s="33" t="s">
        <v>35</v>
      </c>
      <c r="E414" s="200">
        <v>0</v>
      </c>
      <c r="F414" s="199">
        <v>0</v>
      </c>
      <c r="G414" s="200"/>
      <c r="H414" s="199"/>
      <c r="I414" s="200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  <c r="AC414" s="199"/>
      <c r="AD414" s="199"/>
      <c r="AE414" s="199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9"/>
      <c r="AP414" s="199"/>
      <c r="AQ414" s="199"/>
      <c r="AR414" s="199"/>
      <c r="AS414" s="199"/>
      <c r="AT414" s="199"/>
      <c r="AU414" s="199"/>
      <c r="AV414" s="199"/>
      <c r="AW414" s="199"/>
      <c r="AX414" s="199"/>
      <c r="AY414" s="199"/>
      <c r="AZ414" s="199"/>
      <c r="BA414" s="199"/>
      <c r="BB414" s="199"/>
      <c r="BC414" s="199"/>
      <c r="BD414" s="199"/>
      <c r="BE414" s="199"/>
      <c r="BF414" s="199"/>
      <c r="BG414" s="199"/>
      <c r="BH414" s="199"/>
      <c r="BI414" s="199"/>
      <c r="BJ414" s="199"/>
      <c r="BK414" s="199"/>
      <c r="BL414" s="199"/>
      <c r="BM414" s="199"/>
      <c r="BN414" s="199"/>
      <c r="BO414" s="199"/>
      <c r="BP414" s="199"/>
      <c r="BQ414" s="199"/>
      <c r="BR414" s="199"/>
      <c r="BS414" s="199"/>
      <c r="BT414" s="199"/>
      <c r="BU414" s="199"/>
      <c r="BV414" s="199"/>
      <c r="BW414" s="199"/>
      <c r="BX414" s="199"/>
      <c r="BY414" s="199"/>
      <c r="BZ414" s="199"/>
      <c r="CA414" s="199"/>
      <c r="CB414" s="199"/>
      <c r="CC414" s="199"/>
      <c r="CD414" s="199"/>
      <c r="CE414" s="199"/>
      <c r="CF414" s="199"/>
      <c r="CG414" s="199"/>
      <c r="CH414" s="199"/>
      <c r="CI414" s="199"/>
      <c r="CJ414" s="199"/>
      <c r="CK414" s="199"/>
      <c r="CL414" s="199"/>
      <c r="CM414" s="199"/>
      <c r="CN414" s="199"/>
      <c r="CO414" s="199"/>
      <c r="CP414" s="199"/>
      <c r="CQ414" s="199"/>
      <c r="CR414" s="199"/>
      <c r="CS414" s="199"/>
      <c r="CT414" s="199"/>
      <c r="CU414" s="199"/>
      <c r="CV414" s="199"/>
      <c r="CW414" s="199"/>
      <c r="CX414" s="199"/>
      <c r="CY414" s="199"/>
      <c r="CZ414" s="199"/>
      <c r="DA414" s="199"/>
      <c r="DB414" s="199"/>
      <c r="DC414" s="199"/>
      <c r="DD414" s="199"/>
      <c r="DE414" s="199"/>
      <c r="DF414" s="199"/>
      <c r="DG414" s="199"/>
      <c r="DH414" s="199"/>
      <c r="DI414" s="199"/>
      <c r="DJ414" s="199"/>
      <c r="DK414" s="199"/>
      <c r="DL414" s="199"/>
      <c r="DM414" s="199"/>
      <c r="DN414" s="199"/>
    </row>
    <row r="415" spans="1:118" x14ac:dyDescent="0.2">
      <c r="A415" s="33" t="s">
        <v>138</v>
      </c>
      <c r="B415" s="33" t="s">
        <v>193</v>
      </c>
      <c r="C415" s="33">
        <v>12</v>
      </c>
      <c r="D415" s="33" t="s">
        <v>36</v>
      </c>
      <c r="E415" s="200">
        <v>0</v>
      </c>
      <c r="F415" s="199">
        <v>0</v>
      </c>
      <c r="G415" s="200"/>
      <c r="H415" s="199"/>
      <c r="I415" s="200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  <c r="AC415" s="199"/>
      <c r="AD415" s="199"/>
      <c r="AE415" s="199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9"/>
      <c r="AP415" s="199"/>
      <c r="AQ415" s="199"/>
      <c r="AR415" s="199"/>
      <c r="AS415" s="199"/>
      <c r="AT415" s="199"/>
      <c r="AU415" s="199"/>
      <c r="AV415" s="199"/>
      <c r="AW415" s="199"/>
      <c r="AX415" s="199"/>
      <c r="AY415" s="199"/>
      <c r="AZ415" s="199"/>
      <c r="BA415" s="199"/>
      <c r="BB415" s="199"/>
      <c r="BC415" s="199"/>
      <c r="BD415" s="199"/>
      <c r="BE415" s="199"/>
      <c r="BF415" s="199"/>
      <c r="BG415" s="199"/>
      <c r="BH415" s="199"/>
      <c r="BI415" s="199"/>
      <c r="BJ415" s="199"/>
      <c r="BK415" s="199"/>
      <c r="BL415" s="199"/>
      <c r="BM415" s="199"/>
      <c r="BN415" s="199"/>
      <c r="BO415" s="199"/>
      <c r="BP415" s="199"/>
      <c r="BQ415" s="199"/>
      <c r="BR415" s="199"/>
      <c r="BS415" s="199"/>
      <c r="BT415" s="199"/>
      <c r="BU415" s="199"/>
      <c r="BV415" s="199"/>
      <c r="BW415" s="199"/>
      <c r="BX415" s="199"/>
      <c r="BY415" s="199"/>
      <c r="BZ415" s="199"/>
      <c r="CA415" s="199"/>
      <c r="CB415" s="199"/>
      <c r="CC415" s="199"/>
      <c r="CD415" s="199"/>
      <c r="CE415" s="199"/>
      <c r="CF415" s="199"/>
      <c r="CG415" s="199"/>
      <c r="CH415" s="199"/>
      <c r="CI415" s="199"/>
      <c r="CJ415" s="199"/>
      <c r="CK415" s="199"/>
      <c r="CL415" s="199"/>
      <c r="CM415" s="199"/>
      <c r="CN415" s="199"/>
      <c r="CO415" s="199"/>
      <c r="CP415" s="199"/>
      <c r="CQ415" s="199"/>
      <c r="CR415" s="199"/>
      <c r="CS415" s="199"/>
      <c r="CT415" s="199"/>
      <c r="CU415" s="199"/>
      <c r="CV415" s="199"/>
      <c r="CW415" s="199"/>
      <c r="CX415" s="199"/>
      <c r="CY415" s="199"/>
      <c r="CZ415" s="199"/>
      <c r="DA415" s="199"/>
      <c r="DB415" s="199"/>
      <c r="DC415" s="199"/>
      <c r="DD415" s="199"/>
      <c r="DE415" s="199"/>
      <c r="DF415" s="199"/>
      <c r="DG415" s="199"/>
      <c r="DH415" s="199"/>
      <c r="DI415" s="199"/>
      <c r="DJ415" s="199"/>
      <c r="DK415" s="199"/>
      <c r="DL415" s="199"/>
      <c r="DM415" s="199"/>
      <c r="DN415" s="199"/>
    </row>
    <row r="416" spans="1:118" x14ac:dyDescent="0.2">
      <c r="A416" s="33" t="s">
        <v>138</v>
      </c>
      <c r="B416" s="33" t="s">
        <v>193</v>
      </c>
      <c r="C416" s="33">
        <v>13</v>
      </c>
      <c r="D416" s="33" t="s">
        <v>39</v>
      </c>
      <c r="E416" s="200">
        <v>0</v>
      </c>
      <c r="F416" s="199">
        <v>0</v>
      </c>
      <c r="G416" s="200"/>
      <c r="H416" s="199"/>
      <c r="I416" s="200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  <c r="AC416" s="199"/>
      <c r="AD416" s="199"/>
      <c r="AE416" s="199"/>
      <c r="AF416" s="199"/>
      <c r="AG416" s="199"/>
      <c r="AH416" s="199"/>
      <c r="AI416" s="199"/>
      <c r="AJ416" s="199"/>
      <c r="AK416" s="199"/>
      <c r="AL416" s="199"/>
      <c r="AM416" s="199"/>
      <c r="AN416" s="199"/>
      <c r="AO416" s="199"/>
      <c r="AP416" s="199"/>
      <c r="AQ416" s="199"/>
      <c r="AR416" s="199"/>
      <c r="AS416" s="199"/>
      <c r="AT416" s="199"/>
      <c r="AU416" s="199"/>
      <c r="AV416" s="199"/>
      <c r="AW416" s="199"/>
      <c r="AX416" s="199"/>
      <c r="AY416" s="199"/>
      <c r="AZ416" s="199"/>
      <c r="BA416" s="199"/>
      <c r="BB416" s="199"/>
      <c r="BC416" s="199"/>
      <c r="BD416" s="199"/>
      <c r="BE416" s="199"/>
      <c r="BF416" s="199"/>
      <c r="BG416" s="199"/>
      <c r="BH416" s="199"/>
      <c r="BI416" s="199"/>
      <c r="BJ416" s="199"/>
      <c r="BK416" s="199"/>
      <c r="BL416" s="199"/>
      <c r="BM416" s="199"/>
      <c r="BN416" s="199"/>
      <c r="BO416" s="199"/>
      <c r="BP416" s="199"/>
      <c r="BQ416" s="199"/>
      <c r="BR416" s="199"/>
      <c r="BS416" s="199"/>
      <c r="BT416" s="199"/>
      <c r="BU416" s="199"/>
      <c r="BV416" s="199"/>
      <c r="BW416" s="199"/>
      <c r="BX416" s="199"/>
      <c r="BY416" s="199"/>
      <c r="BZ416" s="199"/>
      <c r="CA416" s="199"/>
      <c r="CB416" s="199"/>
      <c r="CC416" s="199"/>
      <c r="CD416" s="199"/>
      <c r="CE416" s="199"/>
      <c r="CF416" s="199"/>
      <c r="CG416" s="199"/>
      <c r="CH416" s="199"/>
      <c r="CI416" s="199"/>
      <c r="CJ416" s="199"/>
      <c r="CK416" s="199"/>
      <c r="CL416" s="199"/>
      <c r="CM416" s="199"/>
      <c r="CN416" s="199"/>
      <c r="CO416" s="199"/>
      <c r="CP416" s="199"/>
      <c r="CQ416" s="199"/>
      <c r="CR416" s="199"/>
      <c r="CS416" s="199"/>
      <c r="CT416" s="199"/>
      <c r="CU416" s="199"/>
      <c r="CV416" s="199"/>
      <c r="CW416" s="199"/>
      <c r="CX416" s="199"/>
      <c r="CY416" s="199"/>
      <c r="CZ416" s="199"/>
      <c r="DA416" s="199"/>
      <c r="DB416" s="199"/>
      <c r="DC416" s="199"/>
      <c r="DD416" s="199"/>
      <c r="DE416" s="199"/>
      <c r="DF416" s="199"/>
      <c r="DG416" s="199"/>
      <c r="DH416" s="199"/>
      <c r="DI416" s="199"/>
      <c r="DJ416" s="199"/>
      <c r="DK416" s="199"/>
      <c r="DL416" s="199"/>
      <c r="DM416" s="199"/>
      <c r="DN416" s="199"/>
    </row>
    <row r="417" spans="1:118" x14ac:dyDescent="0.2">
      <c r="A417" s="33" t="s">
        <v>138</v>
      </c>
      <c r="B417" s="33" t="s">
        <v>193</v>
      </c>
      <c r="C417" s="33">
        <v>14</v>
      </c>
      <c r="D417" s="33" t="s">
        <v>40</v>
      </c>
      <c r="E417" s="200">
        <v>0</v>
      </c>
      <c r="F417" s="199">
        <v>0</v>
      </c>
      <c r="G417" s="200"/>
      <c r="H417" s="199"/>
      <c r="I417" s="200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  <c r="AP417" s="199"/>
      <c r="AQ417" s="199"/>
      <c r="AR417" s="199"/>
      <c r="AS417" s="199"/>
      <c r="AT417" s="199"/>
      <c r="AU417" s="199"/>
      <c r="AV417" s="199"/>
      <c r="AW417" s="199"/>
      <c r="AX417" s="199"/>
      <c r="AY417" s="199"/>
      <c r="AZ417" s="199"/>
      <c r="BA417" s="199"/>
      <c r="BB417" s="199"/>
      <c r="BC417" s="199"/>
      <c r="BD417" s="199"/>
      <c r="BE417" s="199"/>
      <c r="BF417" s="199"/>
      <c r="BG417" s="199"/>
      <c r="BH417" s="199"/>
      <c r="BI417" s="199"/>
      <c r="BJ417" s="199"/>
      <c r="BK417" s="199"/>
      <c r="BL417" s="199"/>
      <c r="BM417" s="199"/>
      <c r="BN417" s="199"/>
      <c r="BO417" s="199"/>
      <c r="BP417" s="199"/>
      <c r="BQ417" s="199"/>
      <c r="BR417" s="199"/>
      <c r="BS417" s="199"/>
      <c r="BT417" s="199"/>
      <c r="BU417" s="199"/>
      <c r="BV417" s="199"/>
      <c r="BW417" s="199"/>
      <c r="BX417" s="199"/>
      <c r="BY417" s="199"/>
      <c r="BZ417" s="199"/>
      <c r="CA417" s="199"/>
      <c r="CB417" s="199"/>
      <c r="CC417" s="199"/>
      <c r="CD417" s="199"/>
      <c r="CE417" s="199"/>
      <c r="CF417" s="199"/>
      <c r="CG417" s="199"/>
      <c r="CH417" s="199"/>
      <c r="CI417" s="199"/>
      <c r="CJ417" s="199"/>
      <c r="CK417" s="199"/>
      <c r="CL417" s="199"/>
      <c r="CM417" s="199"/>
      <c r="CN417" s="199"/>
      <c r="CO417" s="199"/>
      <c r="CP417" s="199"/>
      <c r="CQ417" s="199"/>
      <c r="CR417" s="199"/>
      <c r="CS417" s="199"/>
      <c r="CT417" s="199"/>
      <c r="CU417" s="199"/>
      <c r="CV417" s="199"/>
      <c r="CW417" s="199"/>
      <c r="CX417" s="199"/>
      <c r="CY417" s="199"/>
      <c r="CZ417" s="199"/>
      <c r="DA417" s="199"/>
      <c r="DB417" s="199"/>
      <c r="DC417" s="199"/>
      <c r="DD417" s="199"/>
      <c r="DE417" s="199"/>
      <c r="DF417" s="199"/>
      <c r="DG417" s="199"/>
      <c r="DH417" s="199"/>
      <c r="DI417" s="199"/>
      <c r="DJ417" s="199"/>
      <c r="DK417" s="199"/>
      <c r="DL417" s="199"/>
      <c r="DM417" s="199"/>
      <c r="DN417" s="199"/>
    </row>
    <row r="418" spans="1:118" x14ac:dyDescent="0.2">
      <c r="A418" s="33" t="s">
        <v>138</v>
      </c>
      <c r="B418" s="33" t="s">
        <v>193</v>
      </c>
      <c r="C418" s="33">
        <v>15</v>
      </c>
      <c r="D418" s="33" t="s">
        <v>41</v>
      </c>
      <c r="E418" s="200">
        <v>0</v>
      </c>
      <c r="F418" s="199">
        <v>0</v>
      </c>
      <c r="G418" s="200"/>
      <c r="H418" s="199"/>
      <c r="I418" s="200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  <c r="AC418" s="199"/>
      <c r="AD418" s="199"/>
      <c r="AE418" s="199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9"/>
      <c r="AP418" s="199"/>
      <c r="AQ418" s="199"/>
      <c r="AR418" s="199"/>
      <c r="AS418" s="199"/>
      <c r="AT418" s="199"/>
      <c r="AU418" s="199"/>
      <c r="AV418" s="199"/>
      <c r="AW418" s="199"/>
      <c r="AX418" s="199"/>
      <c r="AY418" s="199"/>
      <c r="AZ418" s="199"/>
      <c r="BA418" s="199"/>
      <c r="BB418" s="199"/>
      <c r="BC418" s="199"/>
      <c r="BD418" s="199"/>
      <c r="BE418" s="199"/>
      <c r="BF418" s="199"/>
      <c r="BG418" s="199"/>
      <c r="BH418" s="199"/>
      <c r="BI418" s="199"/>
      <c r="BJ418" s="199"/>
      <c r="BK418" s="199"/>
      <c r="BL418" s="199"/>
      <c r="BM418" s="199"/>
      <c r="BN418" s="199"/>
      <c r="BO418" s="199"/>
      <c r="BP418" s="199"/>
      <c r="BQ418" s="199"/>
      <c r="BR418" s="199"/>
      <c r="BS418" s="199"/>
      <c r="BT418" s="199"/>
      <c r="BU418" s="199"/>
      <c r="BV418" s="199"/>
      <c r="BW418" s="199"/>
      <c r="BX418" s="199"/>
      <c r="BY418" s="199"/>
      <c r="BZ418" s="199"/>
      <c r="CA418" s="199"/>
      <c r="CB418" s="199"/>
      <c r="CC418" s="199"/>
      <c r="CD418" s="199"/>
      <c r="CE418" s="199"/>
      <c r="CF418" s="199"/>
      <c r="CG418" s="199"/>
      <c r="CH418" s="199"/>
      <c r="CI418" s="199"/>
      <c r="CJ418" s="199"/>
      <c r="CK418" s="199"/>
      <c r="CL418" s="199"/>
      <c r="CM418" s="199"/>
      <c r="CN418" s="199"/>
      <c r="CO418" s="199"/>
      <c r="CP418" s="199"/>
      <c r="CQ418" s="199"/>
      <c r="CR418" s="199"/>
      <c r="CS418" s="199"/>
      <c r="CT418" s="199"/>
      <c r="CU418" s="199"/>
      <c r="CV418" s="199"/>
      <c r="CW418" s="199"/>
      <c r="CX418" s="199"/>
      <c r="CY418" s="199"/>
      <c r="CZ418" s="199"/>
      <c r="DA418" s="199"/>
      <c r="DB418" s="199"/>
      <c r="DC418" s="199"/>
      <c r="DD418" s="199"/>
      <c r="DE418" s="199"/>
      <c r="DF418" s="199"/>
      <c r="DG418" s="199"/>
      <c r="DH418" s="199"/>
      <c r="DI418" s="199"/>
      <c r="DJ418" s="199"/>
      <c r="DK418" s="199"/>
      <c r="DL418" s="199"/>
      <c r="DM418" s="199"/>
      <c r="DN418" s="199"/>
    </row>
    <row r="419" spans="1:118" x14ac:dyDescent="0.2">
      <c r="A419" s="33" t="s">
        <v>138</v>
      </c>
      <c r="B419" s="33" t="s">
        <v>193</v>
      </c>
      <c r="C419" s="33">
        <v>16</v>
      </c>
      <c r="D419" s="33" t="s">
        <v>42</v>
      </c>
      <c r="E419" s="200">
        <v>0</v>
      </c>
      <c r="F419" s="199">
        <v>0</v>
      </c>
      <c r="G419" s="200"/>
      <c r="H419" s="199"/>
      <c r="I419" s="200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  <c r="AC419" s="199"/>
      <c r="AD419" s="199"/>
      <c r="AE419" s="199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9"/>
      <c r="AP419" s="199"/>
      <c r="AQ419" s="199"/>
      <c r="AR419" s="199"/>
      <c r="AS419" s="199"/>
      <c r="AT419" s="199"/>
      <c r="AU419" s="199"/>
      <c r="AV419" s="199"/>
      <c r="AW419" s="199"/>
      <c r="AX419" s="199"/>
      <c r="AY419" s="199"/>
      <c r="AZ419" s="199"/>
      <c r="BA419" s="199"/>
      <c r="BB419" s="199"/>
      <c r="BC419" s="199"/>
      <c r="BD419" s="199"/>
      <c r="BE419" s="199"/>
      <c r="BF419" s="199"/>
      <c r="BG419" s="199"/>
      <c r="BH419" s="199"/>
      <c r="BI419" s="199"/>
      <c r="BJ419" s="199"/>
      <c r="BK419" s="199"/>
      <c r="BL419" s="199"/>
      <c r="BM419" s="199"/>
      <c r="BN419" s="199"/>
      <c r="BO419" s="199"/>
      <c r="BP419" s="199"/>
      <c r="BQ419" s="199"/>
      <c r="BR419" s="199"/>
      <c r="BS419" s="199"/>
      <c r="BT419" s="199"/>
      <c r="BU419" s="199"/>
      <c r="BV419" s="199"/>
      <c r="BW419" s="199"/>
      <c r="BX419" s="199"/>
      <c r="BY419" s="199"/>
      <c r="BZ419" s="199"/>
      <c r="CA419" s="199"/>
      <c r="CB419" s="199"/>
      <c r="CC419" s="199"/>
      <c r="CD419" s="199"/>
      <c r="CE419" s="199"/>
      <c r="CF419" s="199"/>
      <c r="CG419" s="199"/>
      <c r="CH419" s="199"/>
      <c r="CI419" s="199"/>
      <c r="CJ419" s="199"/>
      <c r="CK419" s="199"/>
      <c r="CL419" s="199"/>
      <c r="CM419" s="199"/>
      <c r="CN419" s="199"/>
      <c r="CO419" s="199"/>
      <c r="CP419" s="199"/>
      <c r="CQ419" s="199"/>
      <c r="CR419" s="199"/>
      <c r="CS419" s="199"/>
      <c r="CT419" s="199"/>
      <c r="CU419" s="199"/>
      <c r="CV419" s="199"/>
      <c r="CW419" s="199"/>
      <c r="CX419" s="199"/>
      <c r="CY419" s="199"/>
      <c r="CZ419" s="199"/>
      <c r="DA419" s="199"/>
      <c r="DB419" s="199"/>
      <c r="DC419" s="199"/>
      <c r="DD419" s="199"/>
      <c r="DE419" s="199"/>
      <c r="DF419" s="199"/>
      <c r="DG419" s="199"/>
      <c r="DH419" s="199"/>
      <c r="DI419" s="199"/>
      <c r="DJ419" s="199"/>
      <c r="DK419" s="199"/>
      <c r="DL419" s="199"/>
      <c r="DM419" s="199"/>
      <c r="DN419" s="199"/>
    </row>
    <row r="420" spans="1:118" x14ac:dyDescent="0.2">
      <c r="A420" s="33" t="s">
        <v>138</v>
      </c>
      <c r="B420" s="33" t="s">
        <v>193</v>
      </c>
      <c r="C420" s="33">
        <v>17</v>
      </c>
      <c r="D420" s="33" t="s">
        <v>124</v>
      </c>
      <c r="E420" s="200">
        <v>0</v>
      </c>
      <c r="F420" s="199">
        <v>0</v>
      </c>
      <c r="G420" s="200"/>
      <c r="H420" s="199"/>
      <c r="I420" s="200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  <c r="AC420" s="199"/>
      <c r="AD420" s="199"/>
      <c r="AE420" s="199"/>
      <c r="AF420" s="199"/>
      <c r="AG420" s="199"/>
      <c r="AH420" s="199"/>
      <c r="AI420" s="199"/>
      <c r="AJ420" s="199"/>
      <c r="AK420" s="199"/>
      <c r="AL420" s="199"/>
      <c r="AM420" s="199"/>
      <c r="AN420" s="199"/>
      <c r="AO420" s="199"/>
      <c r="AP420" s="199"/>
      <c r="AQ420" s="199"/>
      <c r="AR420" s="199"/>
      <c r="AS420" s="199"/>
      <c r="AT420" s="199"/>
      <c r="AU420" s="199"/>
      <c r="AV420" s="199"/>
      <c r="AW420" s="199"/>
      <c r="AX420" s="199"/>
      <c r="AY420" s="199"/>
      <c r="AZ420" s="199"/>
      <c r="BA420" s="199"/>
      <c r="BB420" s="199"/>
      <c r="BC420" s="199"/>
      <c r="BD420" s="199"/>
      <c r="BE420" s="199"/>
      <c r="BF420" s="199"/>
      <c r="BG420" s="199"/>
      <c r="BH420" s="199"/>
      <c r="BI420" s="199"/>
      <c r="BJ420" s="199"/>
      <c r="BK420" s="199"/>
      <c r="BL420" s="199"/>
      <c r="BM420" s="199"/>
      <c r="BN420" s="199"/>
      <c r="BO420" s="199"/>
      <c r="BP420" s="199"/>
      <c r="BQ420" s="199"/>
      <c r="BR420" s="199"/>
      <c r="BS420" s="199"/>
      <c r="BT420" s="199"/>
      <c r="BU420" s="199"/>
      <c r="BV420" s="199"/>
      <c r="BW420" s="199"/>
      <c r="BX420" s="199"/>
      <c r="BY420" s="199"/>
      <c r="BZ420" s="199"/>
      <c r="CA420" s="199"/>
      <c r="CB420" s="199"/>
      <c r="CC420" s="199"/>
      <c r="CD420" s="199"/>
      <c r="CE420" s="199"/>
      <c r="CF420" s="199"/>
      <c r="CG420" s="199"/>
      <c r="CH420" s="199"/>
      <c r="CI420" s="199"/>
      <c r="CJ420" s="199"/>
      <c r="CK420" s="199"/>
      <c r="CL420" s="199"/>
      <c r="CM420" s="199"/>
      <c r="CN420" s="199"/>
      <c r="CO420" s="199"/>
      <c r="CP420" s="199"/>
      <c r="CQ420" s="199"/>
      <c r="CR420" s="199"/>
      <c r="CS420" s="199"/>
      <c r="CT420" s="199"/>
      <c r="CU420" s="199"/>
      <c r="CV420" s="199"/>
      <c r="CW420" s="199"/>
      <c r="CX420" s="199"/>
      <c r="CY420" s="199"/>
      <c r="CZ420" s="199"/>
      <c r="DA420" s="199"/>
      <c r="DB420" s="199"/>
      <c r="DC420" s="199"/>
      <c r="DD420" s="199"/>
      <c r="DE420" s="199"/>
      <c r="DF420" s="199"/>
      <c r="DG420" s="199"/>
      <c r="DH420" s="199"/>
      <c r="DI420" s="199"/>
      <c r="DJ420" s="199"/>
      <c r="DK420" s="199"/>
      <c r="DL420" s="199"/>
      <c r="DM420" s="199"/>
      <c r="DN420" s="199"/>
    </row>
    <row r="421" spans="1:118" x14ac:dyDescent="0.2">
      <c r="A421" s="33" t="s">
        <v>138</v>
      </c>
      <c r="B421" s="33" t="s">
        <v>193</v>
      </c>
      <c r="C421" s="33">
        <v>18</v>
      </c>
      <c r="D421" s="33" t="s">
        <v>125</v>
      </c>
      <c r="E421" s="200">
        <v>0</v>
      </c>
      <c r="F421" s="199">
        <v>0</v>
      </c>
      <c r="G421" s="200"/>
      <c r="H421" s="199"/>
      <c r="I421" s="200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  <c r="AC421" s="199"/>
      <c r="AD421" s="199"/>
      <c r="AE421" s="199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9"/>
      <c r="AP421" s="199"/>
      <c r="AQ421" s="199"/>
      <c r="AR421" s="199"/>
      <c r="AS421" s="199"/>
      <c r="AT421" s="199"/>
      <c r="AU421" s="199"/>
      <c r="AV421" s="199"/>
      <c r="AW421" s="199"/>
      <c r="AX421" s="199"/>
      <c r="AY421" s="199"/>
      <c r="AZ421" s="199"/>
      <c r="BA421" s="199"/>
      <c r="BB421" s="199"/>
      <c r="BC421" s="199"/>
      <c r="BD421" s="199"/>
      <c r="BE421" s="199"/>
      <c r="BF421" s="199"/>
      <c r="BG421" s="199"/>
      <c r="BH421" s="199"/>
      <c r="BI421" s="199"/>
      <c r="BJ421" s="199"/>
      <c r="BK421" s="199"/>
      <c r="BL421" s="199"/>
      <c r="BM421" s="199"/>
      <c r="BN421" s="199"/>
      <c r="BO421" s="199"/>
      <c r="BP421" s="199"/>
      <c r="BQ421" s="199"/>
      <c r="BR421" s="199"/>
      <c r="BS421" s="199"/>
      <c r="BT421" s="199"/>
      <c r="BU421" s="199"/>
      <c r="BV421" s="199"/>
      <c r="BW421" s="199"/>
      <c r="BX421" s="199"/>
      <c r="BY421" s="199"/>
      <c r="BZ421" s="199"/>
      <c r="CA421" s="199"/>
      <c r="CB421" s="199"/>
      <c r="CC421" s="199"/>
      <c r="CD421" s="199"/>
      <c r="CE421" s="199"/>
      <c r="CF421" s="199"/>
      <c r="CG421" s="199"/>
      <c r="CH421" s="199"/>
      <c r="CI421" s="199"/>
      <c r="CJ421" s="199"/>
      <c r="CK421" s="199"/>
      <c r="CL421" s="199"/>
      <c r="CM421" s="199"/>
      <c r="CN421" s="199"/>
      <c r="CO421" s="199"/>
      <c r="CP421" s="199"/>
      <c r="CQ421" s="199"/>
      <c r="CR421" s="199"/>
      <c r="CS421" s="199"/>
      <c r="CT421" s="199"/>
      <c r="CU421" s="199"/>
      <c r="CV421" s="199"/>
      <c r="CW421" s="199"/>
      <c r="CX421" s="199"/>
      <c r="CY421" s="199"/>
      <c r="CZ421" s="199"/>
      <c r="DA421" s="199"/>
      <c r="DB421" s="199"/>
      <c r="DC421" s="199"/>
      <c r="DD421" s="199"/>
      <c r="DE421" s="199"/>
      <c r="DF421" s="199"/>
      <c r="DG421" s="199"/>
      <c r="DH421" s="199"/>
      <c r="DI421" s="199"/>
      <c r="DJ421" s="199"/>
      <c r="DK421" s="199"/>
      <c r="DL421" s="199"/>
      <c r="DM421" s="199"/>
      <c r="DN421" s="199"/>
    </row>
    <row r="422" spans="1:118" x14ac:dyDescent="0.2">
      <c r="A422" s="33" t="s">
        <v>138</v>
      </c>
      <c r="B422" s="33" t="s">
        <v>193</v>
      </c>
      <c r="C422" s="33">
        <v>19</v>
      </c>
      <c r="D422" s="33" t="s">
        <v>47</v>
      </c>
      <c r="E422" s="200">
        <v>0</v>
      </c>
      <c r="F422" s="199">
        <v>0</v>
      </c>
      <c r="G422" s="200"/>
      <c r="H422" s="199"/>
      <c r="I422" s="200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  <c r="AC422" s="199"/>
      <c r="AD422" s="199"/>
      <c r="AE422" s="199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9"/>
      <c r="AP422" s="199"/>
      <c r="AQ422" s="199"/>
      <c r="AR422" s="199"/>
      <c r="AS422" s="199"/>
      <c r="AT422" s="199"/>
      <c r="AU422" s="199"/>
      <c r="AV422" s="199"/>
      <c r="AW422" s="199"/>
      <c r="AX422" s="199"/>
      <c r="AY422" s="199"/>
      <c r="AZ422" s="199"/>
      <c r="BA422" s="199"/>
      <c r="BB422" s="199"/>
      <c r="BC422" s="199"/>
      <c r="BD422" s="199"/>
      <c r="BE422" s="199"/>
      <c r="BF422" s="199"/>
      <c r="BG422" s="199"/>
      <c r="BH422" s="199"/>
      <c r="BI422" s="199"/>
      <c r="BJ422" s="199"/>
      <c r="BK422" s="199"/>
      <c r="BL422" s="199"/>
      <c r="BM422" s="199"/>
      <c r="BN422" s="199"/>
      <c r="BO422" s="199"/>
      <c r="BP422" s="199"/>
      <c r="BQ422" s="199"/>
      <c r="BR422" s="199"/>
      <c r="BS422" s="199"/>
      <c r="BT422" s="199"/>
      <c r="BU422" s="199"/>
      <c r="BV422" s="199"/>
      <c r="BW422" s="199"/>
      <c r="BX422" s="199"/>
      <c r="BY422" s="199"/>
      <c r="BZ422" s="199"/>
      <c r="CA422" s="199"/>
      <c r="CB422" s="199"/>
      <c r="CC422" s="199"/>
      <c r="CD422" s="199"/>
      <c r="CE422" s="199"/>
      <c r="CF422" s="199"/>
      <c r="CG422" s="199"/>
      <c r="CH422" s="199"/>
      <c r="CI422" s="199"/>
      <c r="CJ422" s="199"/>
      <c r="CK422" s="199"/>
      <c r="CL422" s="199"/>
      <c r="CM422" s="199"/>
      <c r="CN422" s="199"/>
      <c r="CO422" s="199"/>
      <c r="CP422" s="199"/>
      <c r="CQ422" s="199"/>
      <c r="CR422" s="199"/>
      <c r="CS422" s="199"/>
      <c r="CT422" s="199"/>
      <c r="CU422" s="199"/>
      <c r="CV422" s="199"/>
      <c r="CW422" s="199"/>
      <c r="CX422" s="199"/>
      <c r="CY422" s="199"/>
      <c r="CZ422" s="199"/>
      <c r="DA422" s="199"/>
      <c r="DB422" s="199"/>
      <c r="DC422" s="199"/>
      <c r="DD422" s="199"/>
      <c r="DE422" s="199"/>
      <c r="DF422" s="199"/>
      <c r="DG422" s="199"/>
      <c r="DH422" s="199"/>
      <c r="DI422" s="199"/>
      <c r="DJ422" s="199"/>
      <c r="DK422" s="199"/>
      <c r="DL422" s="199"/>
      <c r="DM422" s="199"/>
      <c r="DN422" s="199"/>
    </row>
    <row r="423" spans="1:118" x14ac:dyDescent="0.2">
      <c r="A423" s="33" t="s">
        <v>138</v>
      </c>
      <c r="B423" s="33" t="s">
        <v>193</v>
      </c>
      <c r="C423" s="33">
        <v>20</v>
      </c>
      <c r="D423" s="33" t="s">
        <v>126</v>
      </c>
      <c r="E423" s="200">
        <v>0</v>
      </c>
      <c r="F423" s="199">
        <v>0</v>
      </c>
      <c r="G423" s="200"/>
      <c r="H423" s="199"/>
      <c r="I423" s="200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  <c r="AC423" s="199"/>
      <c r="AD423" s="199"/>
      <c r="AE423" s="199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  <c r="BG423" s="199"/>
      <c r="BH423" s="199"/>
      <c r="BI423" s="199"/>
      <c r="BJ423" s="199"/>
      <c r="BK423" s="199"/>
      <c r="BL423" s="199"/>
      <c r="BM423" s="199"/>
      <c r="BN423" s="199"/>
      <c r="BO423" s="199"/>
      <c r="BP423" s="199"/>
      <c r="BQ423" s="199"/>
      <c r="BR423" s="199"/>
      <c r="BS423" s="199"/>
      <c r="BT423" s="199"/>
      <c r="BU423" s="199"/>
      <c r="BV423" s="199"/>
      <c r="BW423" s="199"/>
      <c r="BX423" s="199"/>
      <c r="BY423" s="199"/>
      <c r="BZ423" s="199"/>
      <c r="CA423" s="199"/>
      <c r="CB423" s="199"/>
      <c r="CC423" s="199"/>
      <c r="CD423" s="199"/>
      <c r="CE423" s="199"/>
      <c r="CF423" s="199"/>
      <c r="CG423" s="199"/>
      <c r="CH423" s="199"/>
      <c r="CI423" s="199"/>
      <c r="CJ423" s="199"/>
      <c r="CK423" s="199"/>
      <c r="CL423" s="199"/>
      <c r="CM423" s="199"/>
      <c r="CN423" s="199"/>
      <c r="CO423" s="199"/>
      <c r="CP423" s="199"/>
      <c r="CQ423" s="199"/>
      <c r="CR423" s="199"/>
      <c r="CS423" s="199"/>
      <c r="CT423" s="199"/>
      <c r="CU423" s="199"/>
      <c r="CV423" s="199"/>
      <c r="CW423" s="199"/>
      <c r="CX423" s="199"/>
      <c r="CY423" s="199"/>
      <c r="CZ423" s="199"/>
      <c r="DA423" s="199"/>
      <c r="DB423" s="199"/>
      <c r="DC423" s="199"/>
      <c r="DD423" s="199"/>
      <c r="DE423" s="199"/>
      <c r="DF423" s="199"/>
      <c r="DG423" s="199"/>
      <c r="DH423" s="199"/>
      <c r="DI423" s="199"/>
      <c r="DJ423" s="199"/>
      <c r="DK423" s="199"/>
      <c r="DL423" s="199"/>
      <c r="DM423" s="199"/>
      <c r="DN423" s="199"/>
    </row>
    <row r="424" spans="1:118" x14ac:dyDescent="0.2">
      <c r="A424" s="33" t="s">
        <v>138</v>
      </c>
      <c r="B424" s="33" t="s">
        <v>193</v>
      </c>
      <c r="C424" s="33">
        <v>21</v>
      </c>
      <c r="D424" s="33" t="s">
        <v>127</v>
      </c>
      <c r="E424" s="200">
        <v>0</v>
      </c>
      <c r="F424" s="199">
        <v>0</v>
      </c>
      <c r="G424" s="200"/>
      <c r="H424" s="199"/>
      <c r="I424" s="200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  <c r="AC424" s="199"/>
      <c r="AD424" s="199"/>
      <c r="AE424" s="199"/>
      <c r="AF424" s="199"/>
      <c r="AG424" s="199"/>
      <c r="AH424" s="199"/>
      <c r="AI424" s="199"/>
      <c r="AJ424" s="199"/>
      <c r="AK424" s="199"/>
      <c r="AL424" s="199"/>
      <c r="AM424" s="199"/>
      <c r="AN424" s="199"/>
      <c r="AO424" s="199"/>
      <c r="AP424" s="199"/>
      <c r="AQ424" s="199"/>
      <c r="AR424" s="199"/>
      <c r="AS424" s="199"/>
      <c r="AT424" s="199"/>
      <c r="AU424" s="199"/>
      <c r="AV424" s="199"/>
      <c r="AW424" s="199"/>
      <c r="AX424" s="199"/>
      <c r="AY424" s="199"/>
      <c r="AZ424" s="199"/>
      <c r="BA424" s="199"/>
      <c r="BB424" s="199"/>
      <c r="BC424" s="199"/>
      <c r="BD424" s="199"/>
      <c r="BE424" s="199"/>
      <c r="BF424" s="199"/>
      <c r="BG424" s="199"/>
      <c r="BH424" s="199"/>
      <c r="BI424" s="199"/>
      <c r="BJ424" s="199"/>
      <c r="BK424" s="199"/>
      <c r="BL424" s="199"/>
      <c r="BM424" s="199"/>
      <c r="BN424" s="199"/>
      <c r="BO424" s="199"/>
      <c r="BP424" s="199"/>
      <c r="BQ424" s="199"/>
      <c r="BR424" s="199"/>
      <c r="BS424" s="199"/>
      <c r="BT424" s="199"/>
      <c r="BU424" s="199"/>
      <c r="BV424" s="199"/>
      <c r="BW424" s="199"/>
      <c r="BX424" s="199"/>
      <c r="BY424" s="199"/>
      <c r="BZ424" s="199"/>
      <c r="CA424" s="199"/>
      <c r="CB424" s="199"/>
      <c r="CC424" s="199"/>
      <c r="CD424" s="199"/>
      <c r="CE424" s="199"/>
      <c r="CF424" s="199"/>
      <c r="CG424" s="199"/>
      <c r="CH424" s="199"/>
      <c r="CI424" s="199"/>
      <c r="CJ424" s="199"/>
      <c r="CK424" s="199"/>
      <c r="CL424" s="199"/>
      <c r="CM424" s="199"/>
      <c r="CN424" s="199"/>
      <c r="CO424" s="199"/>
      <c r="CP424" s="199"/>
      <c r="CQ424" s="199"/>
      <c r="CR424" s="199"/>
      <c r="CS424" s="199"/>
      <c r="CT424" s="199"/>
      <c r="CU424" s="199"/>
      <c r="CV424" s="199"/>
      <c r="CW424" s="199"/>
      <c r="CX424" s="199"/>
      <c r="CY424" s="199"/>
      <c r="CZ424" s="199"/>
      <c r="DA424" s="199"/>
      <c r="DB424" s="199"/>
      <c r="DC424" s="199"/>
      <c r="DD424" s="199"/>
      <c r="DE424" s="199"/>
      <c r="DF424" s="199"/>
      <c r="DG424" s="199"/>
      <c r="DH424" s="199"/>
      <c r="DI424" s="199"/>
      <c r="DJ424" s="199"/>
      <c r="DK424" s="199"/>
      <c r="DL424" s="199"/>
      <c r="DM424" s="199"/>
      <c r="DN424" s="199"/>
    </row>
    <row r="425" spans="1:118" x14ac:dyDescent="0.2">
      <c r="A425" s="33" t="s">
        <v>138</v>
      </c>
      <c r="B425" s="33" t="s">
        <v>193</v>
      </c>
      <c r="C425" s="33">
        <v>22</v>
      </c>
      <c r="D425" s="33" t="s">
        <v>128</v>
      </c>
      <c r="E425" s="200">
        <v>39434</v>
      </c>
      <c r="F425" s="199">
        <v>169566.2</v>
      </c>
      <c r="G425" s="200"/>
      <c r="H425" s="199"/>
      <c r="I425" s="200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  <c r="AC425" s="199"/>
      <c r="AD425" s="199"/>
      <c r="AE425" s="199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9"/>
      <c r="AP425" s="199"/>
      <c r="AQ425" s="199"/>
      <c r="AR425" s="199"/>
      <c r="AS425" s="199"/>
      <c r="AT425" s="199"/>
      <c r="AU425" s="199"/>
      <c r="AV425" s="199"/>
      <c r="AW425" s="199"/>
      <c r="AX425" s="199"/>
      <c r="AY425" s="199"/>
      <c r="AZ425" s="199"/>
      <c r="BA425" s="199"/>
      <c r="BB425" s="199"/>
      <c r="BC425" s="199"/>
      <c r="BD425" s="199"/>
      <c r="BE425" s="199"/>
      <c r="BF425" s="199"/>
      <c r="BG425" s="199"/>
      <c r="BH425" s="199"/>
      <c r="BI425" s="199"/>
      <c r="BJ425" s="199"/>
      <c r="BK425" s="199"/>
      <c r="BL425" s="199"/>
      <c r="BM425" s="199"/>
      <c r="BN425" s="199"/>
      <c r="BO425" s="199"/>
      <c r="BP425" s="199"/>
      <c r="BQ425" s="199"/>
      <c r="BR425" s="199"/>
      <c r="BS425" s="199"/>
      <c r="BT425" s="199"/>
      <c r="BU425" s="199"/>
      <c r="BV425" s="199"/>
      <c r="BW425" s="199"/>
      <c r="BX425" s="199"/>
      <c r="BY425" s="199"/>
      <c r="BZ425" s="199"/>
      <c r="CA425" s="199"/>
      <c r="CB425" s="199"/>
      <c r="CC425" s="199"/>
      <c r="CD425" s="199"/>
      <c r="CE425" s="199"/>
      <c r="CF425" s="199"/>
      <c r="CG425" s="199"/>
      <c r="CH425" s="199"/>
      <c r="CI425" s="199"/>
      <c r="CJ425" s="199"/>
      <c r="CK425" s="199"/>
      <c r="CL425" s="199"/>
      <c r="CM425" s="199"/>
      <c r="CN425" s="199"/>
      <c r="CO425" s="199"/>
      <c r="CP425" s="199"/>
      <c r="CQ425" s="199"/>
      <c r="CR425" s="199"/>
      <c r="CS425" s="199"/>
      <c r="CT425" s="199"/>
      <c r="CU425" s="199"/>
      <c r="CV425" s="199"/>
      <c r="CW425" s="199"/>
      <c r="CX425" s="199"/>
      <c r="CY425" s="199"/>
      <c r="CZ425" s="199"/>
      <c r="DA425" s="199"/>
      <c r="DB425" s="199"/>
      <c r="DC425" s="199"/>
      <c r="DD425" s="199"/>
      <c r="DE425" s="199"/>
      <c r="DF425" s="199"/>
      <c r="DG425" s="199"/>
      <c r="DH425" s="199"/>
      <c r="DI425" s="199"/>
      <c r="DJ425" s="199"/>
      <c r="DK425" s="199"/>
      <c r="DL425" s="199"/>
      <c r="DM425" s="199"/>
      <c r="DN425" s="199"/>
    </row>
    <row r="426" spans="1:118" x14ac:dyDescent="0.2">
      <c r="A426" s="33" t="s">
        <v>138</v>
      </c>
      <c r="B426" s="33" t="s">
        <v>193</v>
      </c>
      <c r="C426" s="33">
        <v>23</v>
      </c>
      <c r="D426" s="33" t="s">
        <v>129</v>
      </c>
      <c r="E426" s="200">
        <v>0</v>
      </c>
      <c r="F426" s="199">
        <v>0</v>
      </c>
      <c r="G426" s="200"/>
      <c r="H426" s="199"/>
      <c r="I426" s="200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  <c r="AC426" s="199"/>
      <c r="AD426" s="199"/>
      <c r="AE426" s="199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9"/>
      <c r="AP426" s="199"/>
      <c r="AQ426" s="199"/>
      <c r="AR426" s="199"/>
      <c r="AS426" s="199"/>
      <c r="AT426" s="199"/>
      <c r="AU426" s="199"/>
      <c r="AV426" s="199"/>
      <c r="AW426" s="199"/>
      <c r="AX426" s="199"/>
      <c r="AY426" s="199"/>
      <c r="AZ426" s="199"/>
      <c r="BA426" s="199"/>
      <c r="BB426" s="199"/>
      <c r="BC426" s="199"/>
      <c r="BD426" s="199"/>
      <c r="BE426" s="199"/>
      <c r="BF426" s="199"/>
      <c r="BG426" s="199"/>
      <c r="BH426" s="199"/>
      <c r="BI426" s="199"/>
      <c r="BJ426" s="199"/>
      <c r="BK426" s="199"/>
      <c r="BL426" s="199"/>
      <c r="BM426" s="199"/>
      <c r="BN426" s="199"/>
      <c r="BO426" s="199"/>
      <c r="BP426" s="199"/>
      <c r="BQ426" s="199"/>
      <c r="BR426" s="199"/>
      <c r="BS426" s="199"/>
      <c r="BT426" s="199"/>
      <c r="BU426" s="199"/>
      <c r="BV426" s="199"/>
      <c r="BW426" s="199"/>
      <c r="BX426" s="199"/>
      <c r="BY426" s="199"/>
      <c r="BZ426" s="199"/>
      <c r="CA426" s="199"/>
      <c r="CB426" s="199"/>
      <c r="CC426" s="199"/>
      <c r="CD426" s="199"/>
      <c r="CE426" s="199"/>
      <c r="CF426" s="199"/>
      <c r="CG426" s="199"/>
      <c r="CH426" s="199"/>
      <c r="CI426" s="199"/>
      <c r="CJ426" s="199"/>
      <c r="CK426" s="199"/>
      <c r="CL426" s="199"/>
      <c r="CM426" s="199"/>
      <c r="CN426" s="199"/>
      <c r="CO426" s="199"/>
      <c r="CP426" s="199"/>
      <c r="CQ426" s="199"/>
      <c r="CR426" s="199"/>
      <c r="CS426" s="199"/>
      <c r="CT426" s="199"/>
      <c r="CU426" s="199"/>
      <c r="CV426" s="199"/>
      <c r="CW426" s="199"/>
      <c r="CX426" s="199"/>
      <c r="CY426" s="199"/>
      <c r="CZ426" s="199"/>
      <c r="DA426" s="199"/>
      <c r="DB426" s="199"/>
      <c r="DC426" s="199"/>
      <c r="DD426" s="199"/>
      <c r="DE426" s="199"/>
      <c r="DF426" s="199"/>
      <c r="DG426" s="199"/>
      <c r="DH426" s="199"/>
      <c r="DI426" s="199"/>
      <c r="DJ426" s="199"/>
      <c r="DK426" s="199"/>
      <c r="DL426" s="199"/>
      <c r="DM426" s="199"/>
      <c r="DN426" s="199"/>
    </row>
    <row r="427" spans="1:118" x14ac:dyDescent="0.2">
      <c r="A427" s="33" t="s">
        <v>138</v>
      </c>
      <c r="B427" s="33" t="s">
        <v>193</v>
      </c>
      <c r="C427" s="33">
        <v>24</v>
      </c>
      <c r="D427" s="33" t="s">
        <v>55</v>
      </c>
      <c r="E427" s="200">
        <v>-123500</v>
      </c>
      <c r="F427" s="199">
        <v>-3908.97</v>
      </c>
      <c r="G427" s="200"/>
      <c r="H427" s="199"/>
      <c r="I427" s="200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  <c r="AC427" s="199"/>
      <c r="AD427" s="199"/>
      <c r="AE427" s="199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9"/>
      <c r="AP427" s="199"/>
      <c r="AQ427" s="199"/>
      <c r="AR427" s="199"/>
      <c r="AS427" s="199"/>
      <c r="AT427" s="199"/>
      <c r="AU427" s="199"/>
      <c r="AV427" s="199"/>
      <c r="AW427" s="199"/>
      <c r="AX427" s="199"/>
      <c r="AY427" s="199"/>
      <c r="AZ427" s="199"/>
      <c r="BA427" s="199"/>
      <c r="BB427" s="199"/>
      <c r="BC427" s="199"/>
      <c r="BD427" s="199"/>
      <c r="BE427" s="199"/>
      <c r="BF427" s="199"/>
      <c r="BG427" s="199"/>
      <c r="BH427" s="199"/>
      <c r="BI427" s="199"/>
      <c r="BJ427" s="199"/>
      <c r="BK427" s="199"/>
      <c r="BL427" s="199"/>
      <c r="BM427" s="199"/>
      <c r="BN427" s="199"/>
      <c r="BO427" s="199"/>
      <c r="BP427" s="199"/>
      <c r="BQ427" s="199"/>
      <c r="BR427" s="199"/>
      <c r="BS427" s="199"/>
      <c r="BT427" s="199"/>
      <c r="BU427" s="199"/>
      <c r="BV427" s="199"/>
      <c r="BW427" s="199"/>
      <c r="BX427" s="199"/>
      <c r="BY427" s="199"/>
      <c r="BZ427" s="199"/>
      <c r="CA427" s="199"/>
      <c r="CB427" s="199"/>
      <c r="CC427" s="199"/>
      <c r="CD427" s="199"/>
      <c r="CE427" s="199"/>
      <c r="CF427" s="199"/>
      <c r="CG427" s="199"/>
      <c r="CH427" s="199"/>
      <c r="CI427" s="199"/>
      <c r="CJ427" s="199"/>
      <c r="CK427" s="199"/>
      <c r="CL427" s="199"/>
      <c r="CM427" s="199"/>
      <c r="CN427" s="199"/>
      <c r="CO427" s="199"/>
      <c r="CP427" s="199"/>
      <c r="CQ427" s="199"/>
      <c r="CR427" s="199"/>
      <c r="CS427" s="199"/>
      <c r="CT427" s="199"/>
      <c r="CU427" s="199"/>
      <c r="CV427" s="199"/>
      <c r="CW427" s="199"/>
      <c r="CX427" s="199"/>
      <c r="CY427" s="199"/>
      <c r="CZ427" s="199"/>
      <c r="DA427" s="199"/>
      <c r="DB427" s="199"/>
      <c r="DC427" s="199"/>
      <c r="DD427" s="199"/>
      <c r="DE427" s="199"/>
      <c r="DF427" s="199"/>
      <c r="DG427" s="199"/>
      <c r="DH427" s="199"/>
      <c r="DI427" s="199"/>
      <c r="DJ427" s="199"/>
      <c r="DK427" s="199"/>
      <c r="DL427" s="199"/>
      <c r="DM427" s="199"/>
      <c r="DN427" s="199"/>
    </row>
    <row r="428" spans="1:118" x14ac:dyDescent="0.2">
      <c r="A428" s="33" t="s">
        <v>138</v>
      </c>
      <c r="B428" s="33" t="s">
        <v>193</v>
      </c>
      <c r="C428" s="33">
        <v>25</v>
      </c>
      <c r="D428" s="33" t="s">
        <v>56</v>
      </c>
      <c r="E428" s="200">
        <v>0</v>
      </c>
      <c r="F428" s="199">
        <v>-8200</v>
      </c>
      <c r="G428" s="200"/>
      <c r="H428" s="199"/>
      <c r="I428" s="200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  <c r="AC428" s="199"/>
      <c r="AD428" s="199"/>
      <c r="AE428" s="199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9"/>
      <c r="AP428" s="199"/>
      <c r="AQ428" s="199"/>
      <c r="AR428" s="199"/>
      <c r="AS428" s="199"/>
      <c r="AT428" s="199"/>
      <c r="AU428" s="199"/>
      <c r="AV428" s="199"/>
      <c r="AW428" s="199"/>
      <c r="AX428" s="199"/>
      <c r="AY428" s="199"/>
      <c r="AZ428" s="199"/>
      <c r="BA428" s="199"/>
      <c r="BB428" s="199"/>
      <c r="BC428" s="199"/>
      <c r="BD428" s="199"/>
      <c r="BE428" s="199"/>
      <c r="BF428" s="199"/>
      <c r="BG428" s="199"/>
      <c r="BH428" s="199"/>
      <c r="BI428" s="199"/>
      <c r="BJ428" s="199"/>
      <c r="BK428" s="199"/>
      <c r="BL428" s="199"/>
      <c r="BM428" s="199"/>
      <c r="BN428" s="199"/>
      <c r="BO428" s="199"/>
      <c r="BP428" s="199"/>
      <c r="BQ428" s="199"/>
      <c r="BR428" s="199"/>
      <c r="BS428" s="199"/>
      <c r="BT428" s="199"/>
      <c r="BU428" s="199"/>
      <c r="BV428" s="199"/>
      <c r="BW428" s="199"/>
      <c r="BX428" s="199"/>
      <c r="BY428" s="199"/>
      <c r="BZ428" s="199"/>
      <c r="CA428" s="199"/>
      <c r="CB428" s="199"/>
      <c r="CC428" s="199"/>
      <c r="CD428" s="199"/>
      <c r="CE428" s="199"/>
      <c r="CF428" s="199"/>
      <c r="CG428" s="199"/>
      <c r="CH428" s="199"/>
      <c r="CI428" s="199"/>
      <c r="CJ428" s="199"/>
      <c r="CK428" s="199"/>
      <c r="CL428" s="199"/>
      <c r="CM428" s="199"/>
      <c r="CN428" s="199"/>
      <c r="CO428" s="199"/>
      <c r="CP428" s="199"/>
      <c r="CQ428" s="199"/>
      <c r="CR428" s="199"/>
      <c r="CS428" s="199"/>
      <c r="CT428" s="199"/>
      <c r="CU428" s="199"/>
      <c r="CV428" s="199"/>
      <c r="CW428" s="199"/>
      <c r="CX428" s="199"/>
      <c r="CY428" s="199"/>
      <c r="CZ428" s="199"/>
      <c r="DA428" s="199"/>
      <c r="DB428" s="199"/>
      <c r="DC428" s="199"/>
      <c r="DD428" s="199"/>
      <c r="DE428" s="199"/>
      <c r="DF428" s="199"/>
      <c r="DG428" s="199"/>
      <c r="DH428" s="199"/>
      <c r="DI428" s="199"/>
      <c r="DJ428" s="199"/>
      <c r="DK428" s="199"/>
      <c r="DL428" s="199"/>
      <c r="DM428" s="199"/>
      <c r="DN428" s="199"/>
    </row>
    <row r="429" spans="1:118" x14ac:dyDescent="0.2">
      <c r="A429" s="33" t="s">
        <v>138</v>
      </c>
      <c r="B429" s="33" t="s">
        <v>193</v>
      </c>
      <c r="C429" s="33">
        <v>26</v>
      </c>
      <c r="D429" s="33" t="s">
        <v>130</v>
      </c>
      <c r="E429" s="200">
        <v>0</v>
      </c>
      <c r="F429" s="199">
        <v>0</v>
      </c>
      <c r="G429" s="200"/>
      <c r="H429" s="199"/>
      <c r="I429" s="200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  <c r="AC429" s="199"/>
      <c r="AD429" s="199"/>
      <c r="AE429" s="199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9"/>
      <c r="AP429" s="199"/>
      <c r="AQ429" s="199"/>
      <c r="AR429" s="199"/>
      <c r="AS429" s="199"/>
      <c r="AT429" s="199"/>
      <c r="AU429" s="199"/>
      <c r="AV429" s="199"/>
      <c r="AW429" s="199"/>
      <c r="AX429" s="199"/>
      <c r="AY429" s="199"/>
      <c r="AZ429" s="199"/>
      <c r="BA429" s="199"/>
      <c r="BB429" s="199"/>
      <c r="BC429" s="199"/>
      <c r="BD429" s="199"/>
      <c r="BE429" s="199"/>
      <c r="BF429" s="199"/>
      <c r="BG429" s="199"/>
      <c r="BH429" s="199"/>
      <c r="BI429" s="199"/>
      <c r="BJ429" s="199"/>
      <c r="BK429" s="199"/>
      <c r="BL429" s="199"/>
      <c r="BM429" s="199"/>
      <c r="BN429" s="199"/>
      <c r="BO429" s="199"/>
      <c r="BP429" s="199"/>
      <c r="BQ429" s="199"/>
      <c r="BR429" s="199"/>
      <c r="BS429" s="199"/>
      <c r="BT429" s="199"/>
      <c r="BU429" s="199"/>
      <c r="BV429" s="199"/>
      <c r="BW429" s="199"/>
      <c r="BX429" s="199"/>
      <c r="BY429" s="199"/>
      <c r="BZ429" s="199"/>
      <c r="CA429" s="199"/>
      <c r="CB429" s="199"/>
      <c r="CC429" s="199"/>
      <c r="CD429" s="199"/>
      <c r="CE429" s="199"/>
      <c r="CF429" s="199"/>
      <c r="CG429" s="199"/>
      <c r="CH429" s="199"/>
      <c r="CI429" s="199"/>
      <c r="CJ429" s="199"/>
      <c r="CK429" s="199"/>
      <c r="CL429" s="199"/>
      <c r="CM429" s="199"/>
      <c r="CN429" s="199"/>
      <c r="CO429" s="199"/>
      <c r="CP429" s="199"/>
      <c r="CQ429" s="199"/>
      <c r="CR429" s="199"/>
      <c r="CS429" s="199"/>
      <c r="CT429" s="199"/>
      <c r="CU429" s="199"/>
      <c r="CV429" s="199"/>
      <c r="CW429" s="199"/>
      <c r="CX429" s="199"/>
      <c r="CY429" s="199"/>
      <c r="CZ429" s="199"/>
      <c r="DA429" s="199"/>
      <c r="DB429" s="199"/>
      <c r="DC429" s="199"/>
      <c r="DD429" s="199"/>
      <c r="DE429" s="199"/>
      <c r="DF429" s="199"/>
      <c r="DG429" s="199"/>
      <c r="DH429" s="199"/>
      <c r="DI429" s="199"/>
      <c r="DJ429" s="199"/>
      <c r="DK429" s="199"/>
      <c r="DL429" s="199"/>
      <c r="DM429" s="199"/>
      <c r="DN429" s="199"/>
    </row>
    <row r="430" spans="1:118" x14ac:dyDescent="0.2">
      <c r="A430" s="33" t="s">
        <v>138</v>
      </c>
      <c r="B430" s="33" t="s">
        <v>193</v>
      </c>
      <c r="C430" s="33">
        <v>27</v>
      </c>
      <c r="D430" s="33" t="s">
        <v>131</v>
      </c>
      <c r="E430" s="200">
        <v>0</v>
      </c>
      <c r="F430" s="199">
        <v>0</v>
      </c>
      <c r="G430" s="200"/>
      <c r="H430" s="199"/>
      <c r="I430" s="200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  <c r="AC430" s="199"/>
      <c r="AD430" s="199"/>
      <c r="AE430" s="199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9"/>
      <c r="AP430" s="199"/>
      <c r="AQ430" s="199"/>
      <c r="AR430" s="199"/>
      <c r="AS430" s="199"/>
      <c r="AT430" s="199"/>
      <c r="AU430" s="199"/>
      <c r="AV430" s="199"/>
      <c r="AW430" s="199"/>
      <c r="AX430" s="199"/>
      <c r="AY430" s="199"/>
      <c r="AZ430" s="199"/>
      <c r="BA430" s="199"/>
      <c r="BB430" s="199"/>
      <c r="BC430" s="199"/>
      <c r="BD430" s="199"/>
      <c r="BE430" s="199"/>
      <c r="BF430" s="199"/>
      <c r="BG430" s="199"/>
      <c r="BH430" s="199"/>
      <c r="BI430" s="199"/>
      <c r="BJ430" s="199"/>
      <c r="BK430" s="199"/>
      <c r="BL430" s="199"/>
      <c r="BM430" s="199"/>
      <c r="BN430" s="199"/>
      <c r="BO430" s="199"/>
      <c r="BP430" s="199"/>
      <c r="BQ430" s="199"/>
      <c r="BR430" s="199"/>
      <c r="BS430" s="199"/>
      <c r="BT430" s="199"/>
      <c r="BU430" s="199"/>
      <c r="BV430" s="199"/>
      <c r="BW430" s="199"/>
      <c r="BX430" s="199"/>
      <c r="BY430" s="199"/>
      <c r="BZ430" s="199"/>
      <c r="CA430" s="199"/>
      <c r="CB430" s="199"/>
      <c r="CC430" s="199"/>
      <c r="CD430" s="199"/>
      <c r="CE430" s="199"/>
      <c r="CF430" s="199"/>
      <c r="CG430" s="199"/>
      <c r="CH430" s="199"/>
      <c r="CI430" s="199"/>
      <c r="CJ430" s="199"/>
      <c r="CK430" s="199"/>
      <c r="CL430" s="199"/>
      <c r="CM430" s="199"/>
      <c r="CN430" s="199"/>
      <c r="CO430" s="199"/>
      <c r="CP430" s="199"/>
      <c r="CQ430" s="199"/>
      <c r="CR430" s="199"/>
      <c r="CS430" s="199"/>
      <c r="CT430" s="199"/>
      <c r="CU430" s="199"/>
      <c r="CV430" s="199"/>
      <c r="CW430" s="199"/>
      <c r="CX430" s="199"/>
      <c r="CY430" s="199"/>
      <c r="CZ430" s="199"/>
      <c r="DA430" s="199"/>
      <c r="DB430" s="199"/>
      <c r="DC430" s="199"/>
      <c r="DD430" s="199"/>
      <c r="DE430" s="199"/>
      <c r="DF430" s="199"/>
      <c r="DG430" s="199"/>
      <c r="DH430" s="199"/>
      <c r="DI430" s="199"/>
      <c r="DJ430" s="199"/>
      <c r="DK430" s="199"/>
      <c r="DL430" s="199"/>
      <c r="DM430" s="199"/>
      <c r="DN430" s="199"/>
    </row>
    <row r="431" spans="1:118" x14ac:dyDescent="0.2">
      <c r="A431" s="33" t="s">
        <v>138</v>
      </c>
      <c r="B431" s="33" t="s">
        <v>193</v>
      </c>
      <c r="C431" s="33">
        <v>28</v>
      </c>
      <c r="D431" s="33" t="s">
        <v>132</v>
      </c>
      <c r="E431" s="200">
        <v>0</v>
      </c>
      <c r="F431" s="199">
        <v>0</v>
      </c>
      <c r="G431" s="200"/>
      <c r="H431" s="199"/>
      <c r="I431" s="200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  <c r="AC431" s="199"/>
      <c r="AD431" s="199"/>
      <c r="AE431" s="199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9"/>
      <c r="AP431" s="199"/>
      <c r="AQ431" s="199"/>
      <c r="AR431" s="199"/>
      <c r="AS431" s="199"/>
      <c r="AT431" s="199"/>
      <c r="AU431" s="199"/>
      <c r="AV431" s="199"/>
      <c r="AW431" s="199"/>
      <c r="AX431" s="199"/>
      <c r="AY431" s="199"/>
      <c r="AZ431" s="199"/>
      <c r="BA431" s="199"/>
      <c r="BB431" s="199"/>
      <c r="BC431" s="199"/>
      <c r="BD431" s="199"/>
      <c r="BE431" s="199"/>
      <c r="BF431" s="199"/>
      <c r="BG431" s="199"/>
      <c r="BH431" s="199"/>
      <c r="BI431" s="199"/>
      <c r="BJ431" s="199"/>
      <c r="BK431" s="199"/>
      <c r="BL431" s="199"/>
      <c r="BM431" s="199"/>
      <c r="BN431" s="199"/>
      <c r="BO431" s="199"/>
      <c r="BP431" s="199"/>
      <c r="BQ431" s="199"/>
      <c r="BR431" s="199"/>
      <c r="BS431" s="199"/>
      <c r="BT431" s="199"/>
      <c r="BU431" s="199"/>
      <c r="BV431" s="199"/>
      <c r="BW431" s="199"/>
      <c r="BX431" s="199"/>
      <c r="BY431" s="199"/>
      <c r="BZ431" s="199"/>
      <c r="CA431" s="199"/>
      <c r="CB431" s="199"/>
      <c r="CC431" s="199"/>
      <c r="CD431" s="199"/>
      <c r="CE431" s="199"/>
      <c r="CF431" s="199"/>
      <c r="CG431" s="199"/>
      <c r="CH431" s="199"/>
      <c r="CI431" s="199"/>
      <c r="CJ431" s="199"/>
      <c r="CK431" s="199"/>
      <c r="CL431" s="199"/>
      <c r="CM431" s="199"/>
      <c r="CN431" s="199"/>
      <c r="CO431" s="199"/>
      <c r="CP431" s="199"/>
      <c r="CQ431" s="199"/>
      <c r="CR431" s="199"/>
      <c r="CS431" s="199"/>
      <c r="CT431" s="199"/>
      <c r="CU431" s="199"/>
      <c r="CV431" s="199"/>
      <c r="CW431" s="199"/>
      <c r="CX431" s="199"/>
      <c r="CY431" s="199"/>
      <c r="CZ431" s="199"/>
      <c r="DA431" s="199"/>
      <c r="DB431" s="199"/>
      <c r="DC431" s="199"/>
      <c r="DD431" s="199"/>
      <c r="DE431" s="199"/>
      <c r="DF431" s="199"/>
      <c r="DG431" s="199"/>
      <c r="DH431" s="199"/>
      <c r="DI431" s="199"/>
      <c r="DJ431" s="199"/>
      <c r="DK431" s="199"/>
      <c r="DL431" s="199"/>
      <c r="DM431" s="199"/>
      <c r="DN431" s="199"/>
    </row>
    <row r="432" spans="1:118" x14ac:dyDescent="0.2">
      <c r="A432" s="33" t="s">
        <v>138</v>
      </c>
      <c r="B432" s="33" t="s">
        <v>193</v>
      </c>
      <c r="C432" s="33">
        <v>29</v>
      </c>
      <c r="D432" s="33" t="s">
        <v>133</v>
      </c>
      <c r="E432" s="200">
        <v>0</v>
      </c>
      <c r="F432" s="199">
        <v>0</v>
      </c>
      <c r="G432" s="200"/>
      <c r="H432" s="199"/>
      <c r="I432" s="200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  <c r="AC432" s="199"/>
      <c r="AD432" s="199"/>
      <c r="AE432" s="199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9"/>
      <c r="AP432" s="199"/>
      <c r="AQ432" s="199"/>
      <c r="AR432" s="199"/>
      <c r="AS432" s="199"/>
      <c r="AT432" s="199"/>
      <c r="AU432" s="199"/>
      <c r="AV432" s="199"/>
      <c r="AW432" s="199"/>
      <c r="AX432" s="199"/>
      <c r="AY432" s="199"/>
      <c r="AZ432" s="199"/>
      <c r="BA432" s="199"/>
      <c r="BB432" s="199"/>
      <c r="BC432" s="199"/>
      <c r="BD432" s="199"/>
      <c r="BE432" s="199"/>
      <c r="BF432" s="199"/>
      <c r="BG432" s="199"/>
      <c r="BH432" s="199"/>
      <c r="BI432" s="199"/>
      <c r="BJ432" s="199"/>
      <c r="BK432" s="199"/>
      <c r="BL432" s="199"/>
      <c r="BM432" s="199"/>
      <c r="BN432" s="199"/>
      <c r="BO432" s="199"/>
      <c r="BP432" s="199"/>
      <c r="BQ432" s="199"/>
      <c r="BR432" s="199"/>
      <c r="BS432" s="199"/>
      <c r="BT432" s="199"/>
      <c r="BU432" s="199"/>
      <c r="BV432" s="199"/>
      <c r="BW432" s="199"/>
      <c r="BX432" s="199"/>
      <c r="BY432" s="199"/>
      <c r="BZ432" s="199"/>
      <c r="CA432" s="199"/>
      <c r="CB432" s="199"/>
      <c r="CC432" s="199"/>
      <c r="CD432" s="199"/>
      <c r="CE432" s="199"/>
      <c r="CF432" s="199"/>
      <c r="CG432" s="199"/>
      <c r="CH432" s="199"/>
      <c r="CI432" s="199"/>
      <c r="CJ432" s="199"/>
      <c r="CK432" s="199"/>
      <c r="CL432" s="199"/>
      <c r="CM432" s="199"/>
      <c r="CN432" s="199"/>
      <c r="CO432" s="199"/>
      <c r="CP432" s="199"/>
      <c r="CQ432" s="199"/>
      <c r="CR432" s="199"/>
      <c r="CS432" s="199"/>
      <c r="CT432" s="199"/>
      <c r="CU432" s="199"/>
      <c r="CV432" s="199"/>
      <c r="CW432" s="199"/>
      <c r="CX432" s="199"/>
      <c r="CY432" s="199"/>
      <c r="CZ432" s="199"/>
      <c r="DA432" s="199"/>
      <c r="DB432" s="199"/>
      <c r="DC432" s="199"/>
      <c r="DD432" s="199"/>
      <c r="DE432" s="199"/>
      <c r="DF432" s="199"/>
      <c r="DG432" s="199"/>
      <c r="DH432" s="199"/>
      <c r="DI432" s="199"/>
      <c r="DJ432" s="199"/>
      <c r="DK432" s="199"/>
      <c r="DL432" s="199"/>
      <c r="DM432" s="199"/>
      <c r="DN432" s="199"/>
    </row>
    <row r="433" spans="1:118" x14ac:dyDescent="0.2">
      <c r="A433" s="33" t="s">
        <v>138</v>
      </c>
      <c r="B433" s="33" t="s">
        <v>193</v>
      </c>
      <c r="C433" s="33">
        <v>30</v>
      </c>
      <c r="D433" s="33" t="s">
        <v>134</v>
      </c>
      <c r="E433" s="200">
        <v>0</v>
      </c>
      <c r="F433" s="199">
        <v>0</v>
      </c>
      <c r="G433" s="200"/>
      <c r="H433" s="199"/>
      <c r="I433" s="200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  <c r="AC433" s="199"/>
      <c r="AD433" s="199"/>
      <c r="AE433" s="199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9"/>
      <c r="AP433" s="199"/>
      <c r="AQ433" s="199"/>
      <c r="AR433" s="199"/>
      <c r="AS433" s="199"/>
      <c r="AT433" s="199"/>
      <c r="AU433" s="199"/>
      <c r="AV433" s="199"/>
      <c r="AW433" s="199"/>
      <c r="AX433" s="199"/>
      <c r="AY433" s="199"/>
      <c r="AZ433" s="199"/>
      <c r="BA433" s="199"/>
      <c r="BB433" s="199"/>
      <c r="BC433" s="199"/>
      <c r="BD433" s="199"/>
      <c r="BE433" s="199"/>
      <c r="BF433" s="199"/>
      <c r="BG433" s="199"/>
      <c r="BH433" s="199"/>
      <c r="BI433" s="199"/>
      <c r="BJ433" s="199"/>
      <c r="BK433" s="199"/>
      <c r="BL433" s="199"/>
      <c r="BM433" s="199"/>
      <c r="BN433" s="199"/>
      <c r="BO433" s="199"/>
      <c r="BP433" s="199"/>
      <c r="BQ433" s="199"/>
      <c r="BR433" s="199"/>
      <c r="BS433" s="199"/>
      <c r="BT433" s="199"/>
      <c r="BU433" s="199"/>
      <c r="BV433" s="199"/>
      <c r="BW433" s="199"/>
      <c r="BX433" s="199"/>
      <c r="BY433" s="199"/>
      <c r="BZ433" s="199"/>
      <c r="CA433" s="199"/>
      <c r="CB433" s="199"/>
      <c r="CC433" s="199"/>
      <c r="CD433" s="199"/>
      <c r="CE433" s="199"/>
      <c r="CF433" s="199"/>
      <c r="CG433" s="199"/>
      <c r="CH433" s="199"/>
      <c r="CI433" s="199"/>
      <c r="CJ433" s="199"/>
      <c r="CK433" s="199"/>
      <c r="CL433" s="199"/>
      <c r="CM433" s="199"/>
      <c r="CN433" s="199"/>
      <c r="CO433" s="199"/>
      <c r="CP433" s="199"/>
      <c r="CQ433" s="199"/>
      <c r="CR433" s="199"/>
      <c r="CS433" s="199"/>
      <c r="CT433" s="199"/>
      <c r="CU433" s="199"/>
      <c r="CV433" s="199"/>
      <c r="CW433" s="199"/>
      <c r="CX433" s="199"/>
      <c r="CY433" s="199"/>
      <c r="CZ433" s="199"/>
      <c r="DA433" s="199"/>
      <c r="DB433" s="199"/>
      <c r="DC433" s="199"/>
      <c r="DD433" s="199"/>
      <c r="DE433" s="199"/>
      <c r="DF433" s="199"/>
      <c r="DG433" s="199"/>
      <c r="DH433" s="199"/>
      <c r="DI433" s="199"/>
      <c r="DJ433" s="199"/>
      <c r="DK433" s="199"/>
      <c r="DL433" s="199"/>
      <c r="DM433" s="199"/>
      <c r="DN433" s="199"/>
    </row>
    <row r="434" spans="1:118" x14ac:dyDescent="0.2">
      <c r="A434" s="33" t="s">
        <v>138</v>
      </c>
      <c r="B434" s="33" t="s">
        <v>193</v>
      </c>
      <c r="C434" s="33">
        <v>31</v>
      </c>
      <c r="D434" s="33" t="s">
        <v>135</v>
      </c>
      <c r="E434" s="200">
        <v>0</v>
      </c>
      <c r="F434" s="199">
        <v>0</v>
      </c>
      <c r="G434" s="200"/>
      <c r="H434" s="199"/>
      <c r="I434" s="200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  <c r="AC434" s="199"/>
      <c r="AD434" s="199"/>
      <c r="AE434" s="199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9"/>
      <c r="AP434" s="199"/>
      <c r="AQ434" s="199"/>
      <c r="AR434" s="199"/>
      <c r="AS434" s="199"/>
      <c r="AT434" s="199"/>
      <c r="AU434" s="199"/>
      <c r="AV434" s="199"/>
      <c r="AW434" s="199"/>
      <c r="AX434" s="199"/>
      <c r="AY434" s="199"/>
      <c r="AZ434" s="199"/>
      <c r="BA434" s="199"/>
      <c r="BB434" s="199"/>
      <c r="BC434" s="199"/>
      <c r="BD434" s="199"/>
      <c r="BE434" s="199"/>
      <c r="BF434" s="199"/>
      <c r="BG434" s="199"/>
      <c r="BH434" s="199"/>
      <c r="BI434" s="199"/>
      <c r="BJ434" s="199"/>
      <c r="BK434" s="199"/>
      <c r="BL434" s="199"/>
      <c r="BM434" s="199"/>
      <c r="BN434" s="199"/>
      <c r="BO434" s="199"/>
      <c r="BP434" s="199"/>
      <c r="BQ434" s="199"/>
      <c r="BR434" s="199"/>
      <c r="BS434" s="199"/>
      <c r="BT434" s="199"/>
      <c r="BU434" s="199"/>
      <c r="BV434" s="199"/>
      <c r="BW434" s="199"/>
      <c r="BX434" s="199"/>
      <c r="BY434" s="199"/>
      <c r="BZ434" s="199"/>
      <c r="CA434" s="199"/>
      <c r="CB434" s="199"/>
      <c r="CC434" s="199"/>
      <c r="CD434" s="199"/>
      <c r="CE434" s="199"/>
      <c r="CF434" s="199"/>
      <c r="CG434" s="199"/>
      <c r="CH434" s="199"/>
      <c r="CI434" s="199"/>
      <c r="CJ434" s="199"/>
      <c r="CK434" s="199"/>
      <c r="CL434" s="199"/>
      <c r="CM434" s="199"/>
      <c r="CN434" s="199"/>
      <c r="CO434" s="199"/>
      <c r="CP434" s="199"/>
      <c r="CQ434" s="199"/>
      <c r="CR434" s="199"/>
      <c r="CS434" s="199"/>
      <c r="CT434" s="199"/>
      <c r="CU434" s="199"/>
      <c r="CV434" s="199"/>
      <c r="CW434" s="199"/>
      <c r="CX434" s="199"/>
      <c r="CY434" s="199"/>
      <c r="CZ434" s="199"/>
      <c r="DA434" s="199"/>
      <c r="DB434" s="199"/>
      <c r="DC434" s="199"/>
      <c r="DD434" s="199"/>
      <c r="DE434" s="199"/>
      <c r="DF434" s="199"/>
      <c r="DG434" s="199"/>
      <c r="DH434" s="199"/>
      <c r="DI434" s="199"/>
      <c r="DJ434" s="199"/>
      <c r="DK434" s="199"/>
      <c r="DL434" s="199"/>
      <c r="DM434" s="199"/>
      <c r="DN434" s="199"/>
    </row>
    <row r="435" spans="1:118" x14ac:dyDescent="0.2">
      <c r="A435" s="33" t="s">
        <v>138</v>
      </c>
      <c r="B435" s="33" t="s">
        <v>193</v>
      </c>
      <c r="C435" s="33">
        <v>32</v>
      </c>
      <c r="D435" s="33" t="s">
        <v>70</v>
      </c>
      <c r="E435" s="200">
        <v>0</v>
      </c>
      <c r="F435" s="199">
        <v>0</v>
      </c>
      <c r="G435" s="200"/>
      <c r="H435" s="199"/>
      <c r="I435" s="200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  <c r="AC435" s="199"/>
      <c r="AD435" s="199"/>
      <c r="AE435" s="199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9"/>
      <c r="AP435" s="199"/>
      <c r="AQ435" s="199"/>
      <c r="AR435" s="199"/>
      <c r="AS435" s="199"/>
      <c r="AT435" s="199"/>
      <c r="AU435" s="199"/>
      <c r="AV435" s="199"/>
      <c r="AW435" s="199"/>
      <c r="AX435" s="199"/>
      <c r="AY435" s="199"/>
      <c r="AZ435" s="199"/>
      <c r="BA435" s="199"/>
      <c r="BB435" s="199"/>
      <c r="BC435" s="199"/>
      <c r="BD435" s="199"/>
      <c r="BE435" s="199"/>
      <c r="BF435" s="199"/>
      <c r="BG435" s="199"/>
      <c r="BH435" s="199"/>
      <c r="BI435" s="199"/>
      <c r="BJ435" s="199"/>
      <c r="BK435" s="199"/>
      <c r="BL435" s="199"/>
      <c r="BM435" s="199"/>
      <c r="BN435" s="199"/>
      <c r="BO435" s="199"/>
      <c r="BP435" s="199"/>
      <c r="BQ435" s="199"/>
      <c r="BR435" s="199"/>
      <c r="BS435" s="199"/>
      <c r="BT435" s="199"/>
      <c r="BU435" s="199"/>
      <c r="BV435" s="199"/>
      <c r="BW435" s="199"/>
      <c r="BX435" s="199"/>
      <c r="BY435" s="199"/>
      <c r="BZ435" s="199"/>
      <c r="CA435" s="199"/>
      <c r="CB435" s="199"/>
      <c r="CC435" s="199"/>
      <c r="CD435" s="199"/>
      <c r="CE435" s="199"/>
      <c r="CF435" s="199"/>
      <c r="CG435" s="199"/>
      <c r="CH435" s="199"/>
      <c r="CI435" s="199"/>
      <c r="CJ435" s="199"/>
      <c r="CK435" s="199"/>
      <c r="CL435" s="199"/>
      <c r="CM435" s="199"/>
      <c r="CN435" s="199"/>
      <c r="CO435" s="199"/>
      <c r="CP435" s="199"/>
      <c r="CQ435" s="199"/>
      <c r="CR435" s="199"/>
      <c r="CS435" s="199"/>
      <c r="CT435" s="199"/>
      <c r="CU435" s="199"/>
      <c r="CV435" s="199"/>
      <c r="CW435" s="199"/>
      <c r="CX435" s="199"/>
      <c r="CY435" s="199"/>
      <c r="CZ435" s="199"/>
      <c r="DA435" s="199"/>
      <c r="DB435" s="199"/>
      <c r="DC435" s="199"/>
      <c r="DD435" s="199"/>
      <c r="DE435" s="199"/>
      <c r="DF435" s="199"/>
      <c r="DG435" s="199"/>
      <c r="DH435" s="199"/>
      <c r="DI435" s="199"/>
      <c r="DJ435" s="199"/>
      <c r="DK435" s="199"/>
      <c r="DL435" s="199"/>
      <c r="DM435" s="199"/>
      <c r="DN435" s="199"/>
    </row>
    <row r="436" spans="1:118" x14ac:dyDescent="0.2">
      <c r="A436" s="33" t="s">
        <v>138</v>
      </c>
      <c r="B436" s="33" t="s">
        <v>193</v>
      </c>
      <c r="C436" s="33">
        <v>33</v>
      </c>
      <c r="D436" s="33" t="s">
        <v>71</v>
      </c>
      <c r="E436" s="200">
        <v>0</v>
      </c>
      <c r="F436" s="199">
        <v>0</v>
      </c>
      <c r="G436" s="200"/>
      <c r="H436" s="199"/>
      <c r="I436" s="200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  <c r="AC436" s="199"/>
      <c r="AD436" s="199"/>
      <c r="AE436" s="199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9"/>
      <c r="AP436" s="199"/>
      <c r="AQ436" s="199"/>
      <c r="AR436" s="199"/>
      <c r="AS436" s="199"/>
      <c r="AT436" s="199"/>
      <c r="AU436" s="199"/>
      <c r="AV436" s="199"/>
      <c r="AW436" s="199"/>
      <c r="AX436" s="199"/>
      <c r="AY436" s="199"/>
      <c r="AZ436" s="199"/>
      <c r="BA436" s="199"/>
      <c r="BB436" s="199"/>
      <c r="BC436" s="199"/>
      <c r="BD436" s="199"/>
      <c r="BE436" s="199"/>
      <c r="BF436" s="199"/>
      <c r="BG436" s="199"/>
      <c r="BH436" s="199"/>
      <c r="BI436" s="199"/>
      <c r="BJ436" s="199"/>
      <c r="BK436" s="199"/>
      <c r="BL436" s="199"/>
      <c r="BM436" s="199"/>
      <c r="BN436" s="199"/>
      <c r="BO436" s="199"/>
      <c r="BP436" s="199"/>
      <c r="BQ436" s="199"/>
      <c r="BR436" s="199"/>
      <c r="BS436" s="199"/>
      <c r="BT436" s="199"/>
      <c r="BU436" s="199"/>
      <c r="BV436" s="199"/>
      <c r="BW436" s="199"/>
      <c r="BX436" s="199"/>
      <c r="BY436" s="199"/>
      <c r="BZ436" s="199"/>
      <c r="CA436" s="199"/>
      <c r="CB436" s="199"/>
      <c r="CC436" s="199"/>
      <c r="CD436" s="199"/>
      <c r="CE436" s="199"/>
      <c r="CF436" s="199"/>
      <c r="CG436" s="199"/>
      <c r="CH436" s="199"/>
      <c r="CI436" s="199"/>
      <c r="CJ436" s="199"/>
      <c r="CK436" s="199"/>
      <c r="CL436" s="199"/>
      <c r="CM436" s="199"/>
      <c r="CN436" s="199"/>
      <c r="CO436" s="199"/>
      <c r="CP436" s="199"/>
      <c r="CQ436" s="199"/>
      <c r="CR436" s="199"/>
      <c r="CS436" s="199"/>
      <c r="CT436" s="199"/>
      <c r="CU436" s="199"/>
      <c r="CV436" s="199"/>
      <c r="CW436" s="199"/>
      <c r="CX436" s="199"/>
      <c r="CY436" s="199"/>
      <c r="CZ436" s="199"/>
      <c r="DA436" s="199"/>
      <c r="DB436" s="199"/>
      <c r="DC436" s="199"/>
      <c r="DD436" s="199"/>
      <c r="DE436" s="199"/>
      <c r="DF436" s="199"/>
      <c r="DG436" s="199"/>
      <c r="DH436" s="199"/>
      <c r="DI436" s="199"/>
      <c r="DJ436" s="199"/>
      <c r="DK436" s="199"/>
      <c r="DL436" s="199"/>
      <c r="DM436" s="199"/>
      <c r="DN436" s="199"/>
    </row>
    <row r="437" spans="1:118" x14ac:dyDescent="0.2">
      <c r="A437" s="33" t="s">
        <v>138</v>
      </c>
      <c r="B437" s="33" t="s">
        <v>193</v>
      </c>
      <c r="C437" s="33">
        <v>34</v>
      </c>
      <c r="D437" s="33" t="s">
        <v>72</v>
      </c>
      <c r="E437" s="200">
        <v>0</v>
      </c>
      <c r="F437" s="199">
        <v>0</v>
      </c>
      <c r="G437" s="200"/>
      <c r="H437" s="199"/>
      <c r="I437" s="200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  <c r="AC437" s="199"/>
      <c r="AD437" s="199"/>
      <c r="AE437" s="199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9"/>
      <c r="AP437" s="199"/>
      <c r="AQ437" s="199"/>
      <c r="AR437" s="199"/>
      <c r="AS437" s="199"/>
      <c r="AT437" s="199"/>
      <c r="AU437" s="199"/>
      <c r="AV437" s="199"/>
      <c r="AW437" s="199"/>
      <c r="AX437" s="199"/>
      <c r="AY437" s="199"/>
      <c r="AZ437" s="199"/>
      <c r="BA437" s="199"/>
      <c r="BB437" s="199"/>
      <c r="BC437" s="199"/>
      <c r="BD437" s="199"/>
      <c r="BE437" s="199"/>
      <c r="BF437" s="199"/>
      <c r="BG437" s="199"/>
      <c r="BH437" s="199"/>
      <c r="BI437" s="199"/>
      <c r="BJ437" s="199"/>
      <c r="BK437" s="199"/>
      <c r="BL437" s="199"/>
      <c r="BM437" s="199"/>
      <c r="BN437" s="199"/>
      <c r="BO437" s="199"/>
      <c r="BP437" s="199"/>
      <c r="BQ437" s="199"/>
      <c r="BR437" s="199"/>
      <c r="BS437" s="199"/>
      <c r="BT437" s="199"/>
      <c r="BU437" s="199"/>
      <c r="BV437" s="199"/>
      <c r="BW437" s="199"/>
      <c r="BX437" s="199"/>
      <c r="BY437" s="199"/>
      <c r="BZ437" s="199"/>
      <c r="CA437" s="199"/>
      <c r="CB437" s="199"/>
      <c r="CC437" s="199"/>
      <c r="CD437" s="199"/>
      <c r="CE437" s="199"/>
      <c r="CF437" s="199"/>
      <c r="CG437" s="199"/>
      <c r="CH437" s="199"/>
      <c r="CI437" s="199"/>
      <c r="CJ437" s="199"/>
      <c r="CK437" s="199"/>
      <c r="CL437" s="199"/>
      <c r="CM437" s="199"/>
      <c r="CN437" s="199"/>
      <c r="CO437" s="199"/>
      <c r="CP437" s="199"/>
      <c r="CQ437" s="199"/>
      <c r="CR437" s="199"/>
      <c r="CS437" s="199"/>
      <c r="CT437" s="199"/>
      <c r="CU437" s="199"/>
      <c r="CV437" s="199"/>
      <c r="CW437" s="199"/>
      <c r="CX437" s="199"/>
      <c r="CY437" s="199"/>
      <c r="CZ437" s="199"/>
      <c r="DA437" s="199"/>
      <c r="DB437" s="199"/>
      <c r="DC437" s="199"/>
      <c r="DD437" s="199"/>
      <c r="DE437" s="199"/>
      <c r="DF437" s="199"/>
      <c r="DG437" s="199"/>
      <c r="DH437" s="199"/>
      <c r="DI437" s="199"/>
      <c r="DJ437" s="199"/>
      <c r="DK437" s="199"/>
      <c r="DL437" s="199"/>
      <c r="DM437" s="199"/>
      <c r="DN437" s="199"/>
    </row>
    <row r="438" spans="1:118" x14ac:dyDescent="0.2">
      <c r="A438" s="33" t="s">
        <v>138</v>
      </c>
      <c r="B438" s="33" t="s">
        <v>193</v>
      </c>
      <c r="C438" s="33">
        <v>35</v>
      </c>
      <c r="D438" s="33" t="s">
        <v>73</v>
      </c>
      <c r="E438" s="200">
        <v>0</v>
      </c>
      <c r="F438" s="199">
        <v>0</v>
      </c>
      <c r="G438" s="200"/>
      <c r="H438" s="199"/>
      <c r="I438" s="200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  <c r="AC438" s="199"/>
      <c r="AD438" s="199"/>
      <c r="AE438" s="199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9"/>
      <c r="AP438" s="199"/>
      <c r="AQ438" s="199"/>
      <c r="AR438" s="199"/>
      <c r="AS438" s="199"/>
      <c r="AT438" s="199"/>
      <c r="AU438" s="199"/>
      <c r="AV438" s="199"/>
      <c r="AW438" s="199"/>
      <c r="AX438" s="199"/>
      <c r="AY438" s="199"/>
      <c r="AZ438" s="199"/>
      <c r="BA438" s="199"/>
      <c r="BB438" s="199"/>
      <c r="BC438" s="199"/>
      <c r="BD438" s="199"/>
      <c r="BE438" s="199"/>
      <c r="BF438" s="199"/>
      <c r="BG438" s="199"/>
      <c r="BH438" s="199"/>
      <c r="BI438" s="199"/>
      <c r="BJ438" s="199"/>
      <c r="BK438" s="199"/>
      <c r="BL438" s="199"/>
      <c r="BM438" s="199"/>
      <c r="BN438" s="199"/>
      <c r="BO438" s="199"/>
      <c r="BP438" s="199"/>
      <c r="BQ438" s="199"/>
      <c r="BR438" s="199"/>
      <c r="BS438" s="199"/>
      <c r="BT438" s="199"/>
      <c r="BU438" s="199"/>
      <c r="BV438" s="199"/>
      <c r="BW438" s="199"/>
      <c r="BX438" s="199"/>
      <c r="BY438" s="199"/>
      <c r="BZ438" s="199"/>
      <c r="CA438" s="199"/>
      <c r="CB438" s="199"/>
      <c r="CC438" s="199"/>
      <c r="CD438" s="199"/>
      <c r="CE438" s="199"/>
      <c r="CF438" s="199"/>
      <c r="CG438" s="199"/>
      <c r="CH438" s="199"/>
      <c r="CI438" s="199"/>
      <c r="CJ438" s="199"/>
      <c r="CK438" s="199"/>
      <c r="CL438" s="199"/>
      <c r="CM438" s="199"/>
      <c r="CN438" s="199"/>
      <c r="CO438" s="199"/>
      <c r="CP438" s="199"/>
      <c r="CQ438" s="199"/>
      <c r="CR438" s="199"/>
      <c r="CS438" s="199"/>
      <c r="CT438" s="199"/>
      <c r="CU438" s="199"/>
      <c r="CV438" s="199"/>
      <c r="CW438" s="199"/>
      <c r="CX438" s="199"/>
      <c r="CY438" s="199"/>
      <c r="CZ438" s="199"/>
      <c r="DA438" s="199"/>
      <c r="DB438" s="199"/>
      <c r="DC438" s="199"/>
      <c r="DD438" s="199"/>
      <c r="DE438" s="199"/>
      <c r="DF438" s="199"/>
      <c r="DG438" s="199"/>
      <c r="DH438" s="199"/>
      <c r="DI438" s="199"/>
      <c r="DJ438" s="199"/>
      <c r="DK438" s="199"/>
      <c r="DL438" s="199"/>
      <c r="DM438" s="199"/>
      <c r="DN438" s="199"/>
    </row>
    <row r="439" spans="1:118" x14ac:dyDescent="0.2">
      <c r="A439" s="33" t="s">
        <v>138</v>
      </c>
      <c r="B439" s="33" t="s">
        <v>193</v>
      </c>
      <c r="C439" s="33">
        <v>36</v>
      </c>
      <c r="D439" s="33" t="s">
        <v>74</v>
      </c>
      <c r="E439" s="200">
        <v>0</v>
      </c>
      <c r="F439" s="199">
        <v>0</v>
      </c>
      <c r="G439" s="200"/>
      <c r="H439" s="199"/>
      <c r="I439" s="200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  <c r="AC439" s="199"/>
      <c r="AD439" s="199"/>
      <c r="AE439" s="199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9"/>
      <c r="AP439" s="199"/>
      <c r="AQ439" s="199"/>
      <c r="AR439" s="199"/>
      <c r="AS439" s="199"/>
      <c r="AT439" s="199"/>
      <c r="AU439" s="199"/>
      <c r="AV439" s="199"/>
      <c r="AW439" s="199"/>
      <c r="AX439" s="199"/>
      <c r="AY439" s="199"/>
      <c r="AZ439" s="199"/>
      <c r="BA439" s="199"/>
      <c r="BB439" s="199"/>
      <c r="BC439" s="199"/>
      <c r="BD439" s="199"/>
      <c r="BE439" s="199"/>
      <c r="BF439" s="199"/>
      <c r="BG439" s="199"/>
      <c r="BH439" s="199"/>
      <c r="BI439" s="199"/>
      <c r="BJ439" s="199"/>
      <c r="BK439" s="199"/>
      <c r="BL439" s="199"/>
      <c r="BM439" s="199"/>
      <c r="BN439" s="199"/>
      <c r="BO439" s="199"/>
      <c r="BP439" s="199"/>
      <c r="BQ439" s="199"/>
      <c r="BR439" s="199"/>
      <c r="BS439" s="199"/>
      <c r="BT439" s="199"/>
      <c r="BU439" s="199"/>
      <c r="BV439" s="199"/>
      <c r="BW439" s="199"/>
      <c r="BX439" s="199"/>
      <c r="BY439" s="199"/>
      <c r="BZ439" s="199"/>
      <c r="CA439" s="199"/>
      <c r="CB439" s="199"/>
      <c r="CC439" s="199"/>
      <c r="CD439" s="199"/>
      <c r="CE439" s="199"/>
      <c r="CF439" s="199"/>
      <c r="CG439" s="199"/>
      <c r="CH439" s="199"/>
      <c r="CI439" s="199"/>
      <c r="CJ439" s="199"/>
      <c r="CK439" s="199"/>
      <c r="CL439" s="199"/>
      <c r="CM439" s="199"/>
      <c r="CN439" s="199"/>
      <c r="CO439" s="199"/>
      <c r="CP439" s="199"/>
      <c r="CQ439" s="199"/>
      <c r="CR439" s="199"/>
      <c r="CS439" s="199"/>
      <c r="CT439" s="199"/>
      <c r="CU439" s="199"/>
      <c r="CV439" s="199"/>
      <c r="CW439" s="199"/>
      <c r="CX439" s="199"/>
      <c r="CY439" s="199"/>
      <c r="CZ439" s="199"/>
      <c r="DA439" s="199"/>
      <c r="DB439" s="199"/>
      <c r="DC439" s="199"/>
      <c r="DD439" s="199"/>
      <c r="DE439" s="199"/>
      <c r="DF439" s="199"/>
      <c r="DG439" s="199"/>
      <c r="DH439" s="199"/>
      <c r="DI439" s="199"/>
      <c r="DJ439" s="199"/>
      <c r="DK439" s="199"/>
      <c r="DL439" s="199"/>
      <c r="DM439" s="199"/>
      <c r="DN439" s="199"/>
    </row>
    <row r="440" spans="1:118" x14ac:dyDescent="0.2">
      <c r="A440" s="33" t="s">
        <v>138</v>
      </c>
      <c r="B440" s="33" t="s">
        <v>193</v>
      </c>
      <c r="C440" s="33">
        <v>37</v>
      </c>
      <c r="D440" s="33" t="s">
        <v>75</v>
      </c>
      <c r="E440" s="200">
        <v>0</v>
      </c>
      <c r="F440" s="199">
        <v>0</v>
      </c>
      <c r="G440" s="200"/>
      <c r="H440" s="199"/>
      <c r="I440" s="200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  <c r="AC440" s="199"/>
      <c r="AD440" s="199"/>
      <c r="AE440" s="199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9"/>
      <c r="AP440" s="199"/>
      <c r="AQ440" s="199"/>
      <c r="AR440" s="199"/>
      <c r="AS440" s="199"/>
      <c r="AT440" s="199"/>
      <c r="AU440" s="199"/>
      <c r="AV440" s="199"/>
      <c r="AW440" s="199"/>
      <c r="AX440" s="199"/>
      <c r="AY440" s="199"/>
      <c r="AZ440" s="199"/>
      <c r="BA440" s="199"/>
      <c r="BB440" s="199"/>
      <c r="BC440" s="199"/>
      <c r="BD440" s="199"/>
      <c r="BE440" s="199"/>
      <c r="BF440" s="199"/>
      <c r="BG440" s="199"/>
      <c r="BH440" s="199"/>
      <c r="BI440" s="199"/>
      <c r="BJ440" s="199"/>
      <c r="BK440" s="199"/>
      <c r="BL440" s="199"/>
      <c r="BM440" s="199"/>
      <c r="BN440" s="199"/>
      <c r="BO440" s="199"/>
      <c r="BP440" s="199"/>
      <c r="BQ440" s="199"/>
      <c r="BR440" s="199"/>
      <c r="BS440" s="199"/>
      <c r="BT440" s="199"/>
      <c r="BU440" s="199"/>
      <c r="BV440" s="199"/>
      <c r="BW440" s="199"/>
      <c r="BX440" s="199"/>
      <c r="BY440" s="199"/>
      <c r="BZ440" s="199"/>
      <c r="CA440" s="199"/>
      <c r="CB440" s="199"/>
      <c r="CC440" s="199"/>
      <c r="CD440" s="199"/>
      <c r="CE440" s="199"/>
      <c r="CF440" s="199"/>
      <c r="CG440" s="199"/>
      <c r="CH440" s="199"/>
      <c r="CI440" s="199"/>
      <c r="CJ440" s="199"/>
      <c r="CK440" s="199"/>
      <c r="CL440" s="199"/>
      <c r="CM440" s="199"/>
      <c r="CN440" s="199"/>
      <c r="CO440" s="199"/>
      <c r="CP440" s="199"/>
      <c r="CQ440" s="199"/>
      <c r="CR440" s="199"/>
      <c r="CS440" s="199"/>
      <c r="CT440" s="199"/>
      <c r="CU440" s="199"/>
      <c r="CV440" s="199"/>
      <c r="CW440" s="199"/>
      <c r="CX440" s="199"/>
      <c r="CY440" s="199"/>
      <c r="CZ440" s="199"/>
      <c r="DA440" s="199"/>
      <c r="DB440" s="199"/>
      <c r="DC440" s="199"/>
      <c r="DD440" s="199"/>
      <c r="DE440" s="199"/>
      <c r="DF440" s="199"/>
      <c r="DG440" s="199"/>
      <c r="DH440" s="199"/>
      <c r="DI440" s="199"/>
      <c r="DJ440" s="199"/>
      <c r="DK440" s="199"/>
      <c r="DL440" s="199"/>
      <c r="DM440" s="199"/>
      <c r="DN440" s="199"/>
    </row>
    <row r="441" spans="1:118" x14ac:dyDescent="0.2">
      <c r="A441" s="33" t="s">
        <v>138</v>
      </c>
      <c r="B441" s="33" t="s">
        <v>193</v>
      </c>
      <c r="C441" s="33">
        <v>38</v>
      </c>
      <c r="D441" s="33" t="s">
        <v>76</v>
      </c>
      <c r="E441" s="200">
        <v>0</v>
      </c>
      <c r="F441" s="199">
        <v>0</v>
      </c>
      <c r="G441" s="200"/>
      <c r="H441" s="199"/>
      <c r="I441" s="200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  <c r="AC441" s="199"/>
      <c r="AD441" s="199"/>
      <c r="AE441" s="199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9"/>
      <c r="AP441" s="199"/>
      <c r="AQ441" s="199"/>
      <c r="AR441" s="199"/>
      <c r="AS441" s="199"/>
      <c r="AT441" s="199"/>
      <c r="AU441" s="199"/>
      <c r="AV441" s="199"/>
      <c r="AW441" s="199"/>
      <c r="AX441" s="199"/>
      <c r="AY441" s="199"/>
      <c r="AZ441" s="199"/>
      <c r="BA441" s="199"/>
      <c r="BB441" s="199"/>
      <c r="BC441" s="199"/>
      <c r="BD441" s="199"/>
      <c r="BE441" s="199"/>
      <c r="BF441" s="199"/>
      <c r="BG441" s="199"/>
      <c r="BH441" s="199"/>
      <c r="BI441" s="199"/>
      <c r="BJ441" s="199"/>
      <c r="BK441" s="199"/>
      <c r="BL441" s="199"/>
      <c r="BM441" s="199"/>
      <c r="BN441" s="199"/>
      <c r="BO441" s="199"/>
      <c r="BP441" s="199"/>
      <c r="BQ441" s="199"/>
      <c r="BR441" s="199"/>
      <c r="BS441" s="199"/>
      <c r="BT441" s="199"/>
      <c r="BU441" s="199"/>
      <c r="BV441" s="199"/>
      <c r="BW441" s="199"/>
      <c r="BX441" s="199"/>
      <c r="BY441" s="199"/>
      <c r="BZ441" s="199"/>
      <c r="CA441" s="199"/>
      <c r="CB441" s="199"/>
      <c r="CC441" s="199"/>
      <c r="CD441" s="199"/>
      <c r="CE441" s="199"/>
      <c r="CF441" s="199"/>
      <c r="CG441" s="199"/>
      <c r="CH441" s="199"/>
      <c r="CI441" s="199"/>
      <c r="CJ441" s="199"/>
      <c r="CK441" s="199"/>
      <c r="CL441" s="199"/>
      <c r="CM441" s="199"/>
      <c r="CN441" s="199"/>
      <c r="CO441" s="199"/>
      <c r="CP441" s="199"/>
      <c r="CQ441" s="199"/>
      <c r="CR441" s="199"/>
      <c r="CS441" s="199"/>
      <c r="CT441" s="199"/>
      <c r="CU441" s="199"/>
      <c r="CV441" s="199"/>
      <c r="CW441" s="199"/>
      <c r="CX441" s="199"/>
      <c r="CY441" s="199"/>
      <c r="CZ441" s="199"/>
      <c r="DA441" s="199"/>
      <c r="DB441" s="199"/>
      <c r="DC441" s="199"/>
      <c r="DD441" s="199"/>
      <c r="DE441" s="199"/>
      <c r="DF441" s="199"/>
      <c r="DG441" s="199"/>
      <c r="DH441" s="199"/>
      <c r="DI441" s="199"/>
      <c r="DJ441" s="199"/>
      <c r="DK441" s="199"/>
      <c r="DL441" s="199"/>
      <c r="DM441" s="199"/>
      <c r="DN441" s="199"/>
    </row>
    <row r="442" spans="1:118" x14ac:dyDescent="0.2">
      <c r="A442" s="33" t="s">
        <v>138</v>
      </c>
      <c r="B442" s="33" t="s">
        <v>193</v>
      </c>
      <c r="C442" s="33">
        <v>39</v>
      </c>
      <c r="D442" s="33" t="s">
        <v>77</v>
      </c>
      <c r="E442" s="200">
        <v>0</v>
      </c>
      <c r="F442" s="199">
        <v>0</v>
      </c>
      <c r="G442" s="200"/>
      <c r="H442" s="199"/>
      <c r="I442" s="200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  <c r="AC442" s="199"/>
      <c r="AD442" s="199"/>
      <c r="AE442" s="199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9"/>
      <c r="AP442" s="199"/>
      <c r="AQ442" s="199"/>
      <c r="AR442" s="199"/>
      <c r="AS442" s="199"/>
      <c r="AT442" s="199"/>
      <c r="AU442" s="199"/>
      <c r="AV442" s="199"/>
      <c r="AW442" s="199"/>
      <c r="AX442" s="199"/>
      <c r="AY442" s="199"/>
      <c r="AZ442" s="199"/>
      <c r="BA442" s="199"/>
      <c r="BB442" s="199"/>
      <c r="BC442" s="199"/>
      <c r="BD442" s="199"/>
      <c r="BE442" s="199"/>
      <c r="BF442" s="199"/>
      <c r="BG442" s="199"/>
      <c r="BH442" s="199"/>
      <c r="BI442" s="199"/>
      <c r="BJ442" s="199"/>
      <c r="BK442" s="199"/>
      <c r="BL442" s="199"/>
      <c r="BM442" s="199"/>
      <c r="BN442" s="199"/>
      <c r="BO442" s="199"/>
      <c r="BP442" s="199"/>
      <c r="BQ442" s="199"/>
      <c r="BR442" s="199"/>
      <c r="BS442" s="199"/>
      <c r="BT442" s="199"/>
      <c r="BU442" s="199"/>
      <c r="BV442" s="199"/>
      <c r="BW442" s="199"/>
      <c r="BX442" s="199"/>
      <c r="BY442" s="199"/>
      <c r="BZ442" s="199"/>
      <c r="CA442" s="199"/>
      <c r="CB442" s="199"/>
      <c r="CC442" s="199"/>
      <c r="CD442" s="199"/>
      <c r="CE442" s="199"/>
      <c r="CF442" s="199"/>
      <c r="CG442" s="199"/>
      <c r="CH442" s="199"/>
      <c r="CI442" s="199"/>
      <c r="CJ442" s="199"/>
      <c r="CK442" s="199"/>
      <c r="CL442" s="199"/>
      <c r="CM442" s="199"/>
      <c r="CN442" s="199"/>
      <c r="CO442" s="199"/>
      <c r="CP442" s="199"/>
      <c r="CQ442" s="199"/>
      <c r="CR442" s="199"/>
      <c r="CS442" s="199"/>
      <c r="CT442" s="199"/>
      <c r="CU442" s="199"/>
      <c r="CV442" s="199"/>
      <c r="CW442" s="199"/>
      <c r="CX442" s="199"/>
      <c r="CY442" s="199"/>
      <c r="CZ442" s="199"/>
      <c r="DA442" s="199"/>
      <c r="DB442" s="199"/>
      <c r="DC442" s="199"/>
      <c r="DD442" s="199"/>
      <c r="DE442" s="199"/>
      <c r="DF442" s="199"/>
      <c r="DG442" s="199"/>
      <c r="DH442" s="199"/>
      <c r="DI442" s="199"/>
      <c r="DJ442" s="199"/>
      <c r="DK442" s="199"/>
      <c r="DL442" s="199"/>
      <c r="DM442" s="199"/>
      <c r="DN442" s="199"/>
    </row>
    <row r="443" spans="1:118" x14ac:dyDescent="0.2">
      <c r="A443" s="33" t="s">
        <v>138</v>
      </c>
      <c r="B443" s="33" t="s">
        <v>193</v>
      </c>
      <c r="C443" s="33">
        <v>40</v>
      </c>
      <c r="D443" s="33" t="s">
        <v>78</v>
      </c>
      <c r="E443" s="200">
        <v>0</v>
      </c>
      <c r="F443" s="199">
        <v>0</v>
      </c>
      <c r="G443" s="200"/>
      <c r="H443" s="199"/>
      <c r="I443" s="200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  <c r="AC443" s="199"/>
      <c r="AD443" s="199"/>
      <c r="AE443" s="199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9"/>
      <c r="AP443" s="199"/>
      <c r="AQ443" s="199"/>
      <c r="AR443" s="199"/>
      <c r="AS443" s="199"/>
      <c r="AT443" s="199"/>
      <c r="AU443" s="199"/>
      <c r="AV443" s="199"/>
      <c r="AW443" s="199"/>
      <c r="AX443" s="199"/>
      <c r="AY443" s="199"/>
      <c r="AZ443" s="199"/>
      <c r="BA443" s="199"/>
      <c r="BB443" s="199"/>
      <c r="BC443" s="199"/>
      <c r="BD443" s="199"/>
      <c r="BE443" s="199"/>
      <c r="BF443" s="199"/>
      <c r="BG443" s="199"/>
      <c r="BH443" s="199"/>
      <c r="BI443" s="199"/>
      <c r="BJ443" s="199"/>
      <c r="BK443" s="199"/>
      <c r="BL443" s="199"/>
      <c r="BM443" s="199"/>
      <c r="BN443" s="199"/>
      <c r="BO443" s="199"/>
      <c r="BP443" s="199"/>
      <c r="BQ443" s="199"/>
      <c r="BR443" s="199"/>
      <c r="BS443" s="199"/>
      <c r="BT443" s="199"/>
      <c r="BU443" s="199"/>
      <c r="BV443" s="199"/>
      <c r="BW443" s="199"/>
      <c r="BX443" s="199"/>
      <c r="BY443" s="199"/>
      <c r="BZ443" s="199"/>
      <c r="CA443" s="199"/>
      <c r="CB443" s="199"/>
      <c r="CC443" s="199"/>
      <c r="CD443" s="199"/>
      <c r="CE443" s="199"/>
      <c r="CF443" s="199"/>
      <c r="CG443" s="199"/>
      <c r="CH443" s="199"/>
      <c r="CI443" s="199"/>
      <c r="CJ443" s="199"/>
      <c r="CK443" s="199"/>
      <c r="CL443" s="199"/>
      <c r="CM443" s="199"/>
      <c r="CN443" s="199"/>
      <c r="CO443" s="199"/>
      <c r="CP443" s="199"/>
      <c r="CQ443" s="199"/>
      <c r="CR443" s="199"/>
      <c r="CS443" s="199"/>
      <c r="CT443" s="199"/>
      <c r="CU443" s="199"/>
      <c r="CV443" s="199"/>
      <c r="CW443" s="199"/>
      <c r="CX443" s="199"/>
      <c r="CY443" s="199"/>
      <c r="CZ443" s="199"/>
      <c r="DA443" s="199"/>
      <c r="DB443" s="199"/>
      <c r="DC443" s="199"/>
      <c r="DD443" s="199"/>
      <c r="DE443" s="199"/>
      <c r="DF443" s="199"/>
      <c r="DG443" s="199"/>
      <c r="DH443" s="199"/>
      <c r="DI443" s="199"/>
      <c r="DJ443" s="199"/>
      <c r="DK443" s="199"/>
      <c r="DL443" s="199"/>
      <c r="DM443" s="199"/>
      <c r="DN443" s="199"/>
    </row>
    <row r="444" spans="1:118" x14ac:dyDescent="0.2">
      <c r="A444" s="33" t="s">
        <v>138</v>
      </c>
      <c r="B444" s="33" t="s">
        <v>141</v>
      </c>
      <c r="C444" s="33">
        <v>1</v>
      </c>
      <c r="D444" s="33" t="s">
        <v>25</v>
      </c>
      <c r="E444" s="200">
        <v>15034964</v>
      </c>
      <c r="F444" s="199">
        <v>62442853.840000004</v>
      </c>
      <c r="G444" s="200"/>
      <c r="H444" s="199"/>
      <c r="I444" s="200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  <c r="AC444" s="199"/>
      <c r="AD444" s="199"/>
      <c r="AE444" s="199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9"/>
      <c r="AP444" s="199"/>
      <c r="AQ444" s="199"/>
      <c r="AR444" s="199"/>
      <c r="AS444" s="199"/>
      <c r="AT444" s="199"/>
      <c r="AU444" s="199"/>
      <c r="AV444" s="199"/>
      <c r="AW444" s="199"/>
      <c r="AX444" s="199"/>
      <c r="AY444" s="199"/>
      <c r="AZ444" s="199"/>
      <c r="BA444" s="199"/>
      <c r="BB444" s="199"/>
      <c r="BC444" s="199"/>
      <c r="BD444" s="199"/>
      <c r="BE444" s="199"/>
      <c r="BF444" s="199"/>
      <c r="BG444" s="199"/>
      <c r="BH444" s="199"/>
      <c r="BI444" s="199"/>
      <c r="BJ444" s="199"/>
      <c r="BK444" s="199"/>
      <c r="BL444" s="199"/>
      <c r="BM444" s="199"/>
      <c r="BN444" s="199"/>
      <c r="BO444" s="199"/>
      <c r="BP444" s="199"/>
      <c r="BQ444" s="199"/>
      <c r="BR444" s="199"/>
      <c r="BS444" s="199"/>
      <c r="BT444" s="199"/>
      <c r="BU444" s="199"/>
      <c r="BV444" s="199"/>
      <c r="BW444" s="199"/>
      <c r="BX444" s="199"/>
      <c r="BY444" s="199"/>
      <c r="BZ444" s="199"/>
      <c r="CA444" s="199"/>
      <c r="CB444" s="199"/>
      <c r="CC444" s="199"/>
      <c r="CD444" s="199"/>
      <c r="CE444" s="199"/>
      <c r="CF444" s="199"/>
      <c r="CG444" s="199"/>
      <c r="CH444" s="199"/>
      <c r="CI444" s="199"/>
      <c r="CJ444" s="199"/>
      <c r="CK444" s="199"/>
      <c r="CL444" s="199"/>
      <c r="CM444" s="199"/>
      <c r="CN444" s="199"/>
      <c r="CO444" s="199"/>
      <c r="CP444" s="199"/>
      <c r="CQ444" s="199"/>
      <c r="CR444" s="199"/>
      <c r="CS444" s="199"/>
      <c r="CT444" s="199"/>
      <c r="CU444" s="199"/>
      <c r="CV444" s="199"/>
      <c r="CW444" s="199"/>
      <c r="CX444" s="199"/>
      <c r="CY444" s="199"/>
      <c r="CZ444" s="199"/>
      <c r="DA444" s="199"/>
      <c r="DB444" s="199"/>
      <c r="DC444" s="199"/>
      <c r="DD444" s="199"/>
      <c r="DE444" s="199"/>
      <c r="DF444" s="199"/>
      <c r="DG444" s="199"/>
      <c r="DH444" s="199"/>
      <c r="DI444" s="199"/>
      <c r="DJ444" s="199"/>
      <c r="DK444" s="199"/>
      <c r="DL444" s="199"/>
      <c r="DM444" s="199"/>
      <c r="DN444" s="199"/>
    </row>
    <row r="445" spans="1:118" x14ac:dyDescent="0.2">
      <c r="A445" s="33" t="s">
        <v>138</v>
      </c>
      <c r="B445" s="33" t="s">
        <v>141</v>
      </c>
      <c r="C445" s="33">
        <v>2</v>
      </c>
      <c r="D445" s="33" t="s">
        <v>26</v>
      </c>
      <c r="E445" s="200">
        <v>0</v>
      </c>
      <c r="F445" s="199">
        <v>0</v>
      </c>
      <c r="G445" s="200"/>
      <c r="H445" s="199"/>
      <c r="I445" s="200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  <c r="AC445" s="199"/>
      <c r="AD445" s="199"/>
      <c r="AE445" s="199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9"/>
      <c r="AP445" s="199"/>
      <c r="AQ445" s="199"/>
      <c r="AR445" s="199"/>
      <c r="AS445" s="199"/>
      <c r="AT445" s="199"/>
      <c r="AU445" s="199"/>
      <c r="AV445" s="199"/>
      <c r="AW445" s="199"/>
      <c r="AX445" s="199"/>
      <c r="AY445" s="199"/>
      <c r="AZ445" s="199"/>
      <c r="BA445" s="199"/>
      <c r="BB445" s="199"/>
      <c r="BC445" s="199"/>
      <c r="BD445" s="199"/>
      <c r="BE445" s="199"/>
      <c r="BF445" s="199"/>
      <c r="BG445" s="199"/>
      <c r="BH445" s="199"/>
      <c r="BI445" s="199"/>
      <c r="BJ445" s="199"/>
      <c r="BK445" s="199"/>
      <c r="BL445" s="199"/>
      <c r="BM445" s="199"/>
      <c r="BN445" s="199"/>
      <c r="BO445" s="199"/>
      <c r="BP445" s="199"/>
      <c r="BQ445" s="199"/>
      <c r="BR445" s="199"/>
      <c r="BS445" s="199"/>
      <c r="BT445" s="199"/>
      <c r="BU445" s="199"/>
      <c r="BV445" s="199"/>
      <c r="BW445" s="199"/>
      <c r="BX445" s="199"/>
      <c r="BY445" s="199"/>
      <c r="BZ445" s="199"/>
      <c r="CA445" s="199"/>
      <c r="CB445" s="199"/>
      <c r="CC445" s="199"/>
      <c r="CD445" s="199"/>
      <c r="CE445" s="199"/>
      <c r="CF445" s="199"/>
      <c r="CG445" s="199"/>
      <c r="CH445" s="199"/>
      <c r="CI445" s="199"/>
      <c r="CJ445" s="199"/>
      <c r="CK445" s="199"/>
      <c r="CL445" s="199"/>
      <c r="CM445" s="199"/>
      <c r="CN445" s="199"/>
      <c r="CO445" s="199"/>
      <c r="CP445" s="199"/>
      <c r="CQ445" s="199"/>
      <c r="CR445" s="199"/>
      <c r="CS445" s="199"/>
      <c r="CT445" s="199"/>
      <c r="CU445" s="199"/>
      <c r="CV445" s="199"/>
      <c r="CW445" s="199"/>
      <c r="CX445" s="199"/>
      <c r="CY445" s="199"/>
      <c r="CZ445" s="199"/>
      <c r="DA445" s="199"/>
      <c r="DB445" s="199"/>
      <c r="DC445" s="199"/>
      <c r="DD445" s="199"/>
      <c r="DE445" s="199"/>
      <c r="DF445" s="199"/>
      <c r="DG445" s="199"/>
      <c r="DH445" s="199"/>
      <c r="DI445" s="199"/>
      <c r="DJ445" s="199"/>
      <c r="DK445" s="199"/>
      <c r="DL445" s="199"/>
      <c r="DM445" s="199"/>
      <c r="DN445" s="199"/>
    </row>
    <row r="446" spans="1:118" x14ac:dyDescent="0.2">
      <c r="A446" s="33" t="s">
        <v>138</v>
      </c>
      <c r="B446" s="33" t="s">
        <v>141</v>
      </c>
      <c r="C446" s="33">
        <v>3</v>
      </c>
      <c r="D446" s="33" t="s">
        <v>27</v>
      </c>
      <c r="E446" s="200">
        <v>10189948</v>
      </c>
      <c r="F446" s="199">
        <v>43284349</v>
      </c>
      <c r="G446" s="200"/>
      <c r="H446" s="199"/>
      <c r="I446" s="200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  <c r="AC446" s="199"/>
      <c r="AD446" s="199"/>
      <c r="AE446" s="199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9"/>
      <c r="AP446" s="199"/>
      <c r="AQ446" s="199"/>
      <c r="AR446" s="199"/>
      <c r="AS446" s="199"/>
      <c r="AT446" s="199"/>
      <c r="AU446" s="199"/>
      <c r="AV446" s="199"/>
      <c r="AW446" s="199"/>
      <c r="AX446" s="199"/>
      <c r="AY446" s="199"/>
      <c r="AZ446" s="199"/>
      <c r="BA446" s="199"/>
      <c r="BB446" s="199"/>
      <c r="BC446" s="199"/>
      <c r="BD446" s="199"/>
      <c r="BE446" s="199"/>
      <c r="BF446" s="199"/>
      <c r="BG446" s="199"/>
      <c r="BH446" s="199"/>
      <c r="BI446" s="199"/>
      <c r="BJ446" s="199"/>
      <c r="BK446" s="199"/>
      <c r="BL446" s="199"/>
      <c r="BM446" s="199"/>
      <c r="BN446" s="199"/>
      <c r="BO446" s="199"/>
      <c r="BP446" s="199"/>
      <c r="BQ446" s="199"/>
      <c r="BR446" s="199"/>
      <c r="BS446" s="199"/>
      <c r="BT446" s="199"/>
      <c r="BU446" s="199"/>
      <c r="BV446" s="199"/>
      <c r="BW446" s="199"/>
      <c r="BX446" s="199"/>
      <c r="BY446" s="199"/>
      <c r="BZ446" s="199"/>
      <c r="CA446" s="199"/>
      <c r="CB446" s="199"/>
      <c r="CC446" s="199"/>
      <c r="CD446" s="199"/>
      <c r="CE446" s="199"/>
      <c r="CF446" s="199"/>
      <c r="CG446" s="199"/>
      <c r="CH446" s="199"/>
      <c r="CI446" s="199"/>
      <c r="CJ446" s="199"/>
      <c r="CK446" s="199"/>
      <c r="CL446" s="199"/>
      <c r="CM446" s="199"/>
      <c r="CN446" s="199"/>
      <c r="CO446" s="199"/>
      <c r="CP446" s="199"/>
      <c r="CQ446" s="199"/>
      <c r="CR446" s="199"/>
      <c r="CS446" s="199"/>
      <c r="CT446" s="199"/>
      <c r="CU446" s="199"/>
      <c r="CV446" s="199"/>
      <c r="CW446" s="199"/>
      <c r="CX446" s="199"/>
      <c r="CY446" s="199"/>
      <c r="CZ446" s="199"/>
      <c r="DA446" s="199"/>
      <c r="DB446" s="199"/>
      <c r="DC446" s="199"/>
      <c r="DD446" s="199"/>
      <c r="DE446" s="199"/>
      <c r="DF446" s="199"/>
      <c r="DG446" s="199"/>
      <c r="DH446" s="199"/>
      <c r="DI446" s="199"/>
      <c r="DJ446" s="199"/>
      <c r="DK446" s="199"/>
      <c r="DL446" s="199"/>
      <c r="DM446" s="199"/>
      <c r="DN446" s="199"/>
    </row>
    <row r="447" spans="1:118" x14ac:dyDescent="0.2">
      <c r="A447" s="33" t="s">
        <v>138</v>
      </c>
      <c r="B447" s="33" t="s">
        <v>141</v>
      </c>
      <c r="C447" s="33">
        <v>4</v>
      </c>
      <c r="D447" s="33" t="s">
        <v>28</v>
      </c>
      <c r="E447" s="200">
        <v>0</v>
      </c>
      <c r="F447" s="199">
        <v>0</v>
      </c>
      <c r="G447" s="200"/>
      <c r="H447" s="199"/>
      <c r="I447" s="200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  <c r="AC447" s="199"/>
      <c r="AD447" s="199"/>
      <c r="AE447" s="199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9"/>
      <c r="AP447" s="199"/>
      <c r="AQ447" s="199"/>
      <c r="AR447" s="199"/>
      <c r="AS447" s="199"/>
      <c r="AT447" s="199"/>
      <c r="AU447" s="199"/>
      <c r="AV447" s="199"/>
      <c r="AW447" s="199"/>
      <c r="AX447" s="199"/>
      <c r="AY447" s="199"/>
      <c r="AZ447" s="199"/>
      <c r="BA447" s="199"/>
      <c r="BB447" s="199"/>
      <c r="BC447" s="199"/>
      <c r="BD447" s="199"/>
      <c r="BE447" s="199"/>
      <c r="BF447" s="199"/>
      <c r="BG447" s="199"/>
      <c r="BH447" s="199"/>
      <c r="BI447" s="199"/>
      <c r="BJ447" s="199"/>
      <c r="BK447" s="199"/>
      <c r="BL447" s="199"/>
      <c r="BM447" s="199"/>
      <c r="BN447" s="199"/>
      <c r="BO447" s="199"/>
      <c r="BP447" s="199"/>
      <c r="BQ447" s="199"/>
      <c r="BR447" s="199"/>
      <c r="BS447" s="199"/>
      <c r="BT447" s="199"/>
      <c r="BU447" s="199"/>
      <c r="BV447" s="199"/>
      <c r="BW447" s="199"/>
      <c r="BX447" s="199"/>
      <c r="BY447" s="199"/>
      <c r="BZ447" s="199"/>
      <c r="CA447" s="199"/>
      <c r="CB447" s="199"/>
      <c r="CC447" s="199"/>
      <c r="CD447" s="199"/>
      <c r="CE447" s="199"/>
      <c r="CF447" s="199"/>
      <c r="CG447" s="199"/>
      <c r="CH447" s="199"/>
      <c r="CI447" s="199"/>
      <c r="CJ447" s="199"/>
      <c r="CK447" s="199"/>
      <c r="CL447" s="199"/>
      <c r="CM447" s="199"/>
      <c r="CN447" s="199"/>
      <c r="CO447" s="199"/>
      <c r="CP447" s="199"/>
      <c r="CQ447" s="199"/>
      <c r="CR447" s="199"/>
      <c r="CS447" s="199"/>
      <c r="CT447" s="199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199"/>
      <c r="DM447" s="199"/>
      <c r="DN447" s="199"/>
    </row>
    <row r="448" spans="1:118" x14ac:dyDescent="0.2">
      <c r="A448" s="33" t="s">
        <v>138</v>
      </c>
      <c r="B448" s="33" t="s">
        <v>141</v>
      </c>
      <c r="C448" s="33">
        <v>5</v>
      </c>
      <c r="D448" s="33" t="s">
        <v>123</v>
      </c>
      <c r="E448" s="200">
        <v>0</v>
      </c>
      <c r="F448" s="199">
        <v>1554000</v>
      </c>
      <c r="G448" s="200"/>
      <c r="H448" s="199"/>
      <c r="I448" s="200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  <c r="AC448" s="199"/>
      <c r="AD448" s="199"/>
      <c r="AE448" s="199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9"/>
      <c r="AP448" s="199"/>
      <c r="AQ448" s="199"/>
      <c r="AR448" s="199"/>
      <c r="AS448" s="199"/>
      <c r="AT448" s="199"/>
      <c r="AU448" s="199"/>
      <c r="AV448" s="199"/>
      <c r="AW448" s="199"/>
      <c r="AX448" s="199"/>
      <c r="AY448" s="199"/>
      <c r="AZ448" s="199"/>
      <c r="BA448" s="199"/>
      <c r="BB448" s="199"/>
      <c r="BC448" s="199"/>
      <c r="BD448" s="199"/>
      <c r="BE448" s="199"/>
      <c r="BF448" s="199"/>
      <c r="BG448" s="199"/>
      <c r="BH448" s="199"/>
      <c r="BI448" s="199"/>
      <c r="BJ448" s="199"/>
      <c r="BK448" s="199"/>
      <c r="BL448" s="199"/>
      <c r="BM448" s="199"/>
      <c r="BN448" s="199"/>
      <c r="BO448" s="199"/>
      <c r="BP448" s="199"/>
      <c r="BQ448" s="199"/>
      <c r="BR448" s="199"/>
      <c r="BS448" s="199"/>
      <c r="BT448" s="199"/>
      <c r="BU448" s="199"/>
      <c r="BV448" s="199"/>
      <c r="BW448" s="199"/>
      <c r="BX448" s="199"/>
      <c r="BY448" s="199"/>
      <c r="BZ448" s="199"/>
      <c r="CA448" s="199"/>
      <c r="CB448" s="199"/>
      <c r="CC448" s="199"/>
      <c r="CD448" s="199"/>
      <c r="CE448" s="199"/>
      <c r="CF448" s="199"/>
      <c r="CG448" s="199"/>
      <c r="CH448" s="199"/>
      <c r="CI448" s="199"/>
      <c r="CJ448" s="199"/>
      <c r="CK448" s="199"/>
      <c r="CL448" s="199"/>
      <c r="CM448" s="199"/>
      <c r="CN448" s="199"/>
      <c r="CO448" s="199"/>
      <c r="CP448" s="199"/>
      <c r="CQ448" s="199"/>
      <c r="CR448" s="199"/>
      <c r="CS448" s="199"/>
      <c r="CT448" s="199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199"/>
      <c r="DM448" s="199"/>
      <c r="DN448" s="199"/>
    </row>
    <row r="449" spans="1:118" x14ac:dyDescent="0.2">
      <c r="A449" s="33" t="s">
        <v>138</v>
      </c>
      <c r="B449" s="33" t="s">
        <v>141</v>
      </c>
      <c r="C449" s="33">
        <v>6</v>
      </c>
      <c r="D449" s="33" t="s">
        <v>25</v>
      </c>
      <c r="E449" s="200">
        <v>-7962551</v>
      </c>
      <c r="F449" s="199">
        <v>-33244105.52</v>
      </c>
      <c r="G449" s="200"/>
      <c r="H449" s="199"/>
      <c r="I449" s="200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  <c r="AC449" s="199"/>
      <c r="AD449" s="199"/>
      <c r="AE449" s="199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9"/>
      <c r="AP449" s="199"/>
      <c r="AQ449" s="199"/>
      <c r="AR449" s="199"/>
      <c r="AS449" s="199"/>
      <c r="AT449" s="199"/>
      <c r="AU449" s="199"/>
      <c r="AV449" s="199"/>
      <c r="AW449" s="199"/>
      <c r="AX449" s="199"/>
      <c r="AY449" s="199"/>
      <c r="AZ449" s="199"/>
      <c r="BA449" s="199"/>
      <c r="BB449" s="199"/>
      <c r="BC449" s="199"/>
      <c r="BD449" s="199"/>
      <c r="BE449" s="199"/>
      <c r="BF449" s="199"/>
      <c r="BG449" s="199"/>
      <c r="BH449" s="199"/>
      <c r="BI449" s="199"/>
      <c r="BJ449" s="199"/>
      <c r="BK449" s="199"/>
      <c r="BL449" s="199"/>
      <c r="BM449" s="199"/>
      <c r="BN449" s="199"/>
      <c r="BO449" s="199"/>
      <c r="BP449" s="199"/>
      <c r="BQ449" s="199"/>
      <c r="BR449" s="199"/>
      <c r="BS449" s="199"/>
      <c r="BT449" s="199"/>
      <c r="BU449" s="199"/>
      <c r="BV449" s="199"/>
      <c r="BW449" s="199"/>
      <c r="BX449" s="199"/>
      <c r="BY449" s="199"/>
      <c r="BZ449" s="199"/>
      <c r="CA449" s="199"/>
      <c r="CB449" s="199"/>
      <c r="CC449" s="199"/>
      <c r="CD449" s="199"/>
      <c r="CE449" s="199"/>
      <c r="CF449" s="199"/>
      <c r="CG449" s="199"/>
      <c r="CH449" s="199"/>
      <c r="CI449" s="199"/>
      <c r="CJ449" s="199"/>
      <c r="CK449" s="199"/>
      <c r="CL449" s="199"/>
      <c r="CM449" s="199"/>
      <c r="CN449" s="199"/>
      <c r="CO449" s="199"/>
      <c r="CP449" s="199"/>
      <c r="CQ449" s="199"/>
      <c r="CR449" s="199"/>
      <c r="CS449" s="199"/>
      <c r="CT449" s="199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199"/>
      <c r="DM449" s="199"/>
      <c r="DN449" s="199"/>
    </row>
    <row r="450" spans="1:118" x14ac:dyDescent="0.2">
      <c r="A450" s="33" t="s">
        <v>138</v>
      </c>
      <c r="B450" s="33" t="s">
        <v>141</v>
      </c>
      <c r="C450" s="33">
        <v>7</v>
      </c>
      <c r="D450" s="33" t="s">
        <v>26</v>
      </c>
      <c r="E450" s="200">
        <v>0</v>
      </c>
      <c r="F450" s="199">
        <v>0</v>
      </c>
      <c r="G450" s="200"/>
      <c r="H450" s="199"/>
      <c r="I450" s="200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  <c r="AC450" s="199"/>
      <c r="AD450" s="199"/>
      <c r="AE450" s="199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9"/>
      <c r="AP450" s="199"/>
      <c r="AQ450" s="199"/>
      <c r="AR450" s="199"/>
      <c r="AS450" s="199"/>
      <c r="AT450" s="199"/>
      <c r="AU450" s="199"/>
      <c r="AV450" s="199"/>
      <c r="AW450" s="199"/>
      <c r="AX450" s="199"/>
      <c r="AY450" s="199"/>
      <c r="AZ450" s="199"/>
      <c r="BA450" s="199"/>
      <c r="BB450" s="199"/>
      <c r="BC450" s="199"/>
      <c r="BD450" s="199"/>
      <c r="BE450" s="199"/>
      <c r="BF450" s="199"/>
      <c r="BG450" s="199"/>
      <c r="BH450" s="199"/>
      <c r="BI450" s="199"/>
      <c r="BJ450" s="199"/>
      <c r="BK450" s="199"/>
      <c r="BL450" s="199"/>
      <c r="BM450" s="199"/>
      <c r="BN450" s="199"/>
      <c r="BO450" s="199"/>
      <c r="BP450" s="199"/>
      <c r="BQ450" s="199"/>
      <c r="BR450" s="199"/>
      <c r="BS450" s="199"/>
      <c r="BT450" s="199"/>
      <c r="BU450" s="199"/>
      <c r="BV450" s="199"/>
      <c r="BW450" s="199"/>
      <c r="BX450" s="199"/>
      <c r="BY450" s="199"/>
      <c r="BZ450" s="199"/>
      <c r="CA450" s="199"/>
      <c r="CB450" s="199"/>
      <c r="CC450" s="199"/>
      <c r="CD450" s="199"/>
      <c r="CE450" s="199"/>
      <c r="CF450" s="199"/>
      <c r="CG450" s="199"/>
      <c r="CH450" s="199"/>
      <c r="CI450" s="199"/>
      <c r="CJ450" s="199"/>
      <c r="CK450" s="199"/>
      <c r="CL450" s="199"/>
      <c r="CM450" s="199"/>
      <c r="CN450" s="199"/>
      <c r="CO450" s="199"/>
      <c r="CP450" s="199"/>
      <c r="CQ450" s="199"/>
      <c r="CR450" s="199"/>
      <c r="CS450" s="199"/>
      <c r="CT450" s="199"/>
      <c r="CU450" s="199"/>
      <c r="CV450" s="199"/>
      <c r="CW450" s="199"/>
      <c r="CX450" s="199"/>
      <c r="CY450" s="199"/>
      <c r="CZ450" s="199"/>
      <c r="DA450" s="199"/>
      <c r="DB450" s="199"/>
      <c r="DC450" s="199"/>
      <c r="DD450" s="199"/>
      <c r="DE450" s="199"/>
      <c r="DF450" s="199"/>
      <c r="DG450" s="199"/>
      <c r="DH450" s="199"/>
      <c r="DI450" s="199"/>
      <c r="DJ450" s="199"/>
      <c r="DK450" s="199"/>
      <c r="DL450" s="199"/>
      <c r="DM450" s="199"/>
      <c r="DN450" s="199"/>
    </row>
    <row r="451" spans="1:118" x14ac:dyDescent="0.2">
      <c r="A451" s="33" t="s">
        <v>138</v>
      </c>
      <c r="B451" s="33" t="s">
        <v>141</v>
      </c>
      <c r="C451" s="33">
        <v>8</v>
      </c>
      <c r="D451" s="33" t="s">
        <v>27</v>
      </c>
      <c r="E451" s="200">
        <v>-10189948</v>
      </c>
      <c r="F451" s="199">
        <v>-43284349</v>
      </c>
      <c r="G451" s="200"/>
      <c r="H451" s="199"/>
      <c r="I451" s="200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  <c r="AP451" s="199"/>
      <c r="AQ451" s="199"/>
      <c r="AR451" s="199"/>
      <c r="AS451" s="199"/>
      <c r="AT451" s="199"/>
      <c r="AU451" s="199"/>
      <c r="AV451" s="199"/>
      <c r="AW451" s="199"/>
      <c r="AX451" s="199"/>
      <c r="AY451" s="199"/>
      <c r="AZ451" s="199"/>
      <c r="BA451" s="199"/>
      <c r="BB451" s="199"/>
      <c r="BC451" s="199"/>
      <c r="BD451" s="199"/>
      <c r="BE451" s="199"/>
      <c r="BF451" s="199"/>
      <c r="BG451" s="199"/>
      <c r="BH451" s="199"/>
      <c r="BI451" s="199"/>
      <c r="BJ451" s="199"/>
      <c r="BK451" s="199"/>
      <c r="BL451" s="199"/>
      <c r="BM451" s="199"/>
      <c r="BN451" s="199"/>
      <c r="BO451" s="199"/>
      <c r="BP451" s="199"/>
      <c r="BQ451" s="199"/>
      <c r="BR451" s="199"/>
      <c r="BS451" s="199"/>
      <c r="BT451" s="199"/>
      <c r="BU451" s="199"/>
      <c r="BV451" s="199"/>
      <c r="BW451" s="199"/>
      <c r="BX451" s="199"/>
      <c r="BY451" s="199"/>
      <c r="BZ451" s="199"/>
      <c r="CA451" s="199"/>
      <c r="CB451" s="199"/>
      <c r="CC451" s="199"/>
      <c r="CD451" s="199"/>
      <c r="CE451" s="199"/>
      <c r="CF451" s="199"/>
      <c r="CG451" s="199"/>
      <c r="CH451" s="199"/>
      <c r="CI451" s="199"/>
      <c r="CJ451" s="199"/>
      <c r="CK451" s="199"/>
      <c r="CL451" s="199"/>
      <c r="CM451" s="199"/>
      <c r="CN451" s="199"/>
      <c r="CO451" s="199"/>
      <c r="CP451" s="199"/>
      <c r="CQ451" s="199"/>
      <c r="CR451" s="199"/>
      <c r="CS451" s="199"/>
      <c r="CT451" s="199"/>
      <c r="CU451" s="199"/>
      <c r="CV451" s="199"/>
      <c r="CW451" s="199"/>
      <c r="CX451" s="199"/>
      <c r="CY451" s="199"/>
      <c r="CZ451" s="199"/>
      <c r="DA451" s="199"/>
      <c r="DB451" s="199"/>
      <c r="DC451" s="199"/>
      <c r="DD451" s="199"/>
      <c r="DE451" s="199"/>
      <c r="DF451" s="199"/>
      <c r="DG451" s="199"/>
      <c r="DH451" s="199"/>
      <c r="DI451" s="199"/>
      <c r="DJ451" s="199"/>
      <c r="DK451" s="199"/>
      <c r="DL451" s="199"/>
      <c r="DM451" s="199"/>
      <c r="DN451" s="199"/>
    </row>
    <row r="452" spans="1:118" x14ac:dyDescent="0.2">
      <c r="A452" s="33" t="s">
        <v>138</v>
      </c>
      <c r="B452" s="33" t="s">
        <v>141</v>
      </c>
      <c r="C452" s="33">
        <v>9</v>
      </c>
      <c r="D452" s="33" t="s">
        <v>28</v>
      </c>
      <c r="E452" s="200">
        <v>0</v>
      </c>
      <c r="F452" s="199">
        <v>0</v>
      </c>
      <c r="G452" s="200"/>
      <c r="H452" s="199"/>
      <c r="I452" s="200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  <c r="AC452" s="199"/>
      <c r="AD452" s="199"/>
      <c r="AE452" s="199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9"/>
      <c r="AP452" s="199"/>
      <c r="AQ452" s="199"/>
      <c r="AR452" s="199"/>
      <c r="AS452" s="199"/>
      <c r="AT452" s="199"/>
      <c r="AU452" s="199"/>
      <c r="AV452" s="199"/>
      <c r="AW452" s="199"/>
      <c r="AX452" s="199"/>
      <c r="AY452" s="199"/>
      <c r="AZ452" s="199"/>
      <c r="BA452" s="199"/>
      <c r="BB452" s="199"/>
      <c r="BC452" s="199"/>
      <c r="BD452" s="199"/>
      <c r="BE452" s="199"/>
      <c r="BF452" s="199"/>
      <c r="BG452" s="199"/>
      <c r="BH452" s="199"/>
      <c r="BI452" s="199"/>
      <c r="BJ452" s="199"/>
      <c r="BK452" s="199"/>
      <c r="BL452" s="199"/>
      <c r="BM452" s="199"/>
      <c r="BN452" s="199"/>
      <c r="BO452" s="199"/>
      <c r="BP452" s="199"/>
      <c r="BQ452" s="199"/>
      <c r="BR452" s="199"/>
      <c r="BS452" s="199"/>
      <c r="BT452" s="199"/>
      <c r="BU452" s="199"/>
      <c r="BV452" s="199"/>
      <c r="BW452" s="199"/>
      <c r="BX452" s="199"/>
      <c r="BY452" s="199"/>
      <c r="BZ452" s="199"/>
      <c r="CA452" s="199"/>
      <c r="CB452" s="199"/>
      <c r="CC452" s="199"/>
      <c r="CD452" s="199"/>
      <c r="CE452" s="199"/>
      <c r="CF452" s="199"/>
      <c r="CG452" s="199"/>
      <c r="CH452" s="199"/>
      <c r="CI452" s="199"/>
      <c r="CJ452" s="199"/>
      <c r="CK452" s="199"/>
      <c r="CL452" s="199"/>
      <c r="CM452" s="199"/>
      <c r="CN452" s="199"/>
      <c r="CO452" s="199"/>
      <c r="CP452" s="199"/>
      <c r="CQ452" s="199"/>
      <c r="CR452" s="199"/>
      <c r="CS452" s="199"/>
      <c r="CT452" s="199"/>
      <c r="CU452" s="199"/>
      <c r="CV452" s="199"/>
      <c r="CW452" s="199"/>
      <c r="CX452" s="199"/>
      <c r="CY452" s="199"/>
      <c r="CZ452" s="199"/>
      <c r="DA452" s="199"/>
      <c r="DB452" s="199"/>
      <c r="DC452" s="199"/>
      <c r="DD452" s="199"/>
      <c r="DE452" s="199"/>
      <c r="DF452" s="199"/>
      <c r="DG452" s="199"/>
      <c r="DH452" s="199"/>
      <c r="DI452" s="199"/>
      <c r="DJ452" s="199"/>
      <c r="DK452" s="199"/>
      <c r="DL452" s="199"/>
      <c r="DM452" s="199"/>
      <c r="DN452" s="199"/>
    </row>
    <row r="453" spans="1:118" x14ac:dyDescent="0.2">
      <c r="A453" s="33" t="s">
        <v>138</v>
      </c>
      <c r="B453" s="33" t="s">
        <v>141</v>
      </c>
      <c r="C453" s="33">
        <v>10</v>
      </c>
      <c r="D453" s="33" t="s">
        <v>32</v>
      </c>
      <c r="E453" s="200">
        <v>12541</v>
      </c>
      <c r="F453" s="199">
        <v>53713.103000000003</v>
      </c>
      <c r="G453" s="200"/>
      <c r="H453" s="199"/>
      <c r="I453" s="200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  <c r="AC453" s="199"/>
      <c r="AD453" s="199"/>
      <c r="AE453" s="199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9"/>
      <c r="AP453" s="199"/>
      <c r="AQ453" s="199"/>
      <c r="AR453" s="199"/>
      <c r="AS453" s="199"/>
      <c r="AT453" s="199"/>
      <c r="AU453" s="199"/>
      <c r="AV453" s="199"/>
      <c r="AW453" s="199"/>
      <c r="AX453" s="199"/>
      <c r="AY453" s="199"/>
      <c r="AZ453" s="199"/>
      <c r="BA453" s="199"/>
      <c r="BB453" s="199"/>
      <c r="BC453" s="199"/>
      <c r="BD453" s="199"/>
      <c r="BE453" s="199"/>
      <c r="BF453" s="199"/>
      <c r="BG453" s="199"/>
      <c r="BH453" s="199"/>
      <c r="BI453" s="199"/>
      <c r="BJ453" s="199"/>
      <c r="BK453" s="199"/>
      <c r="BL453" s="199"/>
      <c r="BM453" s="199"/>
      <c r="BN453" s="199"/>
      <c r="BO453" s="199"/>
      <c r="BP453" s="199"/>
      <c r="BQ453" s="199"/>
      <c r="BR453" s="199"/>
      <c r="BS453" s="199"/>
      <c r="BT453" s="199"/>
      <c r="BU453" s="199"/>
      <c r="BV453" s="199"/>
      <c r="BW453" s="199"/>
      <c r="BX453" s="199"/>
      <c r="BY453" s="199"/>
      <c r="BZ453" s="199"/>
      <c r="CA453" s="199"/>
      <c r="CB453" s="199"/>
      <c r="CC453" s="199"/>
      <c r="CD453" s="199"/>
      <c r="CE453" s="199"/>
      <c r="CF453" s="199"/>
      <c r="CG453" s="199"/>
      <c r="CH453" s="199"/>
      <c r="CI453" s="199"/>
      <c r="CJ453" s="199"/>
      <c r="CK453" s="199"/>
      <c r="CL453" s="199"/>
      <c r="CM453" s="199"/>
      <c r="CN453" s="199"/>
      <c r="CO453" s="199"/>
      <c r="CP453" s="199"/>
      <c r="CQ453" s="199"/>
      <c r="CR453" s="199"/>
      <c r="CS453" s="199"/>
      <c r="CT453" s="199"/>
      <c r="CU453" s="199"/>
      <c r="CV453" s="199"/>
      <c r="CW453" s="199"/>
      <c r="CX453" s="199"/>
      <c r="CY453" s="199"/>
      <c r="CZ453" s="199"/>
      <c r="DA453" s="199"/>
      <c r="DB453" s="199"/>
      <c r="DC453" s="199"/>
      <c r="DD453" s="199"/>
      <c r="DE453" s="199"/>
      <c r="DF453" s="199"/>
      <c r="DG453" s="199"/>
      <c r="DH453" s="199"/>
      <c r="DI453" s="199"/>
      <c r="DJ453" s="199"/>
      <c r="DK453" s="199"/>
      <c r="DL453" s="199"/>
      <c r="DM453" s="199"/>
      <c r="DN453" s="199"/>
    </row>
    <row r="454" spans="1:118" x14ac:dyDescent="0.2">
      <c r="A454" s="33" t="s">
        <v>138</v>
      </c>
      <c r="B454" s="33" t="s">
        <v>141</v>
      </c>
      <c r="C454" s="33">
        <v>11</v>
      </c>
      <c r="D454" s="33" t="s">
        <v>35</v>
      </c>
      <c r="E454" s="200">
        <v>11718416</v>
      </c>
      <c r="F454" s="199">
        <v>50214070.700000003</v>
      </c>
      <c r="G454" s="200"/>
      <c r="H454" s="199"/>
      <c r="I454" s="200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  <c r="AC454" s="199"/>
      <c r="AD454" s="199"/>
      <c r="AE454" s="199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9"/>
      <c r="AP454" s="199"/>
      <c r="AQ454" s="199"/>
      <c r="AR454" s="199"/>
      <c r="AS454" s="199"/>
      <c r="AT454" s="199"/>
      <c r="AU454" s="199"/>
      <c r="AV454" s="199"/>
      <c r="AW454" s="199"/>
      <c r="AX454" s="199"/>
      <c r="AY454" s="199"/>
      <c r="AZ454" s="199"/>
      <c r="BA454" s="199"/>
      <c r="BB454" s="199"/>
      <c r="BC454" s="199"/>
      <c r="BD454" s="199"/>
      <c r="BE454" s="199"/>
      <c r="BF454" s="199"/>
      <c r="BG454" s="199"/>
      <c r="BH454" s="199"/>
      <c r="BI454" s="199"/>
      <c r="BJ454" s="199"/>
      <c r="BK454" s="199"/>
      <c r="BL454" s="199"/>
      <c r="BM454" s="199"/>
      <c r="BN454" s="199"/>
      <c r="BO454" s="199"/>
      <c r="BP454" s="199"/>
      <c r="BQ454" s="199"/>
      <c r="BR454" s="199"/>
      <c r="BS454" s="199"/>
      <c r="BT454" s="199"/>
      <c r="BU454" s="199"/>
      <c r="BV454" s="199"/>
      <c r="BW454" s="199"/>
      <c r="BX454" s="199"/>
      <c r="BY454" s="199"/>
      <c r="BZ454" s="199"/>
      <c r="CA454" s="199"/>
      <c r="CB454" s="199"/>
      <c r="CC454" s="199"/>
      <c r="CD454" s="199"/>
      <c r="CE454" s="199"/>
      <c r="CF454" s="199"/>
      <c r="CG454" s="199"/>
      <c r="CH454" s="199"/>
      <c r="CI454" s="199"/>
      <c r="CJ454" s="199"/>
      <c r="CK454" s="199"/>
      <c r="CL454" s="199"/>
      <c r="CM454" s="199"/>
      <c r="CN454" s="199"/>
      <c r="CO454" s="199"/>
      <c r="CP454" s="199"/>
      <c r="CQ454" s="199"/>
      <c r="CR454" s="199"/>
      <c r="CS454" s="199"/>
      <c r="CT454" s="199"/>
      <c r="CU454" s="199"/>
      <c r="CV454" s="199"/>
      <c r="CW454" s="199"/>
      <c r="CX454" s="199"/>
      <c r="CY454" s="199"/>
      <c r="CZ454" s="199"/>
      <c r="DA454" s="199"/>
      <c r="DB454" s="199"/>
      <c r="DC454" s="199"/>
      <c r="DD454" s="199"/>
      <c r="DE454" s="199"/>
      <c r="DF454" s="199"/>
      <c r="DG454" s="199"/>
      <c r="DH454" s="199"/>
      <c r="DI454" s="199"/>
      <c r="DJ454" s="199"/>
      <c r="DK454" s="199"/>
      <c r="DL454" s="199"/>
      <c r="DM454" s="199"/>
      <c r="DN454" s="199"/>
    </row>
    <row r="455" spans="1:118" x14ac:dyDescent="0.2">
      <c r="A455" s="33" t="s">
        <v>138</v>
      </c>
      <c r="B455" s="33" t="s">
        <v>141</v>
      </c>
      <c r="C455" s="33">
        <v>12</v>
      </c>
      <c r="D455" s="33" t="s">
        <v>36</v>
      </c>
      <c r="E455" s="200">
        <v>-12619803</v>
      </c>
      <c r="F455" s="199">
        <v>-54182409.409999996</v>
      </c>
      <c r="G455" s="200"/>
      <c r="H455" s="199"/>
      <c r="I455" s="200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  <c r="AC455" s="199"/>
      <c r="AD455" s="199"/>
      <c r="AE455" s="199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9"/>
      <c r="AP455" s="199"/>
      <c r="AQ455" s="199"/>
      <c r="AR455" s="199"/>
      <c r="AS455" s="199"/>
      <c r="AT455" s="199"/>
      <c r="AU455" s="199"/>
      <c r="AV455" s="199"/>
      <c r="AW455" s="199"/>
      <c r="AX455" s="199"/>
      <c r="AY455" s="199"/>
      <c r="AZ455" s="199"/>
      <c r="BA455" s="199"/>
      <c r="BB455" s="199"/>
      <c r="BC455" s="199"/>
      <c r="BD455" s="199"/>
      <c r="BE455" s="199"/>
      <c r="BF455" s="199"/>
      <c r="BG455" s="199"/>
      <c r="BH455" s="199"/>
      <c r="BI455" s="199"/>
      <c r="BJ455" s="199"/>
      <c r="BK455" s="199"/>
      <c r="BL455" s="199"/>
      <c r="BM455" s="199"/>
      <c r="BN455" s="199"/>
      <c r="BO455" s="199"/>
      <c r="BP455" s="199"/>
      <c r="BQ455" s="199"/>
      <c r="BR455" s="199"/>
      <c r="BS455" s="199"/>
      <c r="BT455" s="199"/>
      <c r="BU455" s="199"/>
      <c r="BV455" s="199"/>
      <c r="BW455" s="199"/>
      <c r="BX455" s="199"/>
      <c r="BY455" s="199"/>
      <c r="BZ455" s="199"/>
      <c r="CA455" s="199"/>
      <c r="CB455" s="199"/>
      <c r="CC455" s="199"/>
      <c r="CD455" s="199"/>
      <c r="CE455" s="199"/>
      <c r="CF455" s="199"/>
      <c r="CG455" s="199"/>
      <c r="CH455" s="199"/>
      <c r="CI455" s="199"/>
      <c r="CJ455" s="199"/>
      <c r="CK455" s="199"/>
      <c r="CL455" s="199"/>
      <c r="CM455" s="199"/>
      <c r="CN455" s="199"/>
      <c r="CO455" s="199"/>
      <c r="CP455" s="199"/>
      <c r="CQ455" s="199"/>
      <c r="CR455" s="199"/>
      <c r="CS455" s="199"/>
      <c r="CT455" s="199"/>
      <c r="CU455" s="199"/>
      <c r="CV455" s="199"/>
      <c r="CW455" s="199"/>
      <c r="CX455" s="199"/>
      <c r="CY455" s="199"/>
      <c r="CZ455" s="199"/>
      <c r="DA455" s="199"/>
      <c r="DB455" s="199"/>
      <c r="DC455" s="199"/>
      <c r="DD455" s="199"/>
      <c r="DE455" s="199"/>
      <c r="DF455" s="199"/>
      <c r="DG455" s="199"/>
      <c r="DH455" s="199"/>
      <c r="DI455" s="199"/>
      <c r="DJ455" s="199"/>
      <c r="DK455" s="199"/>
      <c r="DL455" s="199"/>
      <c r="DM455" s="199"/>
      <c r="DN455" s="199"/>
    </row>
    <row r="456" spans="1:118" x14ac:dyDescent="0.2">
      <c r="A456" s="33" t="s">
        <v>138</v>
      </c>
      <c r="B456" s="33" t="s">
        <v>141</v>
      </c>
      <c r="C456" s="33">
        <v>13</v>
      </c>
      <c r="D456" s="33" t="s">
        <v>39</v>
      </c>
      <c r="E456" s="200">
        <v>-5948543</v>
      </c>
      <c r="F456" s="199">
        <v>-25477609.669</v>
      </c>
      <c r="G456" s="200"/>
      <c r="H456" s="199"/>
      <c r="I456" s="200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  <c r="AC456" s="199"/>
      <c r="AD456" s="199"/>
      <c r="AE456" s="199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9"/>
      <c r="AP456" s="199"/>
      <c r="AQ456" s="199"/>
      <c r="AR456" s="199"/>
      <c r="AS456" s="199"/>
      <c r="AT456" s="199"/>
      <c r="AU456" s="199"/>
      <c r="AV456" s="199"/>
      <c r="AW456" s="199"/>
      <c r="AX456" s="199"/>
      <c r="AY456" s="199"/>
      <c r="AZ456" s="199"/>
      <c r="BA456" s="199"/>
      <c r="BB456" s="199"/>
      <c r="BC456" s="199"/>
      <c r="BD456" s="199"/>
      <c r="BE456" s="199"/>
      <c r="BF456" s="199"/>
      <c r="BG456" s="199"/>
      <c r="BH456" s="199"/>
      <c r="BI456" s="199"/>
      <c r="BJ456" s="199"/>
      <c r="BK456" s="199"/>
      <c r="BL456" s="199"/>
      <c r="BM456" s="199"/>
      <c r="BN456" s="199"/>
      <c r="BO456" s="199"/>
      <c r="BP456" s="199"/>
      <c r="BQ456" s="199"/>
      <c r="BR456" s="199"/>
      <c r="BS456" s="199"/>
      <c r="BT456" s="199"/>
      <c r="BU456" s="199"/>
      <c r="BV456" s="199"/>
      <c r="BW456" s="199"/>
      <c r="BX456" s="199"/>
      <c r="BY456" s="199"/>
      <c r="BZ456" s="199"/>
      <c r="CA456" s="199"/>
      <c r="CB456" s="199"/>
      <c r="CC456" s="199"/>
      <c r="CD456" s="199"/>
      <c r="CE456" s="199"/>
      <c r="CF456" s="199"/>
      <c r="CG456" s="199"/>
      <c r="CH456" s="199"/>
      <c r="CI456" s="199"/>
      <c r="CJ456" s="199"/>
      <c r="CK456" s="199"/>
      <c r="CL456" s="199"/>
      <c r="CM456" s="199"/>
      <c r="CN456" s="199"/>
      <c r="CO456" s="199"/>
      <c r="CP456" s="199"/>
      <c r="CQ456" s="199"/>
      <c r="CR456" s="199"/>
      <c r="CS456" s="199"/>
      <c r="CT456" s="199"/>
      <c r="CU456" s="199"/>
      <c r="CV456" s="199"/>
      <c r="CW456" s="199"/>
      <c r="CX456" s="199"/>
      <c r="CY456" s="199"/>
      <c r="CZ456" s="199"/>
      <c r="DA456" s="199"/>
      <c r="DB456" s="199"/>
      <c r="DC456" s="199"/>
      <c r="DD456" s="199"/>
      <c r="DE456" s="199"/>
      <c r="DF456" s="199"/>
      <c r="DG456" s="199"/>
      <c r="DH456" s="199"/>
      <c r="DI456" s="199"/>
      <c r="DJ456" s="199"/>
      <c r="DK456" s="199"/>
      <c r="DL456" s="199"/>
      <c r="DM456" s="199"/>
      <c r="DN456" s="199"/>
    </row>
    <row r="457" spans="1:118" x14ac:dyDescent="0.2">
      <c r="A457" s="33" t="s">
        <v>138</v>
      </c>
      <c r="B457" s="33" t="s">
        <v>141</v>
      </c>
      <c r="C457" s="33">
        <v>14</v>
      </c>
      <c r="D457" s="33" t="s">
        <v>40</v>
      </c>
      <c r="E457" s="200">
        <v>0</v>
      </c>
      <c r="F457" s="199">
        <v>0</v>
      </c>
      <c r="G457" s="200"/>
      <c r="H457" s="199"/>
      <c r="I457" s="200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  <c r="AC457" s="199"/>
      <c r="AD457" s="199"/>
      <c r="AE457" s="199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9"/>
      <c r="AP457" s="199"/>
      <c r="AQ457" s="199"/>
      <c r="AR457" s="199"/>
      <c r="AS457" s="199"/>
      <c r="AT457" s="199"/>
      <c r="AU457" s="199"/>
      <c r="AV457" s="199"/>
      <c r="AW457" s="199"/>
      <c r="AX457" s="199"/>
      <c r="AY457" s="199"/>
      <c r="AZ457" s="199"/>
      <c r="BA457" s="199"/>
      <c r="BB457" s="199"/>
      <c r="BC457" s="199"/>
      <c r="BD457" s="199"/>
      <c r="BE457" s="199"/>
      <c r="BF457" s="199"/>
      <c r="BG457" s="199"/>
      <c r="BH457" s="199"/>
      <c r="BI457" s="199"/>
      <c r="BJ457" s="199"/>
      <c r="BK457" s="199"/>
      <c r="BL457" s="199"/>
      <c r="BM457" s="199"/>
      <c r="BN457" s="199"/>
      <c r="BO457" s="199"/>
      <c r="BP457" s="199"/>
      <c r="BQ457" s="199"/>
      <c r="BR457" s="199"/>
      <c r="BS457" s="199"/>
      <c r="BT457" s="199"/>
      <c r="BU457" s="199"/>
      <c r="BV457" s="199"/>
      <c r="BW457" s="199"/>
      <c r="BX457" s="199"/>
      <c r="BY457" s="199"/>
      <c r="BZ457" s="199"/>
      <c r="CA457" s="199"/>
      <c r="CB457" s="199"/>
      <c r="CC457" s="199"/>
      <c r="CD457" s="199"/>
      <c r="CE457" s="199"/>
      <c r="CF457" s="199"/>
      <c r="CG457" s="199"/>
      <c r="CH457" s="199"/>
      <c r="CI457" s="199"/>
      <c r="CJ457" s="199"/>
      <c r="CK457" s="199"/>
      <c r="CL457" s="199"/>
      <c r="CM457" s="199"/>
      <c r="CN457" s="199"/>
      <c r="CO457" s="199"/>
      <c r="CP457" s="199"/>
      <c r="CQ457" s="199"/>
      <c r="CR457" s="199"/>
      <c r="CS457" s="199"/>
      <c r="CT457" s="199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199"/>
      <c r="DM457" s="199"/>
      <c r="DN457" s="199"/>
    </row>
    <row r="458" spans="1:118" x14ac:dyDescent="0.2">
      <c r="A458" s="33" t="s">
        <v>138</v>
      </c>
      <c r="B458" s="33" t="s">
        <v>141</v>
      </c>
      <c r="C458" s="33">
        <v>15</v>
      </c>
      <c r="D458" s="33" t="s">
        <v>41</v>
      </c>
      <c r="E458" s="200">
        <v>0</v>
      </c>
      <c r="F458" s="199">
        <v>0</v>
      </c>
      <c r="G458" s="200"/>
      <c r="H458" s="199"/>
      <c r="I458" s="200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  <c r="AC458" s="199"/>
      <c r="AD458" s="199"/>
      <c r="AE458" s="199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9"/>
      <c r="AP458" s="199"/>
      <c r="AQ458" s="199"/>
      <c r="AR458" s="199"/>
      <c r="AS458" s="199"/>
      <c r="AT458" s="199"/>
      <c r="AU458" s="199"/>
      <c r="AV458" s="199"/>
      <c r="AW458" s="199"/>
      <c r="AX458" s="199"/>
      <c r="AY458" s="199"/>
      <c r="AZ458" s="199"/>
      <c r="BA458" s="199"/>
      <c r="BB458" s="199"/>
      <c r="BC458" s="199"/>
      <c r="BD458" s="199"/>
      <c r="BE458" s="199"/>
      <c r="BF458" s="199"/>
      <c r="BG458" s="199"/>
      <c r="BH458" s="199"/>
      <c r="BI458" s="199"/>
      <c r="BJ458" s="199"/>
      <c r="BK458" s="199"/>
      <c r="BL458" s="199"/>
      <c r="BM458" s="199"/>
      <c r="BN458" s="199"/>
      <c r="BO458" s="199"/>
      <c r="BP458" s="199"/>
      <c r="BQ458" s="199"/>
      <c r="BR458" s="199"/>
      <c r="BS458" s="199"/>
      <c r="BT458" s="199"/>
      <c r="BU458" s="199"/>
      <c r="BV458" s="199"/>
      <c r="BW458" s="199"/>
      <c r="BX458" s="199"/>
      <c r="BY458" s="199"/>
      <c r="BZ458" s="199"/>
      <c r="CA458" s="199"/>
      <c r="CB458" s="199"/>
      <c r="CC458" s="199"/>
      <c r="CD458" s="199"/>
      <c r="CE458" s="199"/>
      <c r="CF458" s="199"/>
      <c r="CG458" s="199"/>
      <c r="CH458" s="199"/>
      <c r="CI458" s="199"/>
      <c r="CJ458" s="199"/>
      <c r="CK458" s="199"/>
      <c r="CL458" s="199"/>
      <c r="CM458" s="199"/>
      <c r="CN458" s="199"/>
      <c r="CO458" s="199"/>
      <c r="CP458" s="199"/>
      <c r="CQ458" s="199"/>
      <c r="CR458" s="199"/>
      <c r="CS458" s="199"/>
      <c r="CT458" s="199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199"/>
      <c r="DM458" s="199"/>
      <c r="DN458" s="199"/>
    </row>
    <row r="459" spans="1:118" x14ac:dyDescent="0.2">
      <c r="A459" s="33" t="s">
        <v>138</v>
      </c>
      <c r="B459" s="33" t="s">
        <v>141</v>
      </c>
      <c r="C459" s="33">
        <v>16</v>
      </c>
      <c r="D459" s="33" t="s">
        <v>42</v>
      </c>
      <c r="E459" s="200">
        <v>0</v>
      </c>
      <c r="F459" s="199">
        <v>0</v>
      </c>
      <c r="G459" s="200"/>
      <c r="H459" s="199"/>
      <c r="I459" s="200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  <c r="AP459" s="199"/>
      <c r="AQ459" s="199"/>
      <c r="AR459" s="199"/>
      <c r="AS459" s="199"/>
      <c r="AT459" s="199"/>
      <c r="AU459" s="199"/>
      <c r="AV459" s="199"/>
      <c r="AW459" s="199"/>
      <c r="AX459" s="199"/>
      <c r="AY459" s="199"/>
      <c r="AZ459" s="199"/>
      <c r="BA459" s="199"/>
      <c r="BB459" s="199"/>
      <c r="BC459" s="199"/>
      <c r="BD459" s="199"/>
      <c r="BE459" s="199"/>
      <c r="BF459" s="199"/>
      <c r="BG459" s="199"/>
      <c r="BH459" s="199"/>
      <c r="BI459" s="199"/>
      <c r="BJ459" s="199"/>
      <c r="BK459" s="199"/>
      <c r="BL459" s="199"/>
      <c r="BM459" s="199"/>
      <c r="BN459" s="199"/>
      <c r="BO459" s="199"/>
      <c r="BP459" s="199"/>
      <c r="BQ459" s="199"/>
      <c r="BR459" s="199"/>
      <c r="BS459" s="199"/>
      <c r="BT459" s="199"/>
      <c r="BU459" s="199"/>
      <c r="BV459" s="199"/>
      <c r="BW459" s="199"/>
      <c r="BX459" s="199"/>
      <c r="BY459" s="199"/>
      <c r="BZ459" s="199"/>
      <c r="CA459" s="199"/>
      <c r="CB459" s="199"/>
      <c r="CC459" s="199"/>
      <c r="CD459" s="199"/>
      <c r="CE459" s="199"/>
      <c r="CF459" s="199"/>
      <c r="CG459" s="199"/>
      <c r="CH459" s="199"/>
      <c r="CI459" s="199"/>
      <c r="CJ459" s="199"/>
      <c r="CK459" s="199"/>
      <c r="CL459" s="199"/>
      <c r="CM459" s="199"/>
      <c r="CN459" s="199"/>
      <c r="CO459" s="199"/>
      <c r="CP459" s="199"/>
      <c r="CQ459" s="199"/>
      <c r="CR459" s="199"/>
      <c r="CS459" s="199"/>
      <c r="CT459" s="199"/>
      <c r="CU459" s="199"/>
      <c r="CV459" s="199"/>
      <c r="CW459" s="199"/>
      <c r="CX459" s="199"/>
      <c r="CY459" s="199"/>
      <c r="CZ459" s="199"/>
      <c r="DA459" s="199"/>
      <c r="DB459" s="199"/>
      <c r="DC459" s="199"/>
      <c r="DD459" s="199"/>
      <c r="DE459" s="199"/>
      <c r="DF459" s="199"/>
      <c r="DG459" s="199"/>
      <c r="DH459" s="199"/>
      <c r="DI459" s="199"/>
      <c r="DJ459" s="199"/>
      <c r="DK459" s="199"/>
      <c r="DL459" s="199"/>
      <c r="DM459" s="199"/>
      <c r="DN459" s="199"/>
    </row>
    <row r="460" spans="1:118" x14ac:dyDescent="0.2">
      <c r="A460" s="33" t="s">
        <v>138</v>
      </c>
      <c r="B460" s="33" t="s">
        <v>141</v>
      </c>
      <c r="C460" s="33">
        <v>17</v>
      </c>
      <c r="D460" s="33" t="s">
        <v>124</v>
      </c>
      <c r="E460" s="200">
        <v>-31402</v>
      </c>
      <c r="F460" s="199">
        <v>-0.01</v>
      </c>
      <c r="G460" s="200"/>
      <c r="H460" s="199"/>
      <c r="I460" s="200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  <c r="AC460" s="199"/>
      <c r="AD460" s="199"/>
      <c r="AE460" s="199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9"/>
      <c r="AP460" s="199"/>
      <c r="AQ460" s="199"/>
      <c r="AR460" s="199"/>
      <c r="AS460" s="199"/>
      <c r="AT460" s="199"/>
      <c r="AU460" s="199"/>
      <c r="AV460" s="199"/>
      <c r="AW460" s="199"/>
      <c r="AX460" s="199"/>
      <c r="AY460" s="199"/>
      <c r="AZ460" s="199"/>
      <c r="BA460" s="199"/>
      <c r="BB460" s="199"/>
      <c r="BC460" s="199"/>
      <c r="BD460" s="199"/>
      <c r="BE460" s="199"/>
      <c r="BF460" s="199"/>
      <c r="BG460" s="199"/>
      <c r="BH460" s="199"/>
      <c r="BI460" s="199"/>
      <c r="BJ460" s="199"/>
      <c r="BK460" s="199"/>
      <c r="BL460" s="199"/>
      <c r="BM460" s="199"/>
      <c r="BN460" s="199"/>
      <c r="BO460" s="199"/>
      <c r="BP460" s="199"/>
      <c r="BQ460" s="199"/>
      <c r="BR460" s="199"/>
      <c r="BS460" s="199"/>
      <c r="BT460" s="199"/>
      <c r="BU460" s="199"/>
      <c r="BV460" s="199"/>
      <c r="BW460" s="199"/>
      <c r="BX460" s="199"/>
      <c r="BY460" s="199"/>
      <c r="BZ460" s="199"/>
      <c r="CA460" s="199"/>
      <c r="CB460" s="199"/>
      <c r="CC460" s="199"/>
      <c r="CD460" s="199"/>
      <c r="CE460" s="199"/>
      <c r="CF460" s="199"/>
      <c r="CG460" s="199"/>
      <c r="CH460" s="199"/>
      <c r="CI460" s="199"/>
      <c r="CJ460" s="199"/>
      <c r="CK460" s="199"/>
      <c r="CL460" s="199"/>
      <c r="CM460" s="199"/>
      <c r="CN460" s="199"/>
      <c r="CO460" s="199"/>
      <c r="CP460" s="199"/>
      <c r="CQ460" s="199"/>
      <c r="CR460" s="199"/>
      <c r="CS460" s="199"/>
      <c r="CT460" s="199"/>
      <c r="CU460" s="199"/>
      <c r="CV460" s="199"/>
      <c r="CW460" s="199"/>
      <c r="CX460" s="199"/>
      <c r="CY460" s="199"/>
      <c r="CZ460" s="199"/>
      <c r="DA460" s="199"/>
      <c r="DB460" s="199"/>
      <c r="DC460" s="199"/>
      <c r="DD460" s="199"/>
      <c r="DE460" s="199"/>
      <c r="DF460" s="199"/>
      <c r="DG460" s="199"/>
      <c r="DH460" s="199"/>
      <c r="DI460" s="199"/>
      <c r="DJ460" s="199"/>
      <c r="DK460" s="199"/>
      <c r="DL460" s="199"/>
      <c r="DM460" s="199"/>
      <c r="DN460" s="199"/>
    </row>
    <row r="461" spans="1:118" x14ac:dyDescent="0.2">
      <c r="A461" s="33" t="s">
        <v>138</v>
      </c>
      <c r="B461" s="33" t="s">
        <v>141</v>
      </c>
      <c r="C461" s="33">
        <v>18</v>
      </c>
      <c r="D461" s="33" t="s">
        <v>125</v>
      </c>
      <c r="E461" s="200">
        <v>-40000</v>
      </c>
      <c r="F461" s="199">
        <v>-90381.79</v>
      </c>
      <c r="G461" s="200"/>
      <c r="H461" s="199"/>
      <c r="I461" s="200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  <c r="AC461" s="199"/>
      <c r="AD461" s="199"/>
      <c r="AE461" s="199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9"/>
      <c r="AP461" s="199"/>
      <c r="AQ461" s="199"/>
      <c r="AR461" s="199"/>
      <c r="AS461" s="199"/>
      <c r="AT461" s="199"/>
      <c r="AU461" s="199"/>
      <c r="AV461" s="199"/>
      <c r="AW461" s="199"/>
      <c r="AX461" s="199"/>
      <c r="AY461" s="199"/>
      <c r="AZ461" s="199"/>
      <c r="BA461" s="199"/>
      <c r="BB461" s="199"/>
      <c r="BC461" s="199"/>
      <c r="BD461" s="199"/>
      <c r="BE461" s="199"/>
      <c r="BF461" s="199"/>
      <c r="BG461" s="199"/>
      <c r="BH461" s="199"/>
      <c r="BI461" s="199"/>
      <c r="BJ461" s="199"/>
      <c r="BK461" s="199"/>
      <c r="BL461" s="199"/>
      <c r="BM461" s="199"/>
      <c r="BN461" s="199"/>
      <c r="BO461" s="199"/>
      <c r="BP461" s="199"/>
      <c r="BQ461" s="199"/>
      <c r="BR461" s="199"/>
      <c r="BS461" s="199"/>
      <c r="BT461" s="199"/>
      <c r="BU461" s="199"/>
      <c r="BV461" s="199"/>
      <c r="BW461" s="199"/>
      <c r="BX461" s="199"/>
      <c r="BY461" s="199"/>
      <c r="BZ461" s="199"/>
      <c r="CA461" s="199"/>
      <c r="CB461" s="199"/>
      <c r="CC461" s="199"/>
      <c r="CD461" s="199"/>
      <c r="CE461" s="199"/>
      <c r="CF461" s="199"/>
      <c r="CG461" s="199"/>
      <c r="CH461" s="199"/>
      <c r="CI461" s="199"/>
      <c r="CJ461" s="199"/>
      <c r="CK461" s="199"/>
      <c r="CL461" s="199"/>
      <c r="CM461" s="199"/>
      <c r="CN461" s="199"/>
      <c r="CO461" s="199"/>
      <c r="CP461" s="199"/>
      <c r="CQ461" s="199"/>
      <c r="CR461" s="199"/>
      <c r="CS461" s="199"/>
      <c r="CT461" s="199"/>
      <c r="CU461" s="199"/>
      <c r="CV461" s="199"/>
      <c r="CW461" s="199"/>
      <c r="CX461" s="199"/>
      <c r="CY461" s="199"/>
      <c r="CZ461" s="199"/>
      <c r="DA461" s="199"/>
      <c r="DB461" s="199"/>
      <c r="DC461" s="199"/>
      <c r="DD461" s="199"/>
      <c r="DE461" s="199"/>
      <c r="DF461" s="199"/>
      <c r="DG461" s="199"/>
      <c r="DH461" s="199"/>
      <c r="DI461" s="199"/>
      <c r="DJ461" s="199"/>
      <c r="DK461" s="199"/>
      <c r="DL461" s="199"/>
      <c r="DM461" s="199"/>
      <c r="DN461" s="199"/>
    </row>
    <row r="462" spans="1:118" x14ac:dyDescent="0.2">
      <c r="A462" s="33" t="s">
        <v>138</v>
      </c>
      <c r="B462" s="33" t="s">
        <v>141</v>
      </c>
      <c r="C462" s="33">
        <v>19</v>
      </c>
      <c r="D462" s="33" t="s">
        <v>47</v>
      </c>
      <c r="E462" s="200">
        <v>0</v>
      </c>
      <c r="F462" s="199">
        <v>0</v>
      </c>
      <c r="G462" s="200"/>
      <c r="H462" s="199"/>
      <c r="I462" s="200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  <c r="AC462" s="199"/>
      <c r="AD462" s="199"/>
      <c r="AE462" s="199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9"/>
      <c r="AP462" s="199"/>
      <c r="AQ462" s="199"/>
      <c r="AR462" s="199"/>
      <c r="AS462" s="199"/>
      <c r="AT462" s="199"/>
      <c r="AU462" s="199"/>
      <c r="AV462" s="199"/>
      <c r="AW462" s="199"/>
      <c r="AX462" s="199"/>
      <c r="AY462" s="199"/>
      <c r="AZ462" s="199"/>
      <c r="BA462" s="199"/>
      <c r="BB462" s="199"/>
      <c r="BC462" s="199"/>
      <c r="BD462" s="199"/>
      <c r="BE462" s="199"/>
      <c r="BF462" s="199"/>
      <c r="BG462" s="199"/>
      <c r="BH462" s="199"/>
      <c r="BI462" s="199"/>
      <c r="BJ462" s="199"/>
      <c r="BK462" s="199"/>
      <c r="BL462" s="199"/>
      <c r="BM462" s="199"/>
      <c r="BN462" s="199"/>
      <c r="BO462" s="199"/>
      <c r="BP462" s="199"/>
      <c r="BQ462" s="199"/>
      <c r="BR462" s="199"/>
      <c r="BS462" s="199"/>
      <c r="BT462" s="199"/>
      <c r="BU462" s="199"/>
      <c r="BV462" s="199"/>
      <c r="BW462" s="199"/>
      <c r="BX462" s="199"/>
      <c r="BY462" s="199"/>
      <c r="BZ462" s="199"/>
      <c r="CA462" s="199"/>
      <c r="CB462" s="199"/>
      <c r="CC462" s="199"/>
      <c r="CD462" s="199"/>
      <c r="CE462" s="199"/>
      <c r="CF462" s="199"/>
      <c r="CG462" s="199"/>
      <c r="CH462" s="199"/>
      <c r="CI462" s="199"/>
      <c r="CJ462" s="199"/>
      <c r="CK462" s="199"/>
      <c r="CL462" s="199"/>
      <c r="CM462" s="199"/>
      <c r="CN462" s="199"/>
      <c r="CO462" s="199"/>
      <c r="CP462" s="199"/>
      <c r="CQ462" s="199"/>
      <c r="CR462" s="199"/>
      <c r="CS462" s="199"/>
      <c r="CT462" s="199"/>
      <c r="CU462" s="199"/>
      <c r="CV462" s="199"/>
      <c r="CW462" s="199"/>
      <c r="CX462" s="199"/>
      <c r="CY462" s="199"/>
      <c r="CZ462" s="199"/>
      <c r="DA462" s="199"/>
      <c r="DB462" s="199"/>
      <c r="DC462" s="199"/>
      <c r="DD462" s="199"/>
      <c r="DE462" s="199"/>
      <c r="DF462" s="199"/>
      <c r="DG462" s="199"/>
      <c r="DH462" s="199"/>
      <c r="DI462" s="199"/>
      <c r="DJ462" s="199"/>
      <c r="DK462" s="199"/>
      <c r="DL462" s="199"/>
      <c r="DM462" s="199"/>
      <c r="DN462" s="199"/>
    </row>
    <row r="463" spans="1:118" x14ac:dyDescent="0.2">
      <c r="A463" s="33" t="s">
        <v>138</v>
      </c>
      <c r="B463" s="33" t="s">
        <v>141</v>
      </c>
      <c r="C463" s="33">
        <v>20</v>
      </c>
      <c r="D463" s="33" t="s">
        <v>126</v>
      </c>
      <c r="E463" s="200">
        <v>0</v>
      </c>
      <c r="F463" s="199">
        <v>0</v>
      </c>
      <c r="G463" s="200"/>
      <c r="H463" s="199"/>
      <c r="I463" s="200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  <c r="AC463" s="199"/>
      <c r="AD463" s="199"/>
      <c r="AE463" s="199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9"/>
      <c r="AP463" s="199"/>
      <c r="AQ463" s="199"/>
      <c r="AR463" s="199"/>
      <c r="AS463" s="199"/>
      <c r="AT463" s="199"/>
      <c r="AU463" s="199"/>
      <c r="AV463" s="199"/>
      <c r="AW463" s="199"/>
      <c r="AX463" s="199"/>
      <c r="AY463" s="199"/>
      <c r="AZ463" s="199"/>
      <c r="BA463" s="199"/>
      <c r="BB463" s="199"/>
      <c r="BC463" s="199"/>
      <c r="BD463" s="199"/>
      <c r="BE463" s="199"/>
      <c r="BF463" s="199"/>
      <c r="BG463" s="199"/>
      <c r="BH463" s="199"/>
      <c r="BI463" s="199"/>
      <c r="BJ463" s="199"/>
      <c r="BK463" s="199"/>
      <c r="BL463" s="199"/>
      <c r="BM463" s="199"/>
      <c r="BN463" s="199"/>
      <c r="BO463" s="199"/>
      <c r="BP463" s="199"/>
      <c r="BQ463" s="199"/>
      <c r="BR463" s="199"/>
      <c r="BS463" s="199"/>
      <c r="BT463" s="199"/>
      <c r="BU463" s="199"/>
      <c r="BV463" s="199"/>
      <c r="BW463" s="199"/>
      <c r="BX463" s="199"/>
      <c r="BY463" s="199"/>
      <c r="BZ463" s="199"/>
      <c r="CA463" s="199"/>
      <c r="CB463" s="199"/>
      <c r="CC463" s="199"/>
      <c r="CD463" s="199"/>
      <c r="CE463" s="199"/>
      <c r="CF463" s="199"/>
      <c r="CG463" s="199"/>
      <c r="CH463" s="199"/>
      <c r="CI463" s="199"/>
      <c r="CJ463" s="199"/>
      <c r="CK463" s="199"/>
      <c r="CL463" s="199"/>
      <c r="CM463" s="199"/>
      <c r="CN463" s="199"/>
      <c r="CO463" s="199"/>
      <c r="CP463" s="199"/>
      <c r="CQ463" s="199"/>
      <c r="CR463" s="199"/>
      <c r="CS463" s="199"/>
      <c r="CT463" s="199"/>
      <c r="CU463" s="199"/>
      <c r="CV463" s="199"/>
      <c r="CW463" s="199"/>
      <c r="CX463" s="199"/>
      <c r="CY463" s="199"/>
      <c r="CZ463" s="199"/>
      <c r="DA463" s="199"/>
      <c r="DB463" s="199"/>
      <c r="DC463" s="199"/>
      <c r="DD463" s="199"/>
      <c r="DE463" s="199"/>
      <c r="DF463" s="199"/>
      <c r="DG463" s="199"/>
      <c r="DH463" s="199"/>
      <c r="DI463" s="199"/>
      <c r="DJ463" s="199"/>
      <c r="DK463" s="199"/>
      <c r="DL463" s="199"/>
      <c r="DM463" s="199"/>
      <c r="DN463" s="199"/>
    </row>
    <row r="464" spans="1:118" x14ac:dyDescent="0.2">
      <c r="A464" s="33" t="s">
        <v>138</v>
      </c>
      <c r="B464" s="33" t="s">
        <v>141</v>
      </c>
      <c r="C464" s="33">
        <v>21</v>
      </c>
      <c r="D464" s="33" t="s">
        <v>127</v>
      </c>
      <c r="E464" s="200">
        <v>0</v>
      </c>
      <c r="F464" s="199">
        <v>0</v>
      </c>
      <c r="G464" s="200"/>
      <c r="H464" s="199"/>
      <c r="I464" s="200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  <c r="AC464" s="199"/>
      <c r="AD464" s="199"/>
      <c r="AE464" s="199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9"/>
      <c r="AP464" s="199"/>
      <c r="AQ464" s="199"/>
      <c r="AR464" s="199"/>
      <c r="AS464" s="199"/>
      <c r="AT464" s="199"/>
      <c r="AU464" s="199"/>
      <c r="AV464" s="199"/>
      <c r="AW464" s="199"/>
      <c r="AX464" s="199"/>
      <c r="AY464" s="199"/>
      <c r="AZ464" s="199"/>
      <c r="BA464" s="199"/>
      <c r="BB464" s="199"/>
      <c r="BC464" s="199"/>
      <c r="BD464" s="199"/>
      <c r="BE464" s="199"/>
      <c r="BF464" s="199"/>
      <c r="BG464" s="199"/>
      <c r="BH464" s="199"/>
      <c r="BI464" s="199"/>
      <c r="BJ464" s="199"/>
      <c r="BK464" s="199"/>
      <c r="BL464" s="199"/>
      <c r="BM464" s="199"/>
      <c r="BN464" s="199"/>
      <c r="BO464" s="199"/>
      <c r="BP464" s="199"/>
      <c r="BQ464" s="199"/>
      <c r="BR464" s="199"/>
      <c r="BS464" s="199"/>
      <c r="BT464" s="199"/>
      <c r="BU464" s="199"/>
      <c r="BV464" s="199"/>
      <c r="BW464" s="199"/>
      <c r="BX464" s="199"/>
      <c r="BY464" s="199"/>
      <c r="BZ464" s="199"/>
      <c r="CA464" s="199"/>
      <c r="CB464" s="199"/>
      <c r="CC464" s="199"/>
      <c r="CD464" s="199"/>
      <c r="CE464" s="199"/>
      <c r="CF464" s="199"/>
      <c r="CG464" s="199"/>
      <c r="CH464" s="199"/>
      <c r="CI464" s="199"/>
      <c r="CJ464" s="199"/>
      <c r="CK464" s="199"/>
      <c r="CL464" s="199"/>
      <c r="CM464" s="199"/>
      <c r="CN464" s="199"/>
      <c r="CO464" s="199"/>
      <c r="CP464" s="199"/>
      <c r="CQ464" s="199"/>
      <c r="CR464" s="199"/>
      <c r="CS464" s="199"/>
      <c r="CT464" s="199"/>
      <c r="CU464" s="199"/>
      <c r="CV464" s="199"/>
      <c r="CW464" s="199"/>
      <c r="CX464" s="199"/>
      <c r="CY464" s="199"/>
      <c r="CZ464" s="199"/>
      <c r="DA464" s="199"/>
      <c r="DB464" s="199"/>
      <c r="DC464" s="199"/>
      <c r="DD464" s="199"/>
      <c r="DE464" s="199"/>
      <c r="DF464" s="199"/>
      <c r="DG464" s="199"/>
      <c r="DH464" s="199"/>
      <c r="DI464" s="199"/>
      <c r="DJ464" s="199"/>
      <c r="DK464" s="199"/>
      <c r="DL464" s="199"/>
      <c r="DM464" s="199"/>
      <c r="DN464" s="199"/>
    </row>
    <row r="465" spans="1:118" x14ac:dyDescent="0.2">
      <c r="A465" s="33" t="s">
        <v>138</v>
      </c>
      <c r="B465" s="33" t="s">
        <v>141</v>
      </c>
      <c r="C465" s="33">
        <v>22</v>
      </c>
      <c r="D465" s="33" t="s">
        <v>128</v>
      </c>
      <c r="E465" s="200">
        <v>-163622</v>
      </c>
      <c r="F465" s="199">
        <v>-700793.02599999995</v>
      </c>
      <c r="G465" s="200"/>
      <c r="H465" s="199"/>
      <c r="I465" s="200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  <c r="AC465" s="199"/>
      <c r="AD465" s="199"/>
      <c r="AE465" s="199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9"/>
      <c r="AP465" s="199"/>
      <c r="AQ465" s="199"/>
      <c r="AR465" s="199"/>
      <c r="AS465" s="199"/>
      <c r="AT465" s="199"/>
      <c r="AU465" s="199"/>
      <c r="AV465" s="199"/>
      <c r="AW465" s="199"/>
      <c r="AX465" s="199"/>
      <c r="AY465" s="199"/>
      <c r="AZ465" s="199"/>
      <c r="BA465" s="199"/>
      <c r="BB465" s="199"/>
      <c r="BC465" s="199"/>
      <c r="BD465" s="199"/>
      <c r="BE465" s="199"/>
      <c r="BF465" s="199"/>
      <c r="BG465" s="199"/>
      <c r="BH465" s="199"/>
      <c r="BI465" s="199"/>
      <c r="BJ465" s="199"/>
      <c r="BK465" s="199"/>
      <c r="BL465" s="199"/>
      <c r="BM465" s="199"/>
      <c r="BN465" s="199"/>
      <c r="BO465" s="199"/>
      <c r="BP465" s="199"/>
      <c r="BQ465" s="199"/>
      <c r="BR465" s="199"/>
      <c r="BS465" s="199"/>
      <c r="BT465" s="199"/>
      <c r="BU465" s="199"/>
      <c r="BV465" s="199"/>
      <c r="BW465" s="199"/>
      <c r="BX465" s="199"/>
      <c r="BY465" s="199"/>
      <c r="BZ465" s="199"/>
      <c r="CA465" s="199"/>
      <c r="CB465" s="199"/>
      <c r="CC465" s="199"/>
      <c r="CD465" s="199"/>
      <c r="CE465" s="199"/>
      <c r="CF465" s="199"/>
      <c r="CG465" s="199"/>
      <c r="CH465" s="199"/>
      <c r="CI465" s="199"/>
      <c r="CJ465" s="199"/>
      <c r="CK465" s="199"/>
      <c r="CL465" s="199"/>
      <c r="CM465" s="199"/>
      <c r="CN465" s="199"/>
      <c r="CO465" s="199"/>
      <c r="CP465" s="199"/>
      <c r="CQ465" s="199"/>
      <c r="CR465" s="199"/>
      <c r="CS465" s="199"/>
      <c r="CT465" s="199"/>
      <c r="CU465" s="199"/>
      <c r="CV465" s="199"/>
      <c r="CW465" s="199"/>
      <c r="CX465" s="199"/>
      <c r="CY465" s="199"/>
      <c r="CZ465" s="199"/>
      <c r="DA465" s="199"/>
      <c r="DB465" s="199"/>
      <c r="DC465" s="199"/>
      <c r="DD465" s="199"/>
      <c r="DE465" s="199"/>
      <c r="DF465" s="199"/>
      <c r="DG465" s="199"/>
      <c r="DH465" s="199"/>
      <c r="DI465" s="199"/>
      <c r="DJ465" s="199"/>
      <c r="DK465" s="199"/>
      <c r="DL465" s="199"/>
      <c r="DM465" s="199"/>
      <c r="DN465" s="199"/>
    </row>
    <row r="466" spans="1:118" x14ac:dyDescent="0.2">
      <c r="A466" s="33" t="s">
        <v>138</v>
      </c>
      <c r="B466" s="33" t="s">
        <v>141</v>
      </c>
      <c r="C466" s="33">
        <v>23</v>
      </c>
      <c r="D466" s="33" t="s">
        <v>129</v>
      </c>
      <c r="E466" s="200">
        <v>-12541</v>
      </c>
      <c r="F466" s="199">
        <v>-53713.103000000003</v>
      </c>
      <c r="G466" s="200"/>
      <c r="H466" s="199"/>
      <c r="I466" s="200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  <c r="AC466" s="199"/>
      <c r="AD466" s="199"/>
      <c r="AE466" s="199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9"/>
      <c r="AP466" s="199"/>
      <c r="AQ466" s="199"/>
      <c r="AR466" s="199"/>
      <c r="AS466" s="199"/>
      <c r="AT466" s="199"/>
      <c r="AU466" s="199"/>
      <c r="AV466" s="199"/>
      <c r="AW466" s="199"/>
      <c r="AX466" s="199"/>
      <c r="AY466" s="199"/>
      <c r="AZ466" s="199"/>
      <c r="BA466" s="199"/>
      <c r="BB466" s="199"/>
      <c r="BC466" s="199"/>
      <c r="BD466" s="199"/>
      <c r="BE466" s="199"/>
      <c r="BF466" s="199"/>
      <c r="BG466" s="199"/>
      <c r="BH466" s="199"/>
      <c r="BI466" s="199"/>
      <c r="BJ466" s="199"/>
      <c r="BK466" s="199"/>
      <c r="BL466" s="199"/>
      <c r="BM466" s="199"/>
      <c r="BN466" s="199"/>
      <c r="BO466" s="199"/>
      <c r="BP466" s="199"/>
      <c r="BQ466" s="199"/>
      <c r="BR466" s="199"/>
      <c r="BS466" s="199"/>
      <c r="BT466" s="199"/>
      <c r="BU466" s="199"/>
      <c r="BV466" s="199"/>
      <c r="BW466" s="199"/>
      <c r="BX466" s="199"/>
      <c r="BY466" s="199"/>
      <c r="BZ466" s="199"/>
      <c r="CA466" s="199"/>
      <c r="CB466" s="199"/>
      <c r="CC466" s="199"/>
      <c r="CD466" s="199"/>
      <c r="CE466" s="199"/>
      <c r="CF466" s="199"/>
      <c r="CG466" s="199"/>
      <c r="CH466" s="199"/>
      <c r="CI466" s="199"/>
      <c r="CJ466" s="199"/>
      <c r="CK466" s="199"/>
      <c r="CL466" s="199"/>
      <c r="CM466" s="199"/>
      <c r="CN466" s="199"/>
      <c r="CO466" s="199"/>
      <c r="CP466" s="199"/>
      <c r="CQ466" s="199"/>
      <c r="CR466" s="199"/>
      <c r="CS466" s="199"/>
      <c r="CT466" s="199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199"/>
      <c r="DM466" s="199"/>
      <c r="DN466" s="199"/>
    </row>
    <row r="467" spans="1:118" x14ac:dyDescent="0.2">
      <c r="A467" s="33" t="s">
        <v>138</v>
      </c>
      <c r="B467" s="33" t="s">
        <v>141</v>
      </c>
      <c r="C467" s="33">
        <v>24</v>
      </c>
      <c r="D467" s="33" t="s">
        <v>55</v>
      </c>
      <c r="E467" s="200">
        <v>-15438557</v>
      </c>
      <c r="F467" s="199">
        <v>-276381.89</v>
      </c>
      <c r="G467" s="200"/>
      <c r="H467" s="199"/>
      <c r="I467" s="200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  <c r="AC467" s="199"/>
      <c r="AD467" s="199"/>
      <c r="AE467" s="199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9"/>
      <c r="AP467" s="199"/>
      <c r="AQ467" s="199"/>
      <c r="AR467" s="199"/>
      <c r="AS467" s="199"/>
      <c r="AT467" s="199"/>
      <c r="AU467" s="199"/>
      <c r="AV467" s="199"/>
      <c r="AW467" s="199"/>
      <c r="AX467" s="199"/>
      <c r="AY467" s="199"/>
      <c r="AZ467" s="199"/>
      <c r="BA467" s="199"/>
      <c r="BB467" s="199"/>
      <c r="BC467" s="199"/>
      <c r="BD467" s="199"/>
      <c r="BE467" s="199"/>
      <c r="BF467" s="199"/>
      <c r="BG467" s="199"/>
      <c r="BH467" s="199"/>
      <c r="BI467" s="199"/>
      <c r="BJ467" s="199"/>
      <c r="BK467" s="199"/>
      <c r="BL467" s="199"/>
      <c r="BM467" s="199"/>
      <c r="BN467" s="199"/>
      <c r="BO467" s="199"/>
      <c r="BP467" s="199"/>
      <c r="BQ467" s="199"/>
      <c r="BR467" s="199"/>
      <c r="BS467" s="199"/>
      <c r="BT467" s="199"/>
      <c r="BU467" s="199"/>
      <c r="BV467" s="199"/>
      <c r="BW467" s="199"/>
      <c r="BX467" s="199"/>
      <c r="BY467" s="199"/>
      <c r="BZ467" s="199"/>
      <c r="CA467" s="199"/>
      <c r="CB467" s="199"/>
      <c r="CC467" s="199"/>
      <c r="CD467" s="199"/>
      <c r="CE467" s="199"/>
      <c r="CF467" s="199"/>
      <c r="CG467" s="199"/>
      <c r="CH467" s="199"/>
      <c r="CI467" s="199"/>
      <c r="CJ467" s="199"/>
      <c r="CK467" s="199"/>
      <c r="CL467" s="199"/>
      <c r="CM467" s="199"/>
      <c r="CN467" s="199"/>
      <c r="CO467" s="199"/>
      <c r="CP467" s="199"/>
      <c r="CQ467" s="199"/>
      <c r="CR467" s="199"/>
      <c r="CS467" s="199"/>
      <c r="CT467" s="199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199"/>
      <c r="DM467" s="199"/>
      <c r="DN467" s="199"/>
    </row>
    <row r="468" spans="1:118" x14ac:dyDescent="0.2">
      <c r="A468" s="33" t="s">
        <v>138</v>
      </c>
      <c r="B468" s="33" t="s">
        <v>141</v>
      </c>
      <c r="C468" s="33">
        <v>25</v>
      </c>
      <c r="D468" s="33" t="s">
        <v>56</v>
      </c>
      <c r="E468" s="200">
        <v>0</v>
      </c>
      <c r="F468" s="199">
        <v>-160800</v>
      </c>
      <c r="G468" s="200"/>
      <c r="H468" s="199"/>
      <c r="I468" s="200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  <c r="AC468" s="199"/>
      <c r="AD468" s="199"/>
      <c r="AE468" s="199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9"/>
      <c r="AP468" s="199"/>
      <c r="AQ468" s="199"/>
      <c r="AR468" s="199"/>
      <c r="AS468" s="199"/>
      <c r="AT468" s="199"/>
      <c r="AU468" s="199"/>
      <c r="AV468" s="199"/>
      <c r="AW468" s="199"/>
      <c r="AX468" s="199"/>
      <c r="AY468" s="199"/>
      <c r="AZ468" s="199"/>
      <c r="BA468" s="199"/>
      <c r="BB468" s="199"/>
      <c r="BC468" s="199"/>
      <c r="BD468" s="199"/>
      <c r="BE468" s="199"/>
      <c r="BF468" s="199"/>
      <c r="BG468" s="199"/>
      <c r="BH468" s="199"/>
      <c r="BI468" s="199"/>
      <c r="BJ468" s="199"/>
      <c r="BK468" s="199"/>
      <c r="BL468" s="199"/>
      <c r="BM468" s="199"/>
      <c r="BN468" s="199"/>
      <c r="BO468" s="199"/>
      <c r="BP468" s="199"/>
      <c r="BQ468" s="199"/>
      <c r="BR468" s="199"/>
      <c r="BS468" s="199"/>
      <c r="BT468" s="199"/>
      <c r="BU468" s="199"/>
      <c r="BV468" s="199"/>
      <c r="BW468" s="199"/>
      <c r="BX468" s="199"/>
      <c r="BY468" s="199"/>
      <c r="BZ468" s="199"/>
      <c r="CA468" s="199"/>
      <c r="CB468" s="199"/>
      <c r="CC468" s="199"/>
      <c r="CD468" s="199"/>
      <c r="CE468" s="199"/>
      <c r="CF468" s="199"/>
      <c r="CG468" s="199"/>
      <c r="CH468" s="199"/>
      <c r="CI468" s="199"/>
      <c r="CJ468" s="199"/>
      <c r="CK468" s="199"/>
      <c r="CL468" s="199"/>
      <c r="CM468" s="199"/>
      <c r="CN468" s="199"/>
      <c r="CO468" s="199"/>
      <c r="CP468" s="199"/>
      <c r="CQ468" s="199"/>
      <c r="CR468" s="199"/>
      <c r="CS468" s="199"/>
      <c r="CT468" s="199"/>
      <c r="CU468" s="199"/>
      <c r="CV468" s="199"/>
      <c r="CW468" s="199"/>
      <c r="CX468" s="199"/>
      <c r="CY468" s="199"/>
      <c r="CZ468" s="199"/>
      <c r="DA468" s="199"/>
      <c r="DB468" s="199"/>
      <c r="DC468" s="199"/>
      <c r="DD468" s="199"/>
      <c r="DE468" s="199"/>
      <c r="DF468" s="199"/>
      <c r="DG468" s="199"/>
      <c r="DH468" s="199"/>
      <c r="DI468" s="199"/>
      <c r="DJ468" s="199"/>
      <c r="DK468" s="199"/>
      <c r="DL468" s="199"/>
      <c r="DM468" s="199"/>
      <c r="DN468" s="199"/>
    </row>
    <row r="469" spans="1:118" x14ac:dyDescent="0.2">
      <c r="A469" s="33" t="s">
        <v>138</v>
      </c>
      <c r="B469" s="33" t="s">
        <v>141</v>
      </c>
      <c r="C469" s="33">
        <v>26</v>
      </c>
      <c r="D469" s="33" t="s">
        <v>130</v>
      </c>
      <c r="E469" s="200">
        <v>0</v>
      </c>
      <c r="F469" s="199">
        <v>0</v>
      </c>
      <c r="G469" s="200"/>
      <c r="H469" s="199"/>
      <c r="I469" s="200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  <c r="AC469" s="199"/>
      <c r="AD469" s="199"/>
      <c r="AE469" s="199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9"/>
      <c r="AP469" s="199"/>
      <c r="AQ469" s="199"/>
      <c r="AR469" s="199"/>
      <c r="AS469" s="199"/>
      <c r="AT469" s="199"/>
      <c r="AU469" s="199"/>
      <c r="AV469" s="199"/>
      <c r="AW469" s="199"/>
      <c r="AX469" s="199"/>
      <c r="AY469" s="199"/>
      <c r="AZ469" s="199"/>
      <c r="BA469" s="199"/>
      <c r="BB469" s="199"/>
      <c r="BC469" s="199"/>
      <c r="BD469" s="199"/>
      <c r="BE469" s="199"/>
      <c r="BF469" s="199"/>
      <c r="BG469" s="199"/>
      <c r="BH469" s="199"/>
      <c r="BI469" s="199"/>
      <c r="BJ469" s="199"/>
      <c r="BK469" s="199"/>
      <c r="BL469" s="199"/>
      <c r="BM469" s="199"/>
      <c r="BN469" s="199"/>
      <c r="BO469" s="199"/>
      <c r="BP469" s="199"/>
      <c r="BQ469" s="199"/>
      <c r="BR469" s="199"/>
      <c r="BS469" s="199"/>
      <c r="BT469" s="199"/>
      <c r="BU469" s="199"/>
      <c r="BV469" s="199"/>
      <c r="BW469" s="199"/>
      <c r="BX469" s="199"/>
      <c r="BY469" s="199"/>
      <c r="BZ469" s="199"/>
      <c r="CA469" s="199"/>
      <c r="CB469" s="199"/>
      <c r="CC469" s="199"/>
      <c r="CD469" s="199"/>
      <c r="CE469" s="199"/>
      <c r="CF469" s="199"/>
      <c r="CG469" s="199"/>
      <c r="CH469" s="199"/>
      <c r="CI469" s="199"/>
      <c r="CJ469" s="199"/>
      <c r="CK469" s="199"/>
      <c r="CL469" s="199"/>
      <c r="CM469" s="199"/>
      <c r="CN469" s="199"/>
      <c r="CO469" s="199"/>
      <c r="CP469" s="199"/>
      <c r="CQ469" s="199"/>
      <c r="CR469" s="199"/>
      <c r="CS469" s="199"/>
      <c r="CT469" s="199"/>
      <c r="CU469" s="199"/>
      <c r="CV469" s="199"/>
      <c r="CW469" s="199"/>
      <c r="CX469" s="199"/>
      <c r="CY469" s="199"/>
      <c r="CZ469" s="199"/>
      <c r="DA469" s="199"/>
      <c r="DB469" s="199"/>
      <c r="DC469" s="199"/>
      <c r="DD469" s="199"/>
      <c r="DE469" s="199"/>
      <c r="DF469" s="199"/>
      <c r="DG469" s="199"/>
      <c r="DH469" s="199"/>
      <c r="DI469" s="199"/>
      <c r="DJ469" s="199"/>
      <c r="DK469" s="199"/>
      <c r="DL469" s="199"/>
      <c r="DM469" s="199"/>
      <c r="DN469" s="199"/>
    </row>
    <row r="470" spans="1:118" x14ac:dyDescent="0.2">
      <c r="A470" s="33" t="s">
        <v>138</v>
      </c>
      <c r="B470" s="33" t="s">
        <v>141</v>
      </c>
      <c r="C470" s="33">
        <v>27</v>
      </c>
      <c r="D470" s="33" t="s">
        <v>131</v>
      </c>
      <c r="E470" s="200">
        <v>0</v>
      </c>
      <c r="F470" s="199">
        <v>0</v>
      </c>
      <c r="G470" s="200"/>
      <c r="H470" s="199"/>
      <c r="I470" s="200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  <c r="AC470" s="199"/>
      <c r="AD470" s="199"/>
      <c r="AE470" s="199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9"/>
      <c r="AP470" s="199"/>
      <c r="AQ470" s="199"/>
      <c r="AR470" s="199"/>
      <c r="AS470" s="199"/>
      <c r="AT470" s="199"/>
      <c r="AU470" s="199"/>
      <c r="AV470" s="199"/>
      <c r="AW470" s="199"/>
      <c r="AX470" s="199"/>
      <c r="AY470" s="199"/>
      <c r="AZ470" s="199"/>
      <c r="BA470" s="199"/>
      <c r="BB470" s="199"/>
      <c r="BC470" s="199"/>
      <c r="BD470" s="199"/>
      <c r="BE470" s="199"/>
      <c r="BF470" s="199"/>
      <c r="BG470" s="199"/>
      <c r="BH470" s="199"/>
      <c r="BI470" s="199"/>
      <c r="BJ470" s="199"/>
      <c r="BK470" s="199"/>
      <c r="BL470" s="199"/>
      <c r="BM470" s="199"/>
      <c r="BN470" s="199"/>
      <c r="BO470" s="199"/>
      <c r="BP470" s="199"/>
      <c r="BQ470" s="199"/>
      <c r="BR470" s="199"/>
      <c r="BS470" s="199"/>
      <c r="BT470" s="199"/>
      <c r="BU470" s="199"/>
      <c r="BV470" s="199"/>
      <c r="BW470" s="199"/>
      <c r="BX470" s="199"/>
      <c r="BY470" s="199"/>
      <c r="BZ470" s="199"/>
      <c r="CA470" s="199"/>
      <c r="CB470" s="199"/>
      <c r="CC470" s="199"/>
      <c r="CD470" s="199"/>
      <c r="CE470" s="199"/>
      <c r="CF470" s="199"/>
      <c r="CG470" s="199"/>
      <c r="CH470" s="199"/>
      <c r="CI470" s="199"/>
      <c r="CJ470" s="199"/>
      <c r="CK470" s="199"/>
      <c r="CL470" s="199"/>
      <c r="CM470" s="199"/>
      <c r="CN470" s="199"/>
      <c r="CO470" s="199"/>
      <c r="CP470" s="199"/>
      <c r="CQ470" s="199"/>
      <c r="CR470" s="199"/>
      <c r="CS470" s="199"/>
      <c r="CT470" s="199"/>
      <c r="CU470" s="199"/>
      <c r="CV470" s="199"/>
      <c r="CW470" s="199"/>
      <c r="CX470" s="199"/>
      <c r="CY470" s="199"/>
      <c r="CZ470" s="199"/>
      <c r="DA470" s="199"/>
      <c r="DB470" s="199"/>
      <c r="DC470" s="199"/>
      <c r="DD470" s="199"/>
      <c r="DE470" s="199"/>
      <c r="DF470" s="199"/>
      <c r="DG470" s="199"/>
      <c r="DH470" s="199"/>
      <c r="DI470" s="199"/>
      <c r="DJ470" s="199"/>
      <c r="DK470" s="199"/>
      <c r="DL470" s="199"/>
      <c r="DM470" s="199"/>
      <c r="DN470" s="199"/>
    </row>
    <row r="471" spans="1:118" x14ac:dyDescent="0.2">
      <c r="A471" s="33" t="s">
        <v>138</v>
      </c>
      <c r="B471" s="33" t="s">
        <v>141</v>
      </c>
      <c r="C471" s="33">
        <v>28</v>
      </c>
      <c r="D471" s="33" t="s">
        <v>132</v>
      </c>
      <c r="E471" s="200">
        <v>0</v>
      </c>
      <c r="F471" s="199">
        <v>0</v>
      </c>
      <c r="G471" s="200"/>
      <c r="H471" s="199"/>
      <c r="I471" s="200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  <c r="AC471" s="199"/>
      <c r="AD471" s="199"/>
      <c r="AE471" s="199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9"/>
      <c r="AP471" s="199"/>
      <c r="AQ471" s="199"/>
      <c r="AR471" s="199"/>
      <c r="AS471" s="199"/>
      <c r="AT471" s="199"/>
      <c r="AU471" s="199"/>
      <c r="AV471" s="199"/>
      <c r="AW471" s="199"/>
      <c r="AX471" s="199"/>
      <c r="AY471" s="199"/>
      <c r="AZ471" s="199"/>
      <c r="BA471" s="199"/>
      <c r="BB471" s="199"/>
      <c r="BC471" s="199"/>
      <c r="BD471" s="199"/>
      <c r="BE471" s="199"/>
      <c r="BF471" s="199"/>
      <c r="BG471" s="199"/>
      <c r="BH471" s="199"/>
      <c r="BI471" s="199"/>
      <c r="BJ471" s="199"/>
      <c r="BK471" s="199"/>
      <c r="BL471" s="199"/>
      <c r="BM471" s="199"/>
      <c r="BN471" s="199"/>
      <c r="BO471" s="199"/>
      <c r="BP471" s="199"/>
      <c r="BQ471" s="199"/>
      <c r="BR471" s="199"/>
      <c r="BS471" s="199"/>
      <c r="BT471" s="199"/>
      <c r="BU471" s="199"/>
      <c r="BV471" s="199"/>
      <c r="BW471" s="199"/>
      <c r="BX471" s="199"/>
      <c r="BY471" s="199"/>
      <c r="BZ471" s="199"/>
      <c r="CA471" s="199"/>
      <c r="CB471" s="199"/>
      <c r="CC471" s="199"/>
      <c r="CD471" s="199"/>
      <c r="CE471" s="199"/>
      <c r="CF471" s="199"/>
      <c r="CG471" s="199"/>
      <c r="CH471" s="199"/>
      <c r="CI471" s="199"/>
      <c r="CJ471" s="199"/>
      <c r="CK471" s="199"/>
      <c r="CL471" s="199"/>
      <c r="CM471" s="199"/>
      <c r="CN471" s="199"/>
      <c r="CO471" s="199"/>
      <c r="CP471" s="199"/>
      <c r="CQ471" s="199"/>
      <c r="CR471" s="199"/>
      <c r="CS471" s="199"/>
      <c r="CT471" s="199"/>
      <c r="CU471" s="199"/>
      <c r="CV471" s="199"/>
      <c r="CW471" s="199"/>
      <c r="CX471" s="199"/>
      <c r="CY471" s="199"/>
      <c r="CZ471" s="199"/>
      <c r="DA471" s="199"/>
      <c r="DB471" s="199"/>
      <c r="DC471" s="199"/>
      <c r="DD471" s="199"/>
      <c r="DE471" s="199"/>
      <c r="DF471" s="199"/>
      <c r="DG471" s="199"/>
      <c r="DH471" s="199"/>
      <c r="DI471" s="199"/>
      <c r="DJ471" s="199"/>
      <c r="DK471" s="199"/>
      <c r="DL471" s="199"/>
      <c r="DM471" s="199"/>
      <c r="DN471" s="199"/>
    </row>
    <row r="472" spans="1:118" x14ac:dyDescent="0.2">
      <c r="A472" s="33" t="s">
        <v>138</v>
      </c>
      <c r="B472" s="33" t="s">
        <v>141</v>
      </c>
      <c r="C472" s="33">
        <v>29</v>
      </c>
      <c r="D472" s="33" t="s">
        <v>133</v>
      </c>
      <c r="E472" s="200">
        <v>0</v>
      </c>
      <c r="F472" s="199">
        <v>0</v>
      </c>
      <c r="G472" s="200"/>
      <c r="H472" s="199"/>
      <c r="I472" s="200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  <c r="AC472" s="199"/>
      <c r="AD472" s="199"/>
      <c r="AE472" s="199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9"/>
      <c r="AP472" s="199"/>
      <c r="AQ472" s="199"/>
      <c r="AR472" s="199"/>
      <c r="AS472" s="199"/>
      <c r="AT472" s="199"/>
      <c r="AU472" s="199"/>
      <c r="AV472" s="199"/>
      <c r="AW472" s="199"/>
      <c r="AX472" s="199"/>
      <c r="AY472" s="199"/>
      <c r="AZ472" s="199"/>
      <c r="BA472" s="199"/>
      <c r="BB472" s="199"/>
      <c r="BC472" s="199"/>
      <c r="BD472" s="199"/>
      <c r="BE472" s="199"/>
      <c r="BF472" s="199"/>
      <c r="BG472" s="199"/>
      <c r="BH472" s="199"/>
      <c r="BI472" s="199"/>
      <c r="BJ472" s="199"/>
      <c r="BK472" s="199"/>
      <c r="BL472" s="199"/>
      <c r="BM472" s="199"/>
      <c r="BN472" s="199"/>
      <c r="BO472" s="199"/>
      <c r="BP472" s="199"/>
      <c r="BQ472" s="199"/>
      <c r="BR472" s="199"/>
      <c r="BS472" s="199"/>
      <c r="BT472" s="199"/>
      <c r="BU472" s="199"/>
      <c r="BV472" s="199"/>
      <c r="BW472" s="199"/>
      <c r="BX472" s="199"/>
      <c r="BY472" s="199"/>
      <c r="BZ472" s="199"/>
      <c r="CA472" s="199"/>
      <c r="CB472" s="199"/>
      <c r="CC472" s="199"/>
      <c r="CD472" s="199"/>
      <c r="CE472" s="199"/>
      <c r="CF472" s="199"/>
      <c r="CG472" s="199"/>
      <c r="CH472" s="199"/>
      <c r="CI472" s="199"/>
      <c r="CJ472" s="199"/>
      <c r="CK472" s="199"/>
      <c r="CL472" s="199"/>
      <c r="CM472" s="199"/>
      <c r="CN472" s="199"/>
      <c r="CO472" s="199"/>
      <c r="CP472" s="199"/>
      <c r="CQ472" s="199"/>
      <c r="CR472" s="199"/>
      <c r="CS472" s="199"/>
      <c r="CT472" s="199"/>
      <c r="CU472" s="199"/>
      <c r="CV472" s="199"/>
      <c r="CW472" s="199"/>
      <c r="CX472" s="199"/>
      <c r="CY472" s="199"/>
      <c r="CZ472" s="199"/>
      <c r="DA472" s="199"/>
      <c r="DB472" s="199"/>
      <c r="DC472" s="199"/>
      <c r="DD472" s="199"/>
      <c r="DE472" s="199"/>
      <c r="DF472" s="199"/>
      <c r="DG472" s="199"/>
      <c r="DH472" s="199"/>
      <c r="DI472" s="199"/>
      <c r="DJ472" s="199"/>
      <c r="DK472" s="199"/>
      <c r="DL472" s="199"/>
      <c r="DM472" s="199"/>
      <c r="DN472" s="199"/>
    </row>
    <row r="473" spans="1:118" x14ac:dyDescent="0.2">
      <c r="A473" s="33" t="s">
        <v>138</v>
      </c>
      <c r="B473" s="33" t="s">
        <v>141</v>
      </c>
      <c r="C473" s="33">
        <v>30</v>
      </c>
      <c r="D473" s="33" t="s">
        <v>134</v>
      </c>
      <c r="E473" s="200">
        <v>0</v>
      </c>
      <c r="F473" s="199">
        <v>0</v>
      </c>
      <c r="G473" s="200"/>
      <c r="H473" s="199"/>
      <c r="I473" s="200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  <c r="AC473" s="199"/>
      <c r="AD473" s="199"/>
      <c r="AE473" s="199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9"/>
      <c r="AP473" s="199"/>
      <c r="AQ473" s="199"/>
      <c r="AR473" s="199"/>
      <c r="AS473" s="199"/>
      <c r="AT473" s="199"/>
      <c r="AU473" s="199"/>
      <c r="AV473" s="199"/>
      <c r="AW473" s="199"/>
      <c r="AX473" s="199"/>
      <c r="AY473" s="199"/>
      <c r="AZ473" s="199"/>
      <c r="BA473" s="199"/>
      <c r="BB473" s="199"/>
      <c r="BC473" s="199"/>
      <c r="BD473" s="199"/>
      <c r="BE473" s="199"/>
      <c r="BF473" s="199"/>
      <c r="BG473" s="199"/>
      <c r="BH473" s="199"/>
      <c r="BI473" s="199"/>
      <c r="BJ473" s="199"/>
      <c r="BK473" s="199"/>
      <c r="BL473" s="199"/>
      <c r="BM473" s="199"/>
      <c r="BN473" s="199"/>
      <c r="BO473" s="199"/>
      <c r="BP473" s="199"/>
      <c r="BQ473" s="199"/>
      <c r="BR473" s="199"/>
      <c r="BS473" s="199"/>
      <c r="BT473" s="199"/>
      <c r="BU473" s="199"/>
      <c r="BV473" s="199"/>
      <c r="BW473" s="199"/>
      <c r="BX473" s="199"/>
      <c r="BY473" s="199"/>
      <c r="BZ473" s="199"/>
      <c r="CA473" s="199"/>
      <c r="CB473" s="199"/>
      <c r="CC473" s="199"/>
      <c r="CD473" s="199"/>
      <c r="CE473" s="199"/>
      <c r="CF473" s="199"/>
      <c r="CG473" s="199"/>
      <c r="CH473" s="199"/>
      <c r="CI473" s="199"/>
      <c r="CJ473" s="199"/>
      <c r="CK473" s="199"/>
      <c r="CL473" s="199"/>
      <c r="CM473" s="199"/>
      <c r="CN473" s="199"/>
      <c r="CO473" s="199"/>
      <c r="CP473" s="199"/>
      <c r="CQ473" s="199"/>
      <c r="CR473" s="199"/>
      <c r="CS473" s="199"/>
      <c r="CT473" s="199"/>
      <c r="CU473" s="199"/>
      <c r="CV473" s="199"/>
      <c r="CW473" s="199"/>
      <c r="CX473" s="199"/>
      <c r="CY473" s="199"/>
      <c r="CZ473" s="199"/>
      <c r="DA473" s="199"/>
      <c r="DB473" s="199"/>
      <c r="DC473" s="199"/>
      <c r="DD473" s="199"/>
      <c r="DE473" s="199"/>
      <c r="DF473" s="199"/>
      <c r="DG473" s="199"/>
      <c r="DH473" s="199"/>
      <c r="DI473" s="199"/>
      <c r="DJ473" s="199"/>
      <c r="DK473" s="199"/>
      <c r="DL473" s="199"/>
      <c r="DM473" s="199"/>
      <c r="DN473" s="199"/>
    </row>
    <row r="474" spans="1:118" x14ac:dyDescent="0.2">
      <c r="A474" s="33" t="s">
        <v>138</v>
      </c>
      <c r="B474" s="33" t="s">
        <v>141</v>
      </c>
      <c r="C474" s="33">
        <v>31</v>
      </c>
      <c r="D474" s="33" t="s">
        <v>135</v>
      </c>
      <c r="E474" s="200">
        <v>0</v>
      </c>
      <c r="F474" s="199">
        <v>0</v>
      </c>
      <c r="G474" s="200"/>
      <c r="H474" s="199"/>
      <c r="I474" s="200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  <c r="AC474" s="199"/>
      <c r="AD474" s="199"/>
      <c r="AE474" s="199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9"/>
      <c r="AP474" s="199"/>
      <c r="AQ474" s="199"/>
      <c r="AR474" s="199"/>
      <c r="AS474" s="199"/>
      <c r="AT474" s="199"/>
      <c r="AU474" s="199"/>
      <c r="AV474" s="199"/>
      <c r="AW474" s="199"/>
      <c r="AX474" s="199"/>
      <c r="AY474" s="199"/>
      <c r="AZ474" s="199"/>
      <c r="BA474" s="199"/>
      <c r="BB474" s="199"/>
      <c r="BC474" s="199"/>
      <c r="BD474" s="199"/>
      <c r="BE474" s="199"/>
      <c r="BF474" s="199"/>
      <c r="BG474" s="199"/>
      <c r="BH474" s="199"/>
      <c r="BI474" s="199"/>
      <c r="BJ474" s="199"/>
      <c r="BK474" s="199"/>
      <c r="BL474" s="199"/>
      <c r="BM474" s="199"/>
      <c r="BN474" s="199"/>
      <c r="BO474" s="199"/>
      <c r="BP474" s="199"/>
      <c r="BQ474" s="199"/>
      <c r="BR474" s="199"/>
      <c r="BS474" s="199"/>
      <c r="BT474" s="199"/>
      <c r="BU474" s="199"/>
      <c r="BV474" s="199"/>
      <c r="BW474" s="199"/>
      <c r="BX474" s="199"/>
      <c r="BY474" s="199"/>
      <c r="BZ474" s="199"/>
      <c r="CA474" s="199"/>
      <c r="CB474" s="199"/>
      <c r="CC474" s="199"/>
      <c r="CD474" s="199"/>
      <c r="CE474" s="199"/>
      <c r="CF474" s="199"/>
      <c r="CG474" s="199"/>
      <c r="CH474" s="199"/>
      <c r="CI474" s="199"/>
      <c r="CJ474" s="199"/>
      <c r="CK474" s="199"/>
      <c r="CL474" s="199"/>
      <c r="CM474" s="199"/>
      <c r="CN474" s="199"/>
      <c r="CO474" s="199"/>
      <c r="CP474" s="199"/>
      <c r="CQ474" s="199"/>
      <c r="CR474" s="199"/>
      <c r="CS474" s="199"/>
      <c r="CT474" s="199"/>
      <c r="CU474" s="199"/>
      <c r="CV474" s="199"/>
      <c r="CW474" s="199"/>
      <c r="CX474" s="199"/>
      <c r="CY474" s="199"/>
      <c r="CZ474" s="199"/>
      <c r="DA474" s="199"/>
      <c r="DB474" s="199"/>
      <c r="DC474" s="199"/>
      <c r="DD474" s="199"/>
      <c r="DE474" s="199"/>
      <c r="DF474" s="199"/>
      <c r="DG474" s="199"/>
      <c r="DH474" s="199"/>
      <c r="DI474" s="199"/>
      <c r="DJ474" s="199"/>
      <c r="DK474" s="199"/>
      <c r="DL474" s="199"/>
      <c r="DM474" s="199"/>
      <c r="DN474" s="199"/>
    </row>
    <row r="475" spans="1:118" x14ac:dyDescent="0.2">
      <c r="A475" s="33" t="s">
        <v>138</v>
      </c>
      <c r="B475" s="33" t="s">
        <v>141</v>
      </c>
      <c r="C475" s="33">
        <v>32</v>
      </c>
      <c r="D475" s="33" t="s">
        <v>70</v>
      </c>
      <c r="E475" s="200">
        <v>0</v>
      </c>
      <c r="F475" s="199">
        <v>0</v>
      </c>
      <c r="G475" s="200"/>
      <c r="H475" s="199"/>
      <c r="I475" s="200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  <c r="AC475" s="199"/>
      <c r="AD475" s="199"/>
      <c r="AE475" s="199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9"/>
      <c r="AP475" s="199"/>
      <c r="AQ475" s="199"/>
      <c r="AR475" s="199"/>
      <c r="AS475" s="199"/>
      <c r="AT475" s="199"/>
      <c r="AU475" s="199"/>
      <c r="AV475" s="199"/>
      <c r="AW475" s="199"/>
      <c r="AX475" s="199"/>
      <c r="AY475" s="199"/>
      <c r="AZ475" s="199"/>
      <c r="BA475" s="199"/>
      <c r="BB475" s="199"/>
      <c r="BC475" s="199"/>
      <c r="BD475" s="199"/>
      <c r="BE475" s="199"/>
      <c r="BF475" s="199"/>
      <c r="BG475" s="199"/>
      <c r="BH475" s="199"/>
      <c r="BI475" s="199"/>
      <c r="BJ475" s="199"/>
      <c r="BK475" s="199"/>
      <c r="BL475" s="199"/>
      <c r="BM475" s="199"/>
      <c r="BN475" s="199"/>
      <c r="BO475" s="199"/>
      <c r="BP475" s="199"/>
      <c r="BQ475" s="199"/>
      <c r="BR475" s="199"/>
      <c r="BS475" s="199"/>
      <c r="BT475" s="199"/>
      <c r="BU475" s="199"/>
      <c r="BV475" s="199"/>
      <c r="BW475" s="199"/>
      <c r="BX475" s="199"/>
      <c r="BY475" s="199"/>
      <c r="BZ475" s="199"/>
      <c r="CA475" s="199"/>
      <c r="CB475" s="199"/>
      <c r="CC475" s="199"/>
      <c r="CD475" s="199"/>
      <c r="CE475" s="199"/>
      <c r="CF475" s="199"/>
      <c r="CG475" s="199"/>
      <c r="CH475" s="199"/>
      <c r="CI475" s="199"/>
      <c r="CJ475" s="199"/>
      <c r="CK475" s="199"/>
      <c r="CL475" s="199"/>
      <c r="CM475" s="199"/>
      <c r="CN475" s="199"/>
      <c r="CO475" s="199"/>
      <c r="CP475" s="199"/>
      <c r="CQ475" s="199"/>
      <c r="CR475" s="199"/>
      <c r="CS475" s="199"/>
      <c r="CT475" s="199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199"/>
      <c r="DM475" s="199"/>
      <c r="DN475" s="199"/>
    </row>
    <row r="476" spans="1:118" x14ac:dyDescent="0.2">
      <c r="A476" s="33" t="s">
        <v>138</v>
      </c>
      <c r="B476" s="33" t="s">
        <v>141</v>
      </c>
      <c r="C476" s="33">
        <v>33</v>
      </c>
      <c r="D476" s="33" t="s">
        <v>71</v>
      </c>
      <c r="E476" s="200">
        <v>0</v>
      </c>
      <c r="F476" s="199">
        <v>0</v>
      </c>
      <c r="G476" s="200"/>
      <c r="H476" s="199"/>
      <c r="I476" s="200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  <c r="AC476" s="199"/>
      <c r="AD476" s="199"/>
      <c r="AE476" s="199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9"/>
      <c r="AP476" s="199"/>
      <c r="AQ476" s="199"/>
      <c r="AR476" s="199"/>
      <c r="AS476" s="199"/>
      <c r="AT476" s="199"/>
      <c r="AU476" s="199"/>
      <c r="AV476" s="199"/>
      <c r="AW476" s="199"/>
      <c r="AX476" s="199"/>
      <c r="AY476" s="199"/>
      <c r="AZ476" s="199"/>
      <c r="BA476" s="199"/>
      <c r="BB476" s="199"/>
      <c r="BC476" s="199"/>
      <c r="BD476" s="199"/>
      <c r="BE476" s="199"/>
      <c r="BF476" s="199"/>
      <c r="BG476" s="199"/>
      <c r="BH476" s="199"/>
      <c r="BI476" s="199"/>
      <c r="BJ476" s="199"/>
      <c r="BK476" s="199"/>
      <c r="BL476" s="199"/>
      <c r="BM476" s="199"/>
      <c r="BN476" s="199"/>
      <c r="BO476" s="199"/>
      <c r="BP476" s="199"/>
      <c r="BQ476" s="199"/>
      <c r="BR476" s="199"/>
      <c r="BS476" s="199"/>
      <c r="BT476" s="199"/>
      <c r="BU476" s="199"/>
      <c r="BV476" s="199"/>
      <c r="BW476" s="199"/>
      <c r="BX476" s="199"/>
      <c r="BY476" s="199"/>
      <c r="BZ476" s="199"/>
      <c r="CA476" s="199"/>
      <c r="CB476" s="199"/>
      <c r="CC476" s="199"/>
      <c r="CD476" s="199"/>
      <c r="CE476" s="199"/>
      <c r="CF476" s="199"/>
      <c r="CG476" s="199"/>
      <c r="CH476" s="199"/>
      <c r="CI476" s="199"/>
      <c r="CJ476" s="199"/>
      <c r="CK476" s="199"/>
      <c r="CL476" s="199"/>
      <c r="CM476" s="199"/>
      <c r="CN476" s="199"/>
      <c r="CO476" s="199"/>
      <c r="CP476" s="199"/>
      <c r="CQ476" s="199"/>
      <c r="CR476" s="199"/>
      <c r="CS476" s="199"/>
      <c r="CT476" s="199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199"/>
      <c r="DM476" s="199"/>
      <c r="DN476" s="199"/>
    </row>
    <row r="477" spans="1:118" x14ac:dyDescent="0.2">
      <c r="A477" s="33" t="s">
        <v>138</v>
      </c>
      <c r="B477" s="33" t="s">
        <v>141</v>
      </c>
      <c r="C477" s="33">
        <v>34</v>
      </c>
      <c r="D477" s="33" t="s">
        <v>72</v>
      </c>
      <c r="E477" s="200">
        <v>0</v>
      </c>
      <c r="F477" s="199">
        <v>0</v>
      </c>
      <c r="G477" s="200"/>
      <c r="H477" s="199"/>
      <c r="I477" s="200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  <c r="AD477" s="199"/>
      <c r="AE477" s="199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9"/>
      <c r="AP477" s="199"/>
      <c r="AQ477" s="199"/>
      <c r="AR477" s="199"/>
      <c r="AS477" s="199"/>
      <c r="AT477" s="199"/>
      <c r="AU477" s="199"/>
      <c r="AV477" s="199"/>
      <c r="AW477" s="199"/>
      <c r="AX477" s="199"/>
      <c r="AY477" s="199"/>
      <c r="AZ477" s="199"/>
      <c r="BA477" s="199"/>
      <c r="BB477" s="199"/>
      <c r="BC477" s="199"/>
      <c r="BD477" s="199"/>
      <c r="BE477" s="199"/>
      <c r="BF477" s="199"/>
      <c r="BG477" s="199"/>
      <c r="BH477" s="199"/>
      <c r="BI477" s="199"/>
      <c r="BJ477" s="199"/>
      <c r="BK477" s="199"/>
      <c r="BL477" s="199"/>
      <c r="BM477" s="199"/>
      <c r="BN477" s="199"/>
      <c r="BO477" s="199"/>
      <c r="BP477" s="199"/>
      <c r="BQ477" s="199"/>
      <c r="BR477" s="199"/>
      <c r="BS477" s="199"/>
      <c r="BT477" s="199"/>
      <c r="BU477" s="199"/>
      <c r="BV477" s="199"/>
      <c r="BW477" s="199"/>
      <c r="BX477" s="199"/>
      <c r="BY477" s="199"/>
      <c r="BZ477" s="199"/>
      <c r="CA477" s="199"/>
      <c r="CB477" s="199"/>
      <c r="CC477" s="199"/>
      <c r="CD477" s="199"/>
      <c r="CE477" s="199"/>
      <c r="CF477" s="199"/>
      <c r="CG477" s="199"/>
      <c r="CH477" s="199"/>
      <c r="CI477" s="199"/>
      <c r="CJ477" s="199"/>
      <c r="CK477" s="199"/>
      <c r="CL477" s="199"/>
      <c r="CM477" s="199"/>
      <c r="CN477" s="199"/>
      <c r="CO477" s="199"/>
      <c r="CP477" s="199"/>
      <c r="CQ477" s="199"/>
      <c r="CR477" s="199"/>
      <c r="CS477" s="199"/>
      <c r="CT477" s="199"/>
      <c r="CU477" s="199"/>
      <c r="CV477" s="199"/>
      <c r="CW477" s="199"/>
      <c r="CX477" s="199"/>
      <c r="CY477" s="199"/>
      <c r="CZ477" s="199"/>
      <c r="DA477" s="199"/>
      <c r="DB477" s="199"/>
      <c r="DC477" s="199"/>
      <c r="DD477" s="199"/>
      <c r="DE477" s="199"/>
      <c r="DF477" s="199"/>
      <c r="DG477" s="199"/>
      <c r="DH477" s="199"/>
      <c r="DI477" s="199"/>
      <c r="DJ477" s="199"/>
      <c r="DK477" s="199"/>
      <c r="DL477" s="199"/>
      <c r="DM477" s="199"/>
      <c r="DN477" s="199"/>
    </row>
    <row r="478" spans="1:118" x14ac:dyDescent="0.2">
      <c r="A478" s="33" t="s">
        <v>138</v>
      </c>
      <c r="B478" s="33" t="s">
        <v>141</v>
      </c>
      <c r="C478" s="33">
        <v>35</v>
      </c>
      <c r="D478" s="33" t="s">
        <v>73</v>
      </c>
      <c r="E478" s="200">
        <v>0</v>
      </c>
      <c r="F478" s="199">
        <v>0</v>
      </c>
      <c r="G478" s="200"/>
      <c r="H478" s="199"/>
      <c r="I478" s="200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  <c r="AD478" s="199"/>
      <c r="AE478" s="199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9"/>
      <c r="AP478" s="199"/>
      <c r="AQ478" s="199"/>
      <c r="AR478" s="199"/>
      <c r="AS478" s="199"/>
      <c r="AT478" s="199"/>
      <c r="AU478" s="199"/>
      <c r="AV478" s="199"/>
      <c r="AW478" s="199"/>
      <c r="AX478" s="199"/>
      <c r="AY478" s="199"/>
      <c r="AZ478" s="199"/>
      <c r="BA478" s="199"/>
      <c r="BB478" s="199"/>
      <c r="BC478" s="199"/>
      <c r="BD478" s="199"/>
      <c r="BE478" s="199"/>
      <c r="BF478" s="199"/>
      <c r="BG478" s="199"/>
      <c r="BH478" s="199"/>
      <c r="BI478" s="199"/>
      <c r="BJ478" s="199"/>
      <c r="BK478" s="199"/>
      <c r="BL478" s="199"/>
      <c r="BM478" s="199"/>
      <c r="BN478" s="199"/>
      <c r="BO478" s="199"/>
      <c r="BP478" s="199"/>
      <c r="BQ478" s="199"/>
      <c r="BR478" s="199"/>
      <c r="BS478" s="199"/>
      <c r="BT478" s="199"/>
      <c r="BU478" s="199"/>
      <c r="BV478" s="199"/>
      <c r="BW478" s="199"/>
      <c r="BX478" s="199"/>
      <c r="BY478" s="199"/>
      <c r="BZ478" s="199"/>
      <c r="CA478" s="199"/>
      <c r="CB478" s="199"/>
      <c r="CC478" s="199"/>
      <c r="CD478" s="199"/>
      <c r="CE478" s="199"/>
      <c r="CF478" s="199"/>
      <c r="CG478" s="199"/>
      <c r="CH478" s="199"/>
      <c r="CI478" s="199"/>
      <c r="CJ478" s="199"/>
      <c r="CK478" s="199"/>
      <c r="CL478" s="199"/>
      <c r="CM478" s="199"/>
      <c r="CN478" s="199"/>
      <c r="CO478" s="199"/>
      <c r="CP478" s="199"/>
      <c r="CQ478" s="199"/>
      <c r="CR478" s="199"/>
      <c r="CS478" s="199"/>
      <c r="CT478" s="199"/>
      <c r="CU478" s="199"/>
      <c r="CV478" s="199"/>
      <c r="CW478" s="199"/>
      <c r="CX478" s="199"/>
      <c r="CY478" s="199"/>
      <c r="CZ478" s="199"/>
      <c r="DA478" s="199"/>
      <c r="DB478" s="199"/>
      <c r="DC478" s="199"/>
      <c r="DD478" s="199"/>
      <c r="DE478" s="199"/>
      <c r="DF478" s="199"/>
      <c r="DG478" s="199"/>
      <c r="DH478" s="199"/>
      <c r="DI478" s="199"/>
      <c r="DJ478" s="199"/>
      <c r="DK478" s="199"/>
      <c r="DL478" s="199"/>
      <c r="DM478" s="199"/>
      <c r="DN478" s="199"/>
    </row>
    <row r="479" spans="1:118" x14ac:dyDescent="0.2">
      <c r="A479" s="33" t="s">
        <v>138</v>
      </c>
      <c r="B479" s="33" t="s">
        <v>141</v>
      </c>
      <c r="C479" s="33">
        <v>36</v>
      </c>
      <c r="D479" s="33" t="s">
        <v>74</v>
      </c>
      <c r="E479" s="200">
        <v>0</v>
      </c>
      <c r="F479" s="199">
        <v>0</v>
      </c>
      <c r="G479" s="200"/>
      <c r="H479" s="199"/>
      <c r="I479" s="200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  <c r="AD479" s="199"/>
      <c r="AE479" s="199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9"/>
      <c r="AP479" s="199"/>
      <c r="AQ479" s="199"/>
      <c r="AR479" s="199"/>
      <c r="AS479" s="199"/>
      <c r="AT479" s="199"/>
      <c r="AU479" s="199"/>
      <c r="AV479" s="199"/>
      <c r="AW479" s="199"/>
      <c r="AX479" s="199"/>
      <c r="AY479" s="199"/>
      <c r="AZ479" s="199"/>
      <c r="BA479" s="199"/>
      <c r="BB479" s="199"/>
      <c r="BC479" s="199"/>
      <c r="BD479" s="199"/>
      <c r="BE479" s="199"/>
      <c r="BF479" s="199"/>
      <c r="BG479" s="199"/>
      <c r="BH479" s="199"/>
      <c r="BI479" s="199"/>
      <c r="BJ479" s="199"/>
      <c r="BK479" s="199"/>
      <c r="BL479" s="199"/>
      <c r="BM479" s="199"/>
      <c r="BN479" s="199"/>
      <c r="BO479" s="199"/>
      <c r="BP479" s="199"/>
      <c r="BQ479" s="199"/>
      <c r="BR479" s="199"/>
      <c r="BS479" s="199"/>
      <c r="BT479" s="199"/>
      <c r="BU479" s="199"/>
      <c r="BV479" s="199"/>
      <c r="BW479" s="199"/>
      <c r="BX479" s="199"/>
      <c r="BY479" s="199"/>
      <c r="BZ479" s="199"/>
      <c r="CA479" s="199"/>
      <c r="CB479" s="199"/>
      <c r="CC479" s="199"/>
      <c r="CD479" s="199"/>
      <c r="CE479" s="199"/>
      <c r="CF479" s="199"/>
      <c r="CG479" s="199"/>
      <c r="CH479" s="199"/>
      <c r="CI479" s="199"/>
      <c r="CJ479" s="199"/>
      <c r="CK479" s="199"/>
      <c r="CL479" s="199"/>
      <c r="CM479" s="199"/>
      <c r="CN479" s="199"/>
      <c r="CO479" s="199"/>
      <c r="CP479" s="199"/>
      <c r="CQ479" s="199"/>
      <c r="CR479" s="199"/>
      <c r="CS479" s="199"/>
      <c r="CT479" s="199"/>
      <c r="CU479" s="199"/>
      <c r="CV479" s="199"/>
      <c r="CW479" s="199"/>
      <c r="CX479" s="199"/>
      <c r="CY479" s="199"/>
      <c r="CZ479" s="199"/>
      <c r="DA479" s="199"/>
      <c r="DB479" s="199"/>
      <c r="DC479" s="199"/>
      <c r="DD479" s="199"/>
      <c r="DE479" s="199"/>
      <c r="DF479" s="199"/>
      <c r="DG479" s="199"/>
      <c r="DH479" s="199"/>
      <c r="DI479" s="199"/>
      <c r="DJ479" s="199"/>
      <c r="DK479" s="199"/>
      <c r="DL479" s="199"/>
      <c r="DM479" s="199"/>
      <c r="DN479" s="199"/>
    </row>
    <row r="480" spans="1:118" x14ac:dyDescent="0.2">
      <c r="A480" s="33" t="s">
        <v>138</v>
      </c>
      <c r="B480" s="33" t="s">
        <v>141</v>
      </c>
      <c r="C480" s="33">
        <v>37</v>
      </c>
      <c r="D480" s="33" t="s">
        <v>75</v>
      </c>
      <c r="E480" s="200">
        <v>0</v>
      </c>
      <c r="F480" s="199">
        <v>0</v>
      </c>
      <c r="G480" s="200"/>
      <c r="H480" s="199"/>
      <c r="I480" s="200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  <c r="AD480" s="199"/>
      <c r="AE480" s="199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9"/>
      <c r="AP480" s="199"/>
      <c r="AQ480" s="199"/>
      <c r="AR480" s="199"/>
      <c r="AS480" s="199"/>
      <c r="AT480" s="199"/>
      <c r="AU480" s="199"/>
      <c r="AV480" s="199"/>
      <c r="AW480" s="199"/>
      <c r="AX480" s="199"/>
      <c r="AY480" s="199"/>
      <c r="AZ480" s="199"/>
      <c r="BA480" s="199"/>
      <c r="BB480" s="199"/>
      <c r="BC480" s="199"/>
      <c r="BD480" s="199"/>
      <c r="BE480" s="199"/>
      <c r="BF480" s="199"/>
      <c r="BG480" s="199"/>
      <c r="BH480" s="199"/>
      <c r="BI480" s="199"/>
      <c r="BJ480" s="199"/>
      <c r="BK480" s="199"/>
      <c r="BL480" s="199"/>
      <c r="BM480" s="199"/>
      <c r="BN480" s="199"/>
      <c r="BO480" s="199"/>
      <c r="BP480" s="199"/>
      <c r="BQ480" s="199"/>
      <c r="BR480" s="199"/>
      <c r="BS480" s="199"/>
      <c r="BT480" s="199"/>
      <c r="BU480" s="199"/>
      <c r="BV480" s="199"/>
      <c r="BW480" s="199"/>
      <c r="BX480" s="199"/>
      <c r="BY480" s="199"/>
      <c r="BZ480" s="199"/>
      <c r="CA480" s="199"/>
      <c r="CB480" s="199"/>
      <c r="CC480" s="199"/>
      <c r="CD480" s="199"/>
      <c r="CE480" s="199"/>
      <c r="CF480" s="199"/>
      <c r="CG480" s="199"/>
      <c r="CH480" s="199"/>
      <c r="CI480" s="199"/>
      <c r="CJ480" s="199"/>
      <c r="CK480" s="199"/>
      <c r="CL480" s="199"/>
      <c r="CM480" s="199"/>
      <c r="CN480" s="199"/>
      <c r="CO480" s="199"/>
      <c r="CP480" s="199"/>
      <c r="CQ480" s="199"/>
      <c r="CR480" s="199"/>
      <c r="CS480" s="199"/>
      <c r="CT480" s="199"/>
      <c r="CU480" s="199"/>
      <c r="CV480" s="199"/>
      <c r="CW480" s="199"/>
      <c r="CX480" s="199"/>
      <c r="CY480" s="199"/>
      <c r="CZ480" s="199"/>
      <c r="DA480" s="199"/>
      <c r="DB480" s="199"/>
      <c r="DC480" s="199"/>
      <c r="DD480" s="199"/>
      <c r="DE480" s="199"/>
      <c r="DF480" s="199"/>
      <c r="DG480" s="199"/>
      <c r="DH480" s="199"/>
      <c r="DI480" s="199"/>
      <c r="DJ480" s="199"/>
      <c r="DK480" s="199"/>
      <c r="DL480" s="199"/>
      <c r="DM480" s="199"/>
      <c r="DN480" s="199"/>
    </row>
    <row r="481" spans="1:118" x14ac:dyDescent="0.2">
      <c r="A481" s="33" t="s">
        <v>138</v>
      </c>
      <c r="B481" s="33" t="s">
        <v>141</v>
      </c>
      <c r="C481" s="33">
        <v>38</v>
      </c>
      <c r="D481" s="33" t="s">
        <v>76</v>
      </c>
      <c r="E481" s="200">
        <v>0</v>
      </c>
      <c r="F481" s="199">
        <v>0</v>
      </c>
      <c r="G481" s="200"/>
      <c r="H481" s="199"/>
      <c r="I481" s="200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  <c r="AD481" s="199"/>
      <c r="AE481" s="199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9"/>
      <c r="AP481" s="199"/>
      <c r="AQ481" s="199"/>
      <c r="AR481" s="199"/>
      <c r="AS481" s="199"/>
      <c r="AT481" s="199"/>
      <c r="AU481" s="199"/>
      <c r="AV481" s="199"/>
      <c r="AW481" s="199"/>
      <c r="AX481" s="199"/>
      <c r="AY481" s="199"/>
      <c r="AZ481" s="199"/>
      <c r="BA481" s="199"/>
      <c r="BB481" s="199"/>
      <c r="BC481" s="199"/>
      <c r="BD481" s="199"/>
      <c r="BE481" s="199"/>
      <c r="BF481" s="199"/>
      <c r="BG481" s="199"/>
      <c r="BH481" s="199"/>
      <c r="BI481" s="199"/>
      <c r="BJ481" s="199"/>
      <c r="BK481" s="199"/>
      <c r="BL481" s="199"/>
      <c r="BM481" s="199"/>
      <c r="BN481" s="199"/>
      <c r="BO481" s="199"/>
      <c r="BP481" s="199"/>
      <c r="BQ481" s="199"/>
      <c r="BR481" s="199"/>
      <c r="BS481" s="199"/>
      <c r="BT481" s="199"/>
      <c r="BU481" s="199"/>
      <c r="BV481" s="199"/>
      <c r="BW481" s="199"/>
      <c r="BX481" s="199"/>
      <c r="BY481" s="199"/>
      <c r="BZ481" s="199"/>
      <c r="CA481" s="199"/>
      <c r="CB481" s="199"/>
      <c r="CC481" s="199"/>
      <c r="CD481" s="199"/>
      <c r="CE481" s="199"/>
      <c r="CF481" s="199"/>
      <c r="CG481" s="199"/>
      <c r="CH481" s="199"/>
      <c r="CI481" s="199"/>
      <c r="CJ481" s="199"/>
      <c r="CK481" s="199"/>
      <c r="CL481" s="199"/>
      <c r="CM481" s="199"/>
      <c r="CN481" s="199"/>
      <c r="CO481" s="199"/>
      <c r="CP481" s="199"/>
      <c r="CQ481" s="199"/>
      <c r="CR481" s="199"/>
      <c r="CS481" s="199"/>
      <c r="CT481" s="199"/>
      <c r="CU481" s="199"/>
      <c r="CV481" s="199"/>
      <c r="CW481" s="199"/>
      <c r="CX481" s="199"/>
      <c r="CY481" s="199"/>
      <c r="CZ481" s="199"/>
      <c r="DA481" s="199"/>
      <c r="DB481" s="199"/>
      <c r="DC481" s="199"/>
      <c r="DD481" s="199"/>
      <c r="DE481" s="199"/>
      <c r="DF481" s="199"/>
      <c r="DG481" s="199"/>
      <c r="DH481" s="199"/>
      <c r="DI481" s="199"/>
      <c r="DJ481" s="199"/>
      <c r="DK481" s="199"/>
      <c r="DL481" s="199"/>
      <c r="DM481" s="199"/>
      <c r="DN481" s="199"/>
    </row>
    <row r="482" spans="1:118" x14ac:dyDescent="0.2">
      <c r="A482" s="33" t="s">
        <v>138</v>
      </c>
      <c r="B482" s="33" t="s">
        <v>141</v>
      </c>
      <c r="C482" s="33">
        <v>39</v>
      </c>
      <c r="D482" s="33" t="s">
        <v>77</v>
      </c>
      <c r="E482" s="200">
        <v>0</v>
      </c>
      <c r="F482" s="199">
        <v>0</v>
      </c>
      <c r="G482" s="200"/>
      <c r="H482" s="199"/>
      <c r="I482" s="200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  <c r="AD482" s="199"/>
      <c r="AE482" s="199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9"/>
      <c r="AP482" s="199"/>
      <c r="AQ482" s="199"/>
      <c r="AR482" s="199"/>
      <c r="AS482" s="199"/>
      <c r="AT482" s="199"/>
      <c r="AU482" s="199"/>
      <c r="AV482" s="199"/>
      <c r="AW482" s="199"/>
      <c r="AX482" s="199"/>
      <c r="AY482" s="199"/>
      <c r="AZ482" s="199"/>
      <c r="BA482" s="199"/>
      <c r="BB482" s="199"/>
      <c r="BC482" s="199"/>
      <c r="BD482" s="199"/>
      <c r="BE482" s="199"/>
      <c r="BF482" s="199"/>
      <c r="BG482" s="199"/>
      <c r="BH482" s="199"/>
      <c r="BI482" s="199"/>
      <c r="BJ482" s="199"/>
      <c r="BK482" s="199"/>
      <c r="BL482" s="199"/>
      <c r="BM482" s="199"/>
      <c r="BN482" s="199"/>
      <c r="BO482" s="199"/>
      <c r="BP482" s="199"/>
      <c r="BQ482" s="199"/>
      <c r="BR482" s="199"/>
      <c r="BS482" s="199"/>
      <c r="BT482" s="199"/>
      <c r="BU482" s="199"/>
      <c r="BV482" s="199"/>
      <c r="BW482" s="199"/>
      <c r="BX482" s="199"/>
      <c r="BY482" s="199"/>
      <c r="BZ482" s="199"/>
      <c r="CA482" s="199"/>
      <c r="CB482" s="199"/>
      <c r="CC482" s="199"/>
      <c r="CD482" s="199"/>
      <c r="CE482" s="199"/>
      <c r="CF482" s="199"/>
      <c r="CG482" s="199"/>
      <c r="CH482" s="199"/>
      <c r="CI482" s="199"/>
      <c r="CJ482" s="199"/>
      <c r="CK482" s="199"/>
      <c r="CL482" s="199"/>
      <c r="CM482" s="199"/>
      <c r="CN482" s="199"/>
      <c r="CO482" s="199"/>
      <c r="CP482" s="199"/>
      <c r="CQ482" s="199"/>
      <c r="CR482" s="199"/>
      <c r="CS482" s="199"/>
      <c r="CT482" s="199"/>
      <c r="CU482" s="199"/>
      <c r="CV482" s="199"/>
      <c r="CW482" s="199"/>
      <c r="CX482" s="199"/>
      <c r="CY482" s="199"/>
      <c r="CZ482" s="199"/>
      <c r="DA482" s="199"/>
      <c r="DB482" s="199"/>
      <c r="DC482" s="199"/>
      <c r="DD482" s="199"/>
      <c r="DE482" s="199"/>
      <c r="DF482" s="199"/>
      <c r="DG482" s="199"/>
      <c r="DH482" s="199"/>
      <c r="DI482" s="199"/>
      <c r="DJ482" s="199"/>
      <c r="DK482" s="199"/>
      <c r="DL482" s="199"/>
      <c r="DM482" s="199"/>
      <c r="DN482" s="199"/>
    </row>
    <row r="483" spans="1:118" x14ac:dyDescent="0.2">
      <c r="A483" s="33" t="s">
        <v>138</v>
      </c>
      <c r="B483" s="33" t="s">
        <v>141</v>
      </c>
      <c r="C483" s="33">
        <v>40</v>
      </c>
      <c r="D483" s="33" t="s">
        <v>78</v>
      </c>
      <c r="E483" s="200">
        <v>0</v>
      </c>
      <c r="F483" s="199">
        <v>0</v>
      </c>
      <c r="G483" s="200"/>
      <c r="H483" s="199"/>
      <c r="I483" s="200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  <c r="AD483" s="199"/>
      <c r="AE483" s="199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9"/>
      <c r="AP483" s="199"/>
      <c r="AQ483" s="199"/>
      <c r="AR483" s="199"/>
      <c r="AS483" s="199"/>
      <c r="AT483" s="199"/>
      <c r="AU483" s="199"/>
      <c r="AV483" s="199"/>
      <c r="AW483" s="199"/>
      <c r="AX483" s="199"/>
      <c r="AY483" s="199"/>
      <c r="AZ483" s="199"/>
      <c r="BA483" s="199"/>
      <c r="BB483" s="199"/>
      <c r="BC483" s="199"/>
      <c r="BD483" s="199"/>
      <c r="BE483" s="199"/>
      <c r="BF483" s="199"/>
      <c r="BG483" s="199"/>
      <c r="BH483" s="199"/>
      <c r="BI483" s="199"/>
      <c r="BJ483" s="199"/>
      <c r="BK483" s="199"/>
      <c r="BL483" s="199"/>
      <c r="BM483" s="199"/>
      <c r="BN483" s="199"/>
      <c r="BO483" s="199"/>
      <c r="BP483" s="199"/>
      <c r="BQ483" s="199"/>
      <c r="BR483" s="199"/>
      <c r="BS483" s="199"/>
      <c r="BT483" s="199"/>
      <c r="BU483" s="199"/>
      <c r="BV483" s="199"/>
      <c r="BW483" s="199"/>
      <c r="BX483" s="199"/>
      <c r="BY483" s="199"/>
      <c r="BZ483" s="199"/>
      <c r="CA483" s="199"/>
      <c r="CB483" s="199"/>
      <c r="CC483" s="199"/>
      <c r="CD483" s="199"/>
      <c r="CE483" s="199"/>
      <c r="CF483" s="199"/>
      <c r="CG483" s="199"/>
      <c r="CH483" s="199"/>
      <c r="CI483" s="199"/>
      <c r="CJ483" s="199"/>
      <c r="CK483" s="199"/>
      <c r="CL483" s="199"/>
      <c r="CM483" s="199"/>
      <c r="CN483" s="199"/>
      <c r="CO483" s="199"/>
      <c r="CP483" s="199"/>
      <c r="CQ483" s="199"/>
      <c r="CR483" s="199"/>
      <c r="CS483" s="199"/>
      <c r="CT483" s="199"/>
      <c r="CU483" s="199"/>
      <c r="CV483" s="199"/>
      <c r="CW483" s="199"/>
      <c r="CX483" s="199"/>
      <c r="CY483" s="199"/>
      <c r="CZ483" s="199"/>
      <c r="DA483" s="199"/>
      <c r="DB483" s="199"/>
      <c r="DC483" s="199"/>
      <c r="DD483" s="199"/>
      <c r="DE483" s="199"/>
      <c r="DF483" s="199"/>
      <c r="DG483" s="199"/>
      <c r="DH483" s="199"/>
      <c r="DI483" s="199"/>
      <c r="DJ483" s="199"/>
      <c r="DK483" s="199"/>
      <c r="DL483" s="199"/>
      <c r="DM483" s="199"/>
      <c r="DN483" s="199"/>
    </row>
    <row r="484" spans="1:118" x14ac:dyDescent="0.2">
      <c r="A484" s="33" t="s">
        <v>138</v>
      </c>
      <c r="B484" s="33" t="s">
        <v>142</v>
      </c>
      <c r="C484" s="33">
        <v>1</v>
      </c>
      <c r="D484" s="33" t="s">
        <v>25</v>
      </c>
      <c r="E484" s="200">
        <v>58220784</v>
      </c>
      <c r="F484" s="199">
        <v>238781329.09</v>
      </c>
      <c r="G484" s="200"/>
      <c r="H484" s="199"/>
      <c r="I484" s="200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  <c r="AD484" s="199"/>
      <c r="AE484" s="199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9"/>
      <c r="AP484" s="199"/>
      <c r="AQ484" s="199"/>
      <c r="AR484" s="199"/>
      <c r="AS484" s="199"/>
      <c r="AT484" s="199"/>
      <c r="AU484" s="199"/>
      <c r="AV484" s="199"/>
      <c r="AW484" s="199"/>
      <c r="AX484" s="199"/>
      <c r="AY484" s="199"/>
      <c r="AZ484" s="199"/>
      <c r="BA484" s="199"/>
      <c r="BB484" s="199"/>
      <c r="BC484" s="199"/>
      <c r="BD484" s="199"/>
      <c r="BE484" s="199"/>
      <c r="BF484" s="199"/>
      <c r="BG484" s="199"/>
      <c r="BH484" s="199"/>
      <c r="BI484" s="199"/>
      <c r="BJ484" s="199"/>
      <c r="BK484" s="199"/>
      <c r="BL484" s="199"/>
      <c r="BM484" s="199"/>
      <c r="BN484" s="199"/>
      <c r="BO484" s="199"/>
      <c r="BP484" s="199"/>
      <c r="BQ484" s="199"/>
      <c r="BR484" s="199"/>
      <c r="BS484" s="199"/>
      <c r="BT484" s="199"/>
      <c r="BU484" s="199"/>
      <c r="BV484" s="199"/>
      <c r="BW484" s="199"/>
      <c r="BX484" s="199"/>
      <c r="BY484" s="199"/>
      <c r="BZ484" s="199"/>
      <c r="CA484" s="199"/>
      <c r="CB484" s="199"/>
      <c r="CC484" s="199"/>
      <c r="CD484" s="199"/>
      <c r="CE484" s="199"/>
      <c r="CF484" s="199"/>
      <c r="CG484" s="199"/>
      <c r="CH484" s="199"/>
      <c r="CI484" s="199"/>
      <c r="CJ484" s="199"/>
      <c r="CK484" s="199"/>
      <c r="CL484" s="199"/>
      <c r="CM484" s="199"/>
      <c r="CN484" s="199"/>
      <c r="CO484" s="199"/>
      <c r="CP484" s="199"/>
      <c r="CQ484" s="199"/>
      <c r="CR484" s="199"/>
      <c r="CS484" s="199"/>
      <c r="CT484" s="199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199"/>
      <c r="DM484" s="199"/>
      <c r="DN484" s="199"/>
    </row>
    <row r="485" spans="1:118" x14ac:dyDescent="0.2">
      <c r="A485" s="33" t="s">
        <v>138</v>
      </c>
      <c r="B485" s="33" t="s">
        <v>142</v>
      </c>
      <c r="C485" s="33">
        <v>2</v>
      </c>
      <c r="D485" s="33" t="s">
        <v>26</v>
      </c>
      <c r="E485" s="200">
        <v>0</v>
      </c>
      <c r="F485" s="199">
        <v>0</v>
      </c>
      <c r="G485" s="200"/>
      <c r="H485" s="199"/>
      <c r="I485" s="200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  <c r="AD485" s="199"/>
      <c r="AE485" s="199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9"/>
      <c r="AP485" s="199"/>
      <c r="AQ485" s="199"/>
      <c r="AR485" s="199"/>
      <c r="AS485" s="199"/>
      <c r="AT485" s="199"/>
      <c r="AU485" s="199"/>
      <c r="AV485" s="199"/>
      <c r="AW485" s="199"/>
      <c r="AX485" s="199"/>
      <c r="AY485" s="199"/>
      <c r="AZ485" s="199"/>
      <c r="BA485" s="199"/>
      <c r="BB485" s="199"/>
      <c r="BC485" s="199"/>
      <c r="BD485" s="199"/>
      <c r="BE485" s="199"/>
      <c r="BF485" s="199"/>
      <c r="BG485" s="199"/>
      <c r="BH485" s="199"/>
      <c r="BI485" s="199"/>
      <c r="BJ485" s="199"/>
      <c r="BK485" s="199"/>
      <c r="BL485" s="199"/>
      <c r="BM485" s="199"/>
      <c r="BN485" s="199"/>
      <c r="BO485" s="199"/>
      <c r="BP485" s="199"/>
      <c r="BQ485" s="199"/>
      <c r="BR485" s="199"/>
      <c r="BS485" s="199"/>
      <c r="BT485" s="199"/>
      <c r="BU485" s="199"/>
      <c r="BV485" s="199"/>
      <c r="BW485" s="199"/>
      <c r="BX485" s="199"/>
      <c r="BY485" s="199"/>
      <c r="BZ485" s="199"/>
      <c r="CA485" s="199"/>
      <c r="CB485" s="199"/>
      <c r="CC485" s="199"/>
      <c r="CD485" s="199"/>
      <c r="CE485" s="199"/>
      <c r="CF485" s="199"/>
      <c r="CG485" s="199"/>
      <c r="CH485" s="199"/>
      <c r="CI485" s="199"/>
      <c r="CJ485" s="199"/>
      <c r="CK485" s="199"/>
      <c r="CL485" s="199"/>
      <c r="CM485" s="199"/>
      <c r="CN485" s="199"/>
      <c r="CO485" s="199"/>
      <c r="CP485" s="199"/>
      <c r="CQ485" s="199"/>
      <c r="CR485" s="199"/>
      <c r="CS485" s="199"/>
      <c r="CT485" s="199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199"/>
      <c r="DM485" s="199"/>
      <c r="DN485" s="199"/>
    </row>
    <row r="486" spans="1:118" x14ac:dyDescent="0.2">
      <c r="A486" s="33" t="s">
        <v>138</v>
      </c>
      <c r="B486" s="33" t="s">
        <v>142</v>
      </c>
      <c r="C486" s="33">
        <v>3</v>
      </c>
      <c r="D486" s="33" t="s">
        <v>27</v>
      </c>
      <c r="E486" s="200">
        <v>12953024</v>
      </c>
      <c r="F486" s="199">
        <v>54506391</v>
      </c>
      <c r="G486" s="200"/>
      <c r="H486" s="199"/>
      <c r="I486" s="200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  <c r="AD486" s="199"/>
      <c r="AE486" s="199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9"/>
      <c r="AP486" s="199"/>
      <c r="AQ486" s="199"/>
      <c r="AR486" s="199"/>
      <c r="AS486" s="199"/>
      <c r="AT486" s="199"/>
      <c r="AU486" s="199"/>
      <c r="AV486" s="199"/>
      <c r="AW486" s="199"/>
      <c r="AX486" s="199"/>
      <c r="AY486" s="199"/>
      <c r="AZ486" s="199"/>
      <c r="BA486" s="199"/>
      <c r="BB486" s="199"/>
      <c r="BC486" s="199"/>
      <c r="BD486" s="199"/>
      <c r="BE486" s="199"/>
      <c r="BF486" s="199"/>
      <c r="BG486" s="199"/>
      <c r="BH486" s="199"/>
      <c r="BI486" s="199"/>
      <c r="BJ486" s="199"/>
      <c r="BK486" s="199"/>
      <c r="BL486" s="199"/>
      <c r="BM486" s="199"/>
      <c r="BN486" s="199"/>
      <c r="BO486" s="199"/>
      <c r="BP486" s="199"/>
      <c r="BQ486" s="199"/>
      <c r="BR486" s="199"/>
      <c r="BS486" s="199"/>
      <c r="BT486" s="199"/>
      <c r="BU486" s="199"/>
      <c r="BV486" s="199"/>
      <c r="BW486" s="199"/>
      <c r="BX486" s="199"/>
      <c r="BY486" s="199"/>
      <c r="BZ486" s="199"/>
      <c r="CA486" s="199"/>
      <c r="CB486" s="199"/>
      <c r="CC486" s="199"/>
      <c r="CD486" s="199"/>
      <c r="CE486" s="199"/>
      <c r="CF486" s="199"/>
      <c r="CG486" s="199"/>
      <c r="CH486" s="199"/>
      <c r="CI486" s="199"/>
      <c r="CJ486" s="199"/>
      <c r="CK486" s="199"/>
      <c r="CL486" s="199"/>
      <c r="CM486" s="199"/>
      <c r="CN486" s="199"/>
      <c r="CO486" s="199"/>
      <c r="CP486" s="199"/>
      <c r="CQ486" s="199"/>
      <c r="CR486" s="199"/>
      <c r="CS486" s="199"/>
      <c r="CT486" s="199"/>
      <c r="CU486" s="199"/>
      <c r="CV486" s="199"/>
      <c r="CW486" s="199"/>
      <c r="CX486" s="199"/>
      <c r="CY486" s="199"/>
      <c r="CZ486" s="199"/>
      <c r="DA486" s="199"/>
      <c r="DB486" s="199"/>
      <c r="DC486" s="199"/>
      <c r="DD486" s="199"/>
      <c r="DE486" s="199"/>
      <c r="DF486" s="199"/>
      <c r="DG486" s="199"/>
      <c r="DH486" s="199"/>
      <c r="DI486" s="199"/>
      <c r="DJ486" s="199"/>
      <c r="DK486" s="199"/>
      <c r="DL486" s="199"/>
      <c r="DM486" s="199"/>
      <c r="DN486" s="199"/>
    </row>
    <row r="487" spans="1:118" x14ac:dyDescent="0.2">
      <c r="A487" s="33" t="s">
        <v>138</v>
      </c>
      <c r="B487" s="33" t="s">
        <v>142</v>
      </c>
      <c r="C487" s="33">
        <v>4</v>
      </c>
      <c r="D487" s="33" t="s">
        <v>28</v>
      </c>
      <c r="E487" s="200">
        <v>0</v>
      </c>
      <c r="F487" s="199">
        <v>0</v>
      </c>
      <c r="G487" s="200"/>
      <c r="H487" s="199"/>
      <c r="I487" s="200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  <c r="AD487" s="199"/>
      <c r="AE487" s="199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9"/>
      <c r="AP487" s="199"/>
      <c r="AQ487" s="199"/>
      <c r="AR487" s="199"/>
      <c r="AS487" s="199"/>
      <c r="AT487" s="199"/>
      <c r="AU487" s="199"/>
      <c r="AV487" s="199"/>
      <c r="AW487" s="199"/>
      <c r="AX487" s="199"/>
      <c r="AY487" s="199"/>
      <c r="AZ487" s="199"/>
      <c r="BA487" s="199"/>
      <c r="BB487" s="199"/>
      <c r="BC487" s="199"/>
      <c r="BD487" s="199"/>
      <c r="BE487" s="199"/>
      <c r="BF487" s="199"/>
      <c r="BG487" s="199"/>
      <c r="BH487" s="199"/>
      <c r="BI487" s="199"/>
      <c r="BJ487" s="199"/>
      <c r="BK487" s="199"/>
      <c r="BL487" s="199"/>
      <c r="BM487" s="199"/>
      <c r="BN487" s="199"/>
      <c r="BO487" s="199"/>
      <c r="BP487" s="199"/>
      <c r="BQ487" s="199"/>
      <c r="BR487" s="199"/>
      <c r="BS487" s="199"/>
      <c r="BT487" s="199"/>
      <c r="BU487" s="199"/>
      <c r="BV487" s="199"/>
      <c r="BW487" s="199"/>
      <c r="BX487" s="199"/>
      <c r="BY487" s="199"/>
      <c r="BZ487" s="199"/>
      <c r="CA487" s="199"/>
      <c r="CB487" s="199"/>
      <c r="CC487" s="199"/>
      <c r="CD487" s="199"/>
      <c r="CE487" s="199"/>
      <c r="CF487" s="199"/>
      <c r="CG487" s="199"/>
      <c r="CH487" s="199"/>
      <c r="CI487" s="199"/>
      <c r="CJ487" s="199"/>
      <c r="CK487" s="199"/>
      <c r="CL487" s="199"/>
      <c r="CM487" s="199"/>
      <c r="CN487" s="199"/>
      <c r="CO487" s="199"/>
      <c r="CP487" s="199"/>
      <c r="CQ487" s="199"/>
      <c r="CR487" s="199"/>
      <c r="CS487" s="199"/>
      <c r="CT487" s="199"/>
      <c r="CU487" s="199"/>
      <c r="CV487" s="199"/>
      <c r="CW487" s="199"/>
      <c r="CX487" s="199"/>
      <c r="CY487" s="199"/>
      <c r="CZ487" s="199"/>
      <c r="DA487" s="199"/>
      <c r="DB487" s="199"/>
      <c r="DC487" s="199"/>
      <c r="DD487" s="199"/>
      <c r="DE487" s="199"/>
      <c r="DF487" s="199"/>
      <c r="DG487" s="199"/>
      <c r="DH487" s="199"/>
      <c r="DI487" s="199"/>
      <c r="DJ487" s="199"/>
      <c r="DK487" s="199"/>
      <c r="DL487" s="199"/>
      <c r="DM487" s="199"/>
      <c r="DN487" s="199"/>
    </row>
    <row r="488" spans="1:118" x14ac:dyDescent="0.2">
      <c r="A488" s="33" t="s">
        <v>138</v>
      </c>
      <c r="B488" s="33" t="s">
        <v>142</v>
      </c>
      <c r="C488" s="33">
        <v>5</v>
      </c>
      <c r="D488" s="33" t="s">
        <v>123</v>
      </c>
      <c r="E488" s="200">
        <v>0</v>
      </c>
      <c r="F488" s="199">
        <v>1155193.02</v>
      </c>
      <c r="G488" s="200"/>
      <c r="H488" s="199"/>
      <c r="I488" s="200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  <c r="AD488" s="199"/>
      <c r="AE488" s="199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9"/>
      <c r="AP488" s="199"/>
      <c r="AQ488" s="199"/>
      <c r="AR488" s="199"/>
      <c r="AS488" s="199"/>
      <c r="AT488" s="199"/>
      <c r="AU488" s="199"/>
      <c r="AV488" s="199"/>
      <c r="AW488" s="199"/>
      <c r="AX488" s="199"/>
      <c r="AY488" s="199"/>
      <c r="AZ488" s="199"/>
      <c r="BA488" s="199"/>
      <c r="BB488" s="199"/>
      <c r="BC488" s="199"/>
      <c r="BD488" s="199"/>
      <c r="BE488" s="199"/>
      <c r="BF488" s="199"/>
      <c r="BG488" s="199"/>
      <c r="BH488" s="199"/>
      <c r="BI488" s="199"/>
      <c r="BJ488" s="199"/>
      <c r="BK488" s="199"/>
      <c r="BL488" s="199"/>
      <c r="BM488" s="199"/>
      <c r="BN488" s="199"/>
      <c r="BO488" s="199"/>
      <c r="BP488" s="199"/>
      <c r="BQ488" s="199"/>
      <c r="BR488" s="199"/>
      <c r="BS488" s="199"/>
      <c r="BT488" s="199"/>
      <c r="BU488" s="199"/>
      <c r="BV488" s="199"/>
      <c r="BW488" s="199"/>
      <c r="BX488" s="199"/>
      <c r="BY488" s="199"/>
      <c r="BZ488" s="199"/>
      <c r="CA488" s="199"/>
      <c r="CB488" s="199"/>
      <c r="CC488" s="199"/>
      <c r="CD488" s="199"/>
      <c r="CE488" s="199"/>
      <c r="CF488" s="199"/>
      <c r="CG488" s="199"/>
      <c r="CH488" s="199"/>
      <c r="CI488" s="199"/>
      <c r="CJ488" s="199"/>
      <c r="CK488" s="199"/>
      <c r="CL488" s="199"/>
      <c r="CM488" s="199"/>
      <c r="CN488" s="199"/>
      <c r="CO488" s="199"/>
      <c r="CP488" s="199"/>
      <c r="CQ488" s="199"/>
      <c r="CR488" s="199"/>
      <c r="CS488" s="199"/>
      <c r="CT488" s="199"/>
      <c r="CU488" s="199"/>
      <c r="CV488" s="199"/>
      <c r="CW488" s="199"/>
      <c r="CX488" s="199"/>
      <c r="CY488" s="199"/>
      <c r="CZ488" s="199"/>
      <c r="DA488" s="199"/>
      <c r="DB488" s="199"/>
      <c r="DC488" s="199"/>
      <c r="DD488" s="199"/>
      <c r="DE488" s="199"/>
      <c r="DF488" s="199"/>
      <c r="DG488" s="199"/>
      <c r="DH488" s="199"/>
      <c r="DI488" s="199"/>
      <c r="DJ488" s="199"/>
      <c r="DK488" s="199"/>
      <c r="DL488" s="199"/>
      <c r="DM488" s="199"/>
      <c r="DN488" s="199"/>
    </row>
    <row r="489" spans="1:118" x14ac:dyDescent="0.2">
      <c r="A489" s="33" t="s">
        <v>138</v>
      </c>
      <c r="B489" s="33" t="s">
        <v>142</v>
      </c>
      <c r="C489" s="33">
        <v>6</v>
      </c>
      <c r="D489" s="33" t="s">
        <v>25</v>
      </c>
      <c r="E489" s="200">
        <v>-59170839</v>
      </c>
      <c r="F489" s="199">
        <v>-234049221.96000001</v>
      </c>
      <c r="G489" s="200"/>
      <c r="H489" s="199"/>
      <c r="I489" s="200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  <c r="AC489" s="199"/>
      <c r="AD489" s="199"/>
      <c r="AE489" s="199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9"/>
      <c r="AP489" s="199"/>
      <c r="AQ489" s="199"/>
      <c r="AR489" s="199"/>
      <c r="AS489" s="199"/>
      <c r="AT489" s="199"/>
      <c r="AU489" s="199"/>
      <c r="AV489" s="199"/>
      <c r="AW489" s="199"/>
      <c r="AX489" s="199"/>
      <c r="AY489" s="199"/>
      <c r="AZ489" s="199"/>
      <c r="BA489" s="199"/>
      <c r="BB489" s="199"/>
      <c r="BC489" s="199"/>
      <c r="BD489" s="199"/>
      <c r="BE489" s="199"/>
      <c r="BF489" s="199"/>
      <c r="BG489" s="199"/>
      <c r="BH489" s="199"/>
      <c r="BI489" s="199"/>
      <c r="BJ489" s="199"/>
      <c r="BK489" s="199"/>
      <c r="BL489" s="199"/>
      <c r="BM489" s="199"/>
      <c r="BN489" s="199"/>
      <c r="BO489" s="199"/>
      <c r="BP489" s="199"/>
      <c r="BQ489" s="199"/>
      <c r="BR489" s="199"/>
      <c r="BS489" s="199"/>
      <c r="BT489" s="199"/>
      <c r="BU489" s="199"/>
      <c r="BV489" s="199"/>
      <c r="BW489" s="199"/>
      <c r="BX489" s="199"/>
      <c r="BY489" s="199"/>
      <c r="BZ489" s="199"/>
      <c r="CA489" s="199"/>
      <c r="CB489" s="199"/>
      <c r="CC489" s="199"/>
      <c r="CD489" s="199"/>
      <c r="CE489" s="199"/>
      <c r="CF489" s="199"/>
      <c r="CG489" s="199"/>
      <c r="CH489" s="199"/>
      <c r="CI489" s="199"/>
      <c r="CJ489" s="199"/>
      <c r="CK489" s="199"/>
      <c r="CL489" s="199"/>
      <c r="CM489" s="199"/>
      <c r="CN489" s="199"/>
      <c r="CO489" s="199"/>
      <c r="CP489" s="199"/>
      <c r="CQ489" s="199"/>
      <c r="CR489" s="199"/>
      <c r="CS489" s="199"/>
      <c r="CT489" s="199"/>
      <c r="CU489" s="199"/>
      <c r="CV489" s="199"/>
      <c r="CW489" s="199"/>
      <c r="CX489" s="199"/>
      <c r="CY489" s="199"/>
      <c r="CZ489" s="199"/>
      <c r="DA489" s="199"/>
      <c r="DB489" s="199"/>
      <c r="DC489" s="199"/>
      <c r="DD489" s="199"/>
      <c r="DE489" s="199"/>
      <c r="DF489" s="199"/>
      <c r="DG489" s="199"/>
      <c r="DH489" s="199"/>
      <c r="DI489" s="199"/>
      <c r="DJ489" s="199"/>
      <c r="DK489" s="199"/>
      <c r="DL489" s="199"/>
      <c r="DM489" s="199"/>
      <c r="DN489" s="199"/>
    </row>
    <row r="490" spans="1:118" x14ac:dyDescent="0.2">
      <c r="A490" s="33" t="s">
        <v>138</v>
      </c>
      <c r="B490" s="33" t="s">
        <v>142</v>
      </c>
      <c r="C490" s="33">
        <v>7</v>
      </c>
      <c r="D490" s="33" t="s">
        <v>26</v>
      </c>
      <c r="E490" s="200">
        <v>0</v>
      </c>
      <c r="F490" s="199">
        <v>0</v>
      </c>
      <c r="G490" s="200"/>
      <c r="H490" s="199"/>
      <c r="I490" s="200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  <c r="AD490" s="199"/>
      <c r="AE490" s="199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9"/>
      <c r="AP490" s="199"/>
      <c r="AQ490" s="199"/>
      <c r="AR490" s="199"/>
      <c r="AS490" s="199"/>
      <c r="AT490" s="199"/>
      <c r="AU490" s="199"/>
      <c r="AV490" s="199"/>
      <c r="AW490" s="199"/>
      <c r="AX490" s="199"/>
      <c r="AY490" s="199"/>
      <c r="AZ490" s="199"/>
      <c r="BA490" s="199"/>
      <c r="BB490" s="199"/>
      <c r="BC490" s="199"/>
      <c r="BD490" s="199"/>
      <c r="BE490" s="199"/>
      <c r="BF490" s="199"/>
      <c r="BG490" s="199"/>
      <c r="BH490" s="199"/>
      <c r="BI490" s="199"/>
      <c r="BJ490" s="199"/>
      <c r="BK490" s="199"/>
      <c r="BL490" s="199"/>
      <c r="BM490" s="199"/>
      <c r="BN490" s="199"/>
      <c r="BO490" s="199"/>
      <c r="BP490" s="199"/>
      <c r="BQ490" s="199"/>
      <c r="BR490" s="199"/>
      <c r="BS490" s="199"/>
      <c r="BT490" s="199"/>
      <c r="BU490" s="199"/>
      <c r="BV490" s="199"/>
      <c r="BW490" s="199"/>
      <c r="BX490" s="199"/>
      <c r="BY490" s="199"/>
      <c r="BZ490" s="199"/>
      <c r="CA490" s="199"/>
      <c r="CB490" s="199"/>
      <c r="CC490" s="199"/>
      <c r="CD490" s="199"/>
      <c r="CE490" s="199"/>
      <c r="CF490" s="199"/>
      <c r="CG490" s="199"/>
      <c r="CH490" s="199"/>
      <c r="CI490" s="199"/>
      <c r="CJ490" s="199"/>
      <c r="CK490" s="199"/>
      <c r="CL490" s="199"/>
      <c r="CM490" s="199"/>
      <c r="CN490" s="199"/>
      <c r="CO490" s="199"/>
      <c r="CP490" s="199"/>
      <c r="CQ490" s="199"/>
      <c r="CR490" s="199"/>
      <c r="CS490" s="199"/>
      <c r="CT490" s="199"/>
      <c r="CU490" s="199"/>
      <c r="CV490" s="199"/>
      <c r="CW490" s="199"/>
      <c r="CX490" s="199"/>
      <c r="CY490" s="199"/>
      <c r="CZ490" s="199"/>
      <c r="DA490" s="199"/>
      <c r="DB490" s="199"/>
      <c r="DC490" s="199"/>
      <c r="DD490" s="199"/>
      <c r="DE490" s="199"/>
      <c r="DF490" s="199"/>
      <c r="DG490" s="199"/>
      <c r="DH490" s="199"/>
      <c r="DI490" s="199"/>
      <c r="DJ490" s="199"/>
      <c r="DK490" s="199"/>
      <c r="DL490" s="199"/>
      <c r="DM490" s="199"/>
      <c r="DN490" s="199"/>
    </row>
    <row r="491" spans="1:118" x14ac:dyDescent="0.2">
      <c r="A491" s="33" t="s">
        <v>138</v>
      </c>
      <c r="B491" s="33" t="s">
        <v>142</v>
      </c>
      <c r="C491" s="33">
        <v>8</v>
      </c>
      <c r="D491" s="33" t="s">
        <v>27</v>
      </c>
      <c r="E491" s="200">
        <v>-17092428</v>
      </c>
      <c r="F491" s="199">
        <v>-70353933</v>
      </c>
      <c r="G491" s="200"/>
      <c r="H491" s="199"/>
      <c r="I491" s="200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  <c r="AD491" s="199"/>
      <c r="AE491" s="199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9"/>
      <c r="AP491" s="199"/>
      <c r="AQ491" s="199"/>
      <c r="AR491" s="199"/>
      <c r="AS491" s="199"/>
      <c r="AT491" s="199"/>
      <c r="AU491" s="199"/>
      <c r="AV491" s="199"/>
      <c r="AW491" s="199"/>
      <c r="AX491" s="199"/>
      <c r="AY491" s="199"/>
      <c r="AZ491" s="199"/>
      <c r="BA491" s="199"/>
      <c r="BB491" s="199"/>
      <c r="BC491" s="199"/>
      <c r="BD491" s="199"/>
      <c r="BE491" s="199"/>
      <c r="BF491" s="199"/>
      <c r="BG491" s="199"/>
      <c r="BH491" s="199"/>
      <c r="BI491" s="199"/>
      <c r="BJ491" s="199"/>
      <c r="BK491" s="199"/>
      <c r="BL491" s="199"/>
      <c r="BM491" s="199"/>
      <c r="BN491" s="199"/>
      <c r="BO491" s="199"/>
      <c r="BP491" s="199"/>
      <c r="BQ491" s="199"/>
      <c r="BR491" s="199"/>
      <c r="BS491" s="199"/>
      <c r="BT491" s="199"/>
      <c r="BU491" s="199"/>
      <c r="BV491" s="199"/>
      <c r="BW491" s="199"/>
      <c r="BX491" s="199"/>
      <c r="BY491" s="199"/>
      <c r="BZ491" s="199"/>
      <c r="CA491" s="199"/>
      <c r="CB491" s="199"/>
      <c r="CC491" s="199"/>
      <c r="CD491" s="199"/>
      <c r="CE491" s="199"/>
      <c r="CF491" s="199"/>
      <c r="CG491" s="199"/>
      <c r="CH491" s="199"/>
      <c r="CI491" s="199"/>
      <c r="CJ491" s="199"/>
      <c r="CK491" s="199"/>
      <c r="CL491" s="199"/>
      <c r="CM491" s="199"/>
      <c r="CN491" s="199"/>
      <c r="CO491" s="199"/>
      <c r="CP491" s="199"/>
      <c r="CQ491" s="199"/>
      <c r="CR491" s="199"/>
      <c r="CS491" s="199"/>
      <c r="CT491" s="199"/>
      <c r="CU491" s="199"/>
      <c r="CV491" s="199"/>
      <c r="CW491" s="199"/>
      <c r="CX491" s="199"/>
      <c r="CY491" s="199"/>
      <c r="CZ491" s="199"/>
      <c r="DA491" s="199"/>
      <c r="DB491" s="199"/>
      <c r="DC491" s="199"/>
      <c r="DD491" s="199"/>
      <c r="DE491" s="199"/>
      <c r="DF491" s="199"/>
      <c r="DG491" s="199"/>
      <c r="DH491" s="199"/>
      <c r="DI491" s="199"/>
      <c r="DJ491" s="199"/>
      <c r="DK491" s="199"/>
      <c r="DL491" s="199"/>
      <c r="DM491" s="199"/>
      <c r="DN491" s="199"/>
    </row>
    <row r="492" spans="1:118" x14ac:dyDescent="0.2">
      <c r="A492" s="33" t="s">
        <v>138</v>
      </c>
      <c r="B492" s="33" t="s">
        <v>142</v>
      </c>
      <c r="C492" s="33">
        <v>9</v>
      </c>
      <c r="D492" s="33" t="s">
        <v>28</v>
      </c>
      <c r="E492" s="200">
        <v>0</v>
      </c>
      <c r="F492" s="199">
        <v>0</v>
      </c>
      <c r="G492" s="200"/>
      <c r="H492" s="199"/>
      <c r="I492" s="200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  <c r="AD492" s="199"/>
      <c r="AE492" s="199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9"/>
      <c r="AP492" s="199"/>
      <c r="AQ492" s="199"/>
      <c r="AR492" s="199"/>
      <c r="AS492" s="199"/>
      <c r="AT492" s="199"/>
      <c r="AU492" s="199"/>
      <c r="AV492" s="199"/>
      <c r="AW492" s="199"/>
      <c r="AX492" s="199"/>
      <c r="AY492" s="199"/>
      <c r="AZ492" s="199"/>
      <c r="BA492" s="199"/>
      <c r="BB492" s="199"/>
      <c r="BC492" s="199"/>
      <c r="BD492" s="199"/>
      <c r="BE492" s="199"/>
      <c r="BF492" s="199"/>
      <c r="BG492" s="199"/>
      <c r="BH492" s="199"/>
      <c r="BI492" s="199"/>
      <c r="BJ492" s="199"/>
      <c r="BK492" s="199"/>
      <c r="BL492" s="199"/>
      <c r="BM492" s="199"/>
      <c r="BN492" s="199"/>
      <c r="BO492" s="199"/>
      <c r="BP492" s="199"/>
      <c r="BQ492" s="199"/>
      <c r="BR492" s="199"/>
      <c r="BS492" s="199"/>
      <c r="BT492" s="199"/>
      <c r="BU492" s="199"/>
      <c r="BV492" s="199"/>
      <c r="BW492" s="199"/>
      <c r="BX492" s="199"/>
      <c r="BY492" s="199"/>
      <c r="BZ492" s="199"/>
      <c r="CA492" s="199"/>
      <c r="CB492" s="199"/>
      <c r="CC492" s="199"/>
      <c r="CD492" s="199"/>
      <c r="CE492" s="199"/>
      <c r="CF492" s="199"/>
      <c r="CG492" s="199"/>
      <c r="CH492" s="199"/>
      <c r="CI492" s="199"/>
      <c r="CJ492" s="199"/>
      <c r="CK492" s="199"/>
      <c r="CL492" s="199"/>
      <c r="CM492" s="199"/>
      <c r="CN492" s="199"/>
      <c r="CO492" s="199"/>
      <c r="CP492" s="199"/>
      <c r="CQ492" s="199"/>
      <c r="CR492" s="199"/>
      <c r="CS492" s="199"/>
      <c r="CT492" s="199"/>
      <c r="CU492" s="199"/>
      <c r="CV492" s="199"/>
      <c r="CW492" s="199"/>
      <c r="CX492" s="199"/>
      <c r="CY492" s="199"/>
      <c r="CZ492" s="199"/>
      <c r="DA492" s="199"/>
      <c r="DB492" s="199"/>
      <c r="DC492" s="199"/>
      <c r="DD492" s="199"/>
      <c r="DE492" s="199"/>
      <c r="DF492" s="199"/>
      <c r="DG492" s="199"/>
      <c r="DH492" s="199"/>
      <c r="DI492" s="199"/>
      <c r="DJ492" s="199"/>
      <c r="DK492" s="199"/>
      <c r="DL492" s="199"/>
      <c r="DM492" s="199"/>
      <c r="DN492" s="199"/>
    </row>
    <row r="493" spans="1:118" x14ac:dyDescent="0.2">
      <c r="A493" s="33" t="s">
        <v>138</v>
      </c>
      <c r="B493" s="33" t="s">
        <v>142</v>
      </c>
      <c r="C493" s="33">
        <v>10</v>
      </c>
      <c r="D493" s="33" t="s">
        <v>32</v>
      </c>
      <c r="E493" s="200">
        <v>311279</v>
      </c>
      <c r="F493" s="199">
        <v>1244493.442</v>
      </c>
      <c r="G493" s="200"/>
      <c r="H493" s="199"/>
      <c r="I493" s="200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  <c r="AD493" s="199"/>
      <c r="AE493" s="199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9"/>
      <c r="AP493" s="199"/>
      <c r="AQ493" s="199"/>
      <c r="AR493" s="199"/>
      <c r="AS493" s="199"/>
      <c r="AT493" s="199"/>
      <c r="AU493" s="199"/>
      <c r="AV493" s="199"/>
      <c r="AW493" s="199"/>
      <c r="AX493" s="199"/>
      <c r="AY493" s="199"/>
      <c r="AZ493" s="199"/>
      <c r="BA493" s="199"/>
      <c r="BB493" s="199"/>
      <c r="BC493" s="199"/>
      <c r="BD493" s="199"/>
      <c r="BE493" s="199"/>
      <c r="BF493" s="199"/>
      <c r="BG493" s="199"/>
      <c r="BH493" s="199"/>
      <c r="BI493" s="199"/>
      <c r="BJ493" s="199"/>
      <c r="BK493" s="199"/>
      <c r="BL493" s="199"/>
      <c r="BM493" s="199"/>
      <c r="BN493" s="199"/>
      <c r="BO493" s="199"/>
      <c r="BP493" s="199"/>
      <c r="BQ493" s="199"/>
      <c r="BR493" s="199"/>
      <c r="BS493" s="199"/>
      <c r="BT493" s="199"/>
      <c r="BU493" s="199"/>
      <c r="BV493" s="199"/>
      <c r="BW493" s="199"/>
      <c r="BX493" s="199"/>
      <c r="BY493" s="199"/>
      <c r="BZ493" s="199"/>
      <c r="CA493" s="199"/>
      <c r="CB493" s="199"/>
      <c r="CC493" s="199"/>
      <c r="CD493" s="199"/>
      <c r="CE493" s="199"/>
      <c r="CF493" s="199"/>
      <c r="CG493" s="199"/>
      <c r="CH493" s="199"/>
      <c r="CI493" s="199"/>
      <c r="CJ493" s="199"/>
      <c r="CK493" s="199"/>
      <c r="CL493" s="199"/>
      <c r="CM493" s="199"/>
      <c r="CN493" s="199"/>
      <c r="CO493" s="199"/>
      <c r="CP493" s="199"/>
      <c r="CQ493" s="199"/>
      <c r="CR493" s="199"/>
      <c r="CS493" s="199"/>
      <c r="CT493" s="199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199"/>
      <c r="DM493" s="199"/>
      <c r="DN493" s="199"/>
    </row>
    <row r="494" spans="1:118" x14ac:dyDescent="0.2">
      <c r="A494" s="33" t="s">
        <v>138</v>
      </c>
      <c r="B494" s="33" t="s">
        <v>142</v>
      </c>
      <c r="C494" s="33">
        <v>11</v>
      </c>
      <c r="D494" s="33" t="s">
        <v>35</v>
      </c>
      <c r="E494" s="200">
        <v>1146590</v>
      </c>
      <c r="F494" s="199">
        <v>4791616.13</v>
      </c>
      <c r="G494" s="200"/>
      <c r="H494" s="199"/>
      <c r="I494" s="200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  <c r="AD494" s="199"/>
      <c r="AE494" s="199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  <c r="BG494" s="199"/>
      <c r="BH494" s="199"/>
      <c r="BI494" s="199"/>
      <c r="BJ494" s="199"/>
      <c r="BK494" s="199"/>
      <c r="BL494" s="199"/>
      <c r="BM494" s="199"/>
      <c r="BN494" s="199"/>
      <c r="BO494" s="199"/>
      <c r="BP494" s="199"/>
      <c r="BQ494" s="199"/>
      <c r="BR494" s="199"/>
      <c r="BS494" s="199"/>
      <c r="BT494" s="199"/>
      <c r="BU494" s="199"/>
      <c r="BV494" s="199"/>
      <c r="BW494" s="199"/>
      <c r="BX494" s="199"/>
      <c r="BY494" s="199"/>
      <c r="BZ494" s="199"/>
      <c r="CA494" s="199"/>
      <c r="CB494" s="199"/>
      <c r="CC494" s="199"/>
      <c r="CD494" s="199"/>
      <c r="CE494" s="199"/>
      <c r="CF494" s="199"/>
      <c r="CG494" s="199"/>
      <c r="CH494" s="199"/>
      <c r="CI494" s="199"/>
      <c r="CJ494" s="199"/>
      <c r="CK494" s="199"/>
      <c r="CL494" s="199"/>
      <c r="CM494" s="199"/>
      <c r="CN494" s="199"/>
      <c r="CO494" s="199"/>
      <c r="CP494" s="199"/>
      <c r="CQ494" s="199"/>
      <c r="CR494" s="199"/>
      <c r="CS494" s="199"/>
      <c r="CT494" s="199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199"/>
      <c r="DM494" s="199"/>
      <c r="DN494" s="199"/>
    </row>
    <row r="495" spans="1:118" x14ac:dyDescent="0.2">
      <c r="A495" s="33" t="s">
        <v>138</v>
      </c>
      <c r="B495" s="33" t="s">
        <v>142</v>
      </c>
      <c r="C495" s="33">
        <v>12</v>
      </c>
      <c r="D495" s="33" t="s">
        <v>36</v>
      </c>
      <c r="E495" s="200">
        <v>0</v>
      </c>
      <c r="F495" s="199">
        <v>0</v>
      </c>
      <c r="G495" s="200"/>
      <c r="H495" s="199"/>
      <c r="I495" s="200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  <c r="AD495" s="199"/>
      <c r="AE495" s="199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9"/>
      <c r="AP495" s="199"/>
      <c r="AQ495" s="199"/>
      <c r="AR495" s="199"/>
      <c r="AS495" s="199"/>
      <c r="AT495" s="199"/>
      <c r="AU495" s="199"/>
      <c r="AV495" s="199"/>
      <c r="AW495" s="199"/>
      <c r="AX495" s="199"/>
      <c r="AY495" s="199"/>
      <c r="AZ495" s="199"/>
      <c r="BA495" s="199"/>
      <c r="BB495" s="199"/>
      <c r="BC495" s="199"/>
      <c r="BD495" s="199"/>
      <c r="BE495" s="199"/>
      <c r="BF495" s="199"/>
      <c r="BG495" s="199"/>
      <c r="BH495" s="199"/>
      <c r="BI495" s="199"/>
      <c r="BJ495" s="199"/>
      <c r="BK495" s="199"/>
      <c r="BL495" s="199"/>
      <c r="BM495" s="199"/>
      <c r="BN495" s="199"/>
      <c r="BO495" s="199"/>
      <c r="BP495" s="199"/>
      <c r="BQ495" s="199"/>
      <c r="BR495" s="199"/>
      <c r="BS495" s="199"/>
      <c r="BT495" s="199"/>
      <c r="BU495" s="199"/>
      <c r="BV495" s="199"/>
      <c r="BW495" s="199"/>
      <c r="BX495" s="199"/>
      <c r="BY495" s="199"/>
      <c r="BZ495" s="199"/>
      <c r="CA495" s="199"/>
      <c r="CB495" s="199"/>
      <c r="CC495" s="199"/>
      <c r="CD495" s="199"/>
      <c r="CE495" s="199"/>
      <c r="CF495" s="199"/>
      <c r="CG495" s="199"/>
      <c r="CH495" s="199"/>
      <c r="CI495" s="199"/>
      <c r="CJ495" s="199"/>
      <c r="CK495" s="199"/>
      <c r="CL495" s="199"/>
      <c r="CM495" s="199"/>
      <c r="CN495" s="199"/>
      <c r="CO495" s="199"/>
      <c r="CP495" s="199"/>
      <c r="CQ495" s="199"/>
      <c r="CR495" s="199"/>
      <c r="CS495" s="199"/>
      <c r="CT495" s="199"/>
      <c r="CU495" s="199"/>
      <c r="CV495" s="199"/>
      <c r="CW495" s="199"/>
      <c r="CX495" s="199"/>
      <c r="CY495" s="199"/>
      <c r="CZ495" s="199"/>
      <c r="DA495" s="199"/>
      <c r="DB495" s="199"/>
      <c r="DC495" s="199"/>
      <c r="DD495" s="199"/>
      <c r="DE495" s="199"/>
      <c r="DF495" s="199"/>
      <c r="DG495" s="199"/>
      <c r="DH495" s="199"/>
      <c r="DI495" s="199"/>
      <c r="DJ495" s="199"/>
      <c r="DK495" s="199"/>
      <c r="DL495" s="199"/>
      <c r="DM495" s="199"/>
      <c r="DN495" s="199"/>
    </row>
    <row r="496" spans="1:118" x14ac:dyDescent="0.2">
      <c r="A496" s="33" t="s">
        <v>138</v>
      </c>
      <c r="B496" s="33" t="s">
        <v>142</v>
      </c>
      <c r="C496" s="33">
        <v>13</v>
      </c>
      <c r="D496" s="33" t="s">
        <v>39</v>
      </c>
      <c r="E496" s="200">
        <v>-75629</v>
      </c>
      <c r="F496" s="199">
        <v>-302364.74200000003</v>
      </c>
      <c r="G496" s="200"/>
      <c r="H496" s="199"/>
      <c r="I496" s="200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  <c r="AD496" s="199"/>
      <c r="AE496" s="199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  <c r="BG496" s="199"/>
      <c r="BH496" s="199"/>
      <c r="BI496" s="199"/>
      <c r="BJ496" s="199"/>
      <c r="BK496" s="199"/>
      <c r="BL496" s="199"/>
      <c r="BM496" s="199"/>
      <c r="BN496" s="199"/>
      <c r="BO496" s="199"/>
      <c r="BP496" s="199"/>
      <c r="BQ496" s="199"/>
      <c r="BR496" s="199"/>
      <c r="BS496" s="199"/>
      <c r="BT496" s="199"/>
      <c r="BU496" s="199"/>
      <c r="BV496" s="199"/>
      <c r="BW496" s="199"/>
      <c r="BX496" s="199"/>
      <c r="BY496" s="199"/>
      <c r="BZ496" s="199"/>
      <c r="CA496" s="199"/>
      <c r="CB496" s="199"/>
      <c r="CC496" s="199"/>
      <c r="CD496" s="199"/>
      <c r="CE496" s="199"/>
      <c r="CF496" s="199"/>
      <c r="CG496" s="199"/>
      <c r="CH496" s="199"/>
      <c r="CI496" s="199"/>
      <c r="CJ496" s="199"/>
      <c r="CK496" s="199"/>
      <c r="CL496" s="199"/>
      <c r="CM496" s="199"/>
      <c r="CN496" s="199"/>
      <c r="CO496" s="199"/>
      <c r="CP496" s="199"/>
      <c r="CQ496" s="199"/>
      <c r="CR496" s="199"/>
      <c r="CS496" s="199"/>
      <c r="CT496" s="199"/>
      <c r="CU496" s="199"/>
      <c r="CV496" s="199"/>
      <c r="CW496" s="199"/>
      <c r="CX496" s="199"/>
      <c r="CY496" s="199"/>
      <c r="CZ496" s="199"/>
      <c r="DA496" s="199"/>
      <c r="DB496" s="199"/>
      <c r="DC496" s="199"/>
      <c r="DD496" s="199"/>
      <c r="DE496" s="199"/>
      <c r="DF496" s="199"/>
      <c r="DG496" s="199"/>
      <c r="DH496" s="199"/>
      <c r="DI496" s="199"/>
      <c r="DJ496" s="199"/>
      <c r="DK496" s="199"/>
      <c r="DL496" s="199"/>
      <c r="DM496" s="199"/>
      <c r="DN496" s="199"/>
    </row>
    <row r="497" spans="1:118" x14ac:dyDescent="0.2">
      <c r="A497" s="33" t="s">
        <v>138</v>
      </c>
      <c r="B497" s="33" t="s">
        <v>142</v>
      </c>
      <c r="C497" s="33">
        <v>14</v>
      </c>
      <c r="D497" s="33" t="s">
        <v>40</v>
      </c>
      <c r="E497" s="200">
        <v>0</v>
      </c>
      <c r="F497" s="199">
        <v>0</v>
      </c>
      <c r="G497" s="200"/>
      <c r="H497" s="199"/>
      <c r="I497" s="200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  <c r="AD497" s="199"/>
      <c r="AE497" s="199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9"/>
      <c r="AP497" s="199"/>
      <c r="AQ497" s="199"/>
      <c r="AR497" s="199"/>
      <c r="AS497" s="199"/>
      <c r="AT497" s="199"/>
      <c r="AU497" s="199"/>
      <c r="AV497" s="199"/>
      <c r="AW497" s="199"/>
      <c r="AX497" s="199"/>
      <c r="AY497" s="199"/>
      <c r="AZ497" s="199"/>
      <c r="BA497" s="199"/>
      <c r="BB497" s="199"/>
      <c r="BC497" s="199"/>
      <c r="BD497" s="199"/>
      <c r="BE497" s="199"/>
      <c r="BF497" s="199"/>
      <c r="BG497" s="199"/>
      <c r="BH497" s="199"/>
      <c r="BI497" s="199"/>
      <c r="BJ497" s="199"/>
      <c r="BK497" s="199"/>
      <c r="BL497" s="199"/>
      <c r="BM497" s="199"/>
      <c r="BN497" s="199"/>
      <c r="BO497" s="199"/>
      <c r="BP497" s="199"/>
      <c r="BQ497" s="199"/>
      <c r="BR497" s="199"/>
      <c r="BS497" s="199"/>
      <c r="BT497" s="199"/>
      <c r="BU497" s="199"/>
      <c r="BV497" s="199"/>
      <c r="BW497" s="199"/>
      <c r="BX497" s="199"/>
      <c r="BY497" s="199"/>
      <c r="BZ497" s="199"/>
      <c r="CA497" s="199"/>
      <c r="CB497" s="199"/>
      <c r="CC497" s="199"/>
      <c r="CD497" s="199"/>
      <c r="CE497" s="199"/>
      <c r="CF497" s="199"/>
      <c r="CG497" s="199"/>
      <c r="CH497" s="199"/>
      <c r="CI497" s="199"/>
      <c r="CJ497" s="199"/>
      <c r="CK497" s="199"/>
      <c r="CL497" s="199"/>
      <c r="CM497" s="199"/>
      <c r="CN497" s="199"/>
      <c r="CO497" s="199"/>
      <c r="CP497" s="199"/>
      <c r="CQ497" s="199"/>
      <c r="CR497" s="199"/>
      <c r="CS497" s="199"/>
      <c r="CT497" s="199"/>
      <c r="CU497" s="199"/>
      <c r="CV497" s="199"/>
      <c r="CW497" s="199"/>
      <c r="CX497" s="199"/>
      <c r="CY497" s="199"/>
      <c r="CZ497" s="199"/>
      <c r="DA497" s="199"/>
      <c r="DB497" s="199"/>
      <c r="DC497" s="199"/>
      <c r="DD497" s="199"/>
      <c r="DE497" s="199"/>
      <c r="DF497" s="199"/>
      <c r="DG497" s="199"/>
      <c r="DH497" s="199"/>
      <c r="DI497" s="199"/>
      <c r="DJ497" s="199"/>
      <c r="DK497" s="199"/>
      <c r="DL497" s="199"/>
      <c r="DM497" s="199"/>
      <c r="DN497" s="199"/>
    </row>
    <row r="498" spans="1:118" x14ac:dyDescent="0.2">
      <c r="A498" s="33" t="s">
        <v>138</v>
      </c>
      <c r="B498" s="33" t="s">
        <v>142</v>
      </c>
      <c r="C498" s="33">
        <v>15</v>
      </c>
      <c r="D498" s="33" t="s">
        <v>41</v>
      </c>
      <c r="E498" s="200">
        <v>0</v>
      </c>
      <c r="F498" s="199">
        <v>0</v>
      </c>
      <c r="G498" s="200"/>
      <c r="H498" s="199"/>
      <c r="I498" s="200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  <c r="AD498" s="199"/>
      <c r="AE498" s="199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  <c r="BG498" s="199"/>
      <c r="BH498" s="199"/>
      <c r="BI498" s="199"/>
      <c r="BJ498" s="199"/>
      <c r="BK498" s="199"/>
      <c r="BL498" s="199"/>
      <c r="BM498" s="199"/>
      <c r="BN498" s="199"/>
      <c r="BO498" s="199"/>
      <c r="BP498" s="199"/>
      <c r="BQ498" s="199"/>
      <c r="BR498" s="199"/>
      <c r="BS498" s="199"/>
      <c r="BT498" s="199"/>
      <c r="BU498" s="199"/>
      <c r="BV498" s="199"/>
      <c r="BW498" s="199"/>
      <c r="BX498" s="199"/>
      <c r="BY498" s="199"/>
      <c r="BZ498" s="199"/>
      <c r="CA498" s="199"/>
      <c r="CB498" s="199"/>
      <c r="CC498" s="199"/>
      <c r="CD498" s="199"/>
      <c r="CE498" s="199"/>
      <c r="CF498" s="199"/>
      <c r="CG498" s="199"/>
      <c r="CH498" s="199"/>
      <c r="CI498" s="199"/>
      <c r="CJ498" s="199"/>
      <c r="CK498" s="199"/>
      <c r="CL498" s="199"/>
      <c r="CM498" s="199"/>
      <c r="CN498" s="199"/>
      <c r="CO498" s="199"/>
      <c r="CP498" s="199"/>
      <c r="CQ498" s="199"/>
      <c r="CR498" s="199"/>
      <c r="CS498" s="199"/>
      <c r="CT498" s="199"/>
      <c r="CU498" s="199"/>
      <c r="CV498" s="199"/>
      <c r="CW498" s="199"/>
      <c r="CX498" s="199"/>
      <c r="CY498" s="199"/>
      <c r="CZ498" s="199"/>
      <c r="DA498" s="199"/>
      <c r="DB498" s="199"/>
      <c r="DC498" s="199"/>
      <c r="DD498" s="199"/>
      <c r="DE498" s="199"/>
      <c r="DF498" s="199"/>
      <c r="DG498" s="199"/>
      <c r="DH498" s="199"/>
      <c r="DI498" s="199"/>
      <c r="DJ498" s="199"/>
      <c r="DK498" s="199"/>
      <c r="DL498" s="199"/>
      <c r="DM498" s="199"/>
      <c r="DN498" s="199"/>
    </row>
    <row r="499" spans="1:118" x14ac:dyDescent="0.2">
      <c r="A499" s="33" t="s">
        <v>138</v>
      </c>
      <c r="B499" s="33" t="s">
        <v>142</v>
      </c>
      <c r="C499" s="33">
        <v>16</v>
      </c>
      <c r="D499" s="33" t="s">
        <v>42</v>
      </c>
      <c r="E499" s="200">
        <v>0</v>
      </c>
      <c r="F499" s="199">
        <v>0</v>
      </c>
      <c r="G499" s="200"/>
      <c r="H499" s="199"/>
      <c r="I499" s="200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  <c r="AD499" s="199"/>
      <c r="AE499" s="199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9"/>
      <c r="AP499" s="199"/>
      <c r="AQ499" s="199"/>
      <c r="AR499" s="199"/>
      <c r="AS499" s="199"/>
      <c r="AT499" s="199"/>
      <c r="AU499" s="199"/>
      <c r="AV499" s="199"/>
      <c r="AW499" s="199"/>
      <c r="AX499" s="199"/>
      <c r="AY499" s="199"/>
      <c r="AZ499" s="199"/>
      <c r="BA499" s="199"/>
      <c r="BB499" s="199"/>
      <c r="BC499" s="199"/>
      <c r="BD499" s="199"/>
      <c r="BE499" s="199"/>
      <c r="BF499" s="199"/>
      <c r="BG499" s="199"/>
      <c r="BH499" s="199"/>
      <c r="BI499" s="199"/>
      <c r="BJ499" s="199"/>
      <c r="BK499" s="199"/>
      <c r="BL499" s="199"/>
      <c r="BM499" s="199"/>
      <c r="BN499" s="199"/>
      <c r="BO499" s="199"/>
      <c r="BP499" s="199"/>
      <c r="BQ499" s="199"/>
      <c r="BR499" s="199"/>
      <c r="BS499" s="199"/>
      <c r="BT499" s="199"/>
      <c r="BU499" s="199"/>
      <c r="BV499" s="199"/>
      <c r="BW499" s="199"/>
      <c r="BX499" s="199"/>
      <c r="BY499" s="199"/>
      <c r="BZ499" s="199"/>
      <c r="CA499" s="199"/>
      <c r="CB499" s="199"/>
      <c r="CC499" s="199"/>
      <c r="CD499" s="199"/>
      <c r="CE499" s="199"/>
      <c r="CF499" s="199"/>
      <c r="CG499" s="199"/>
      <c r="CH499" s="199"/>
      <c r="CI499" s="199"/>
      <c r="CJ499" s="199"/>
      <c r="CK499" s="199"/>
      <c r="CL499" s="199"/>
      <c r="CM499" s="199"/>
      <c r="CN499" s="199"/>
      <c r="CO499" s="199"/>
      <c r="CP499" s="199"/>
      <c r="CQ499" s="199"/>
      <c r="CR499" s="199"/>
      <c r="CS499" s="199"/>
      <c r="CT499" s="199"/>
      <c r="CU499" s="199"/>
      <c r="CV499" s="199"/>
      <c r="CW499" s="199"/>
      <c r="CX499" s="199"/>
      <c r="CY499" s="199"/>
      <c r="CZ499" s="199"/>
      <c r="DA499" s="199"/>
      <c r="DB499" s="199"/>
      <c r="DC499" s="199"/>
      <c r="DD499" s="199"/>
      <c r="DE499" s="199"/>
      <c r="DF499" s="199"/>
      <c r="DG499" s="199"/>
      <c r="DH499" s="199"/>
      <c r="DI499" s="199"/>
      <c r="DJ499" s="199"/>
      <c r="DK499" s="199"/>
      <c r="DL499" s="199"/>
      <c r="DM499" s="199"/>
      <c r="DN499" s="199"/>
    </row>
    <row r="500" spans="1:118" x14ac:dyDescent="0.2">
      <c r="A500" s="33" t="s">
        <v>138</v>
      </c>
      <c r="B500" s="33" t="s">
        <v>142</v>
      </c>
      <c r="C500" s="33">
        <v>17</v>
      </c>
      <c r="D500" s="33" t="s">
        <v>124</v>
      </c>
      <c r="E500" s="200">
        <v>112413</v>
      </c>
      <c r="F500" s="199">
        <v>347426.21</v>
      </c>
      <c r="G500" s="200"/>
      <c r="H500" s="199"/>
      <c r="I500" s="200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  <c r="AC500" s="199"/>
      <c r="AD500" s="199"/>
      <c r="AE500" s="199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9"/>
      <c r="AP500" s="199"/>
      <c r="AQ500" s="199"/>
      <c r="AR500" s="199"/>
      <c r="AS500" s="199"/>
      <c r="AT500" s="199"/>
      <c r="AU500" s="199"/>
      <c r="AV500" s="199"/>
      <c r="AW500" s="199"/>
      <c r="AX500" s="199"/>
      <c r="AY500" s="199"/>
      <c r="AZ500" s="199"/>
      <c r="BA500" s="199"/>
      <c r="BB500" s="199"/>
      <c r="BC500" s="199"/>
      <c r="BD500" s="199"/>
      <c r="BE500" s="199"/>
      <c r="BF500" s="199"/>
      <c r="BG500" s="199"/>
      <c r="BH500" s="199"/>
      <c r="BI500" s="199"/>
      <c r="BJ500" s="199"/>
      <c r="BK500" s="199"/>
      <c r="BL500" s="199"/>
      <c r="BM500" s="199"/>
      <c r="BN500" s="199"/>
      <c r="BO500" s="199"/>
      <c r="BP500" s="199"/>
      <c r="BQ500" s="199"/>
      <c r="BR500" s="199"/>
      <c r="BS500" s="199"/>
      <c r="BT500" s="199"/>
      <c r="BU500" s="199"/>
      <c r="BV500" s="199"/>
      <c r="BW500" s="199"/>
      <c r="BX500" s="199"/>
      <c r="BY500" s="199"/>
      <c r="BZ500" s="199"/>
      <c r="CA500" s="199"/>
      <c r="CB500" s="199"/>
      <c r="CC500" s="199"/>
      <c r="CD500" s="199"/>
      <c r="CE500" s="199"/>
      <c r="CF500" s="199"/>
      <c r="CG500" s="199"/>
      <c r="CH500" s="199"/>
      <c r="CI500" s="199"/>
      <c r="CJ500" s="199"/>
      <c r="CK500" s="199"/>
      <c r="CL500" s="199"/>
      <c r="CM500" s="199"/>
      <c r="CN500" s="199"/>
      <c r="CO500" s="199"/>
      <c r="CP500" s="199"/>
      <c r="CQ500" s="199"/>
      <c r="CR500" s="199"/>
      <c r="CS500" s="199"/>
      <c r="CT500" s="199"/>
      <c r="CU500" s="199"/>
      <c r="CV500" s="199"/>
      <c r="CW500" s="199"/>
      <c r="CX500" s="199"/>
      <c r="CY500" s="199"/>
      <c r="CZ500" s="199"/>
      <c r="DA500" s="199"/>
      <c r="DB500" s="199"/>
      <c r="DC500" s="199"/>
      <c r="DD500" s="199"/>
      <c r="DE500" s="199"/>
      <c r="DF500" s="199"/>
      <c r="DG500" s="199"/>
      <c r="DH500" s="199"/>
      <c r="DI500" s="199"/>
      <c r="DJ500" s="199"/>
      <c r="DK500" s="199"/>
      <c r="DL500" s="199"/>
      <c r="DM500" s="199"/>
      <c r="DN500" s="199"/>
    </row>
    <row r="501" spans="1:118" x14ac:dyDescent="0.2">
      <c r="A501" s="33" t="s">
        <v>138</v>
      </c>
      <c r="B501" s="33" t="s">
        <v>142</v>
      </c>
      <c r="C501" s="33">
        <v>18</v>
      </c>
      <c r="D501" s="33" t="s">
        <v>125</v>
      </c>
      <c r="E501" s="200">
        <v>-3009</v>
      </c>
      <c r="F501" s="199">
        <v>-0.01</v>
      </c>
      <c r="G501" s="200"/>
      <c r="H501" s="199"/>
      <c r="I501" s="200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  <c r="AP501" s="199"/>
      <c r="AQ501" s="199"/>
      <c r="AR501" s="199"/>
      <c r="AS501" s="199"/>
      <c r="AT501" s="199"/>
      <c r="AU501" s="199"/>
      <c r="AV501" s="199"/>
      <c r="AW501" s="199"/>
      <c r="AX501" s="199"/>
      <c r="AY501" s="199"/>
      <c r="AZ501" s="199"/>
      <c r="BA501" s="199"/>
      <c r="BB501" s="199"/>
      <c r="BC501" s="199"/>
      <c r="BD501" s="199"/>
      <c r="BE501" s="199"/>
      <c r="BF501" s="199"/>
      <c r="BG501" s="199"/>
      <c r="BH501" s="199"/>
      <c r="BI501" s="199"/>
      <c r="BJ501" s="199"/>
      <c r="BK501" s="199"/>
      <c r="BL501" s="199"/>
      <c r="BM501" s="199"/>
      <c r="BN501" s="199"/>
      <c r="BO501" s="199"/>
      <c r="BP501" s="199"/>
      <c r="BQ501" s="199"/>
      <c r="BR501" s="199"/>
      <c r="BS501" s="199"/>
      <c r="BT501" s="199"/>
      <c r="BU501" s="199"/>
      <c r="BV501" s="199"/>
      <c r="BW501" s="199"/>
      <c r="BX501" s="199"/>
      <c r="BY501" s="199"/>
      <c r="BZ501" s="199"/>
      <c r="CA501" s="199"/>
      <c r="CB501" s="199"/>
      <c r="CC501" s="199"/>
      <c r="CD501" s="199"/>
      <c r="CE501" s="199"/>
      <c r="CF501" s="199"/>
      <c r="CG501" s="199"/>
      <c r="CH501" s="199"/>
      <c r="CI501" s="199"/>
      <c r="CJ501" s="199"/>
      <c r="CK501" s="199"/>
      <c r="CL501" s="199"/>
      <c r="CM501" s="199"/>
      <c r="CN501" s="199"/>
      <c r="CO501" s="199"/>
      <c r="CP501" s="199"/>
      <c r="CQ501" s="199"/>
      <c r="CR501" s="199"/>
      <c r="CS501" s="199"/>
      <c r="CT501" s="199"/>
      <c r="CU501" s="199"/>
      <c r="CV501" s="199"/>
      <c r="CW501" s="199"/>
      <c r="CX501" s="199"/>
      <c r="CY501" s="199"/>
      <c r="CZ501" s="199"/>
      <c r="DA501" s="199"/>
      <c r="DB501" s="199"/>
      <c r="DC501" s="199"/>
      <c r="DD501" s="199"/>
      <c r="DE501" s="199"/>
      <c r="DF501" s="199"/>
      <c r="DG501" s="199"/>
      <c r="DH501" s="199"/>
      <c r="DI501" s="199"/>
      <c r="DJ501" s="199"/>
      <c r="DK501" s="199"/>
      <c r="DL501" s="199"/>
      <c r="DM501" s="199"/>
      <c r="DN501" s="199"/>
    </row>
    <row r="502" spans="1:118" x14ac:dyDescent="0.2">
      <c r="A502" s="33" t="s">
        <v>138</v>
      </c>
      <c r="B502" s="33" t="s">
        <v>142</v>
      </c>
      <c r="C502" s="33">
        <v>19</v>
      </c>
      <c r="D502" s="33" t="s">
        <v>47</v>
      </c>
      <c r="E502" s="200">
        <v>0</v>
      </c>
      <c r="F502" s="199">
        <v>0</v>
      </c>
      <c r="G502" s="200"/>
      <c r="H502" s="199"/>
      <c r="I502" s="200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  <c r="AC502" s="199"/>
      <c r="AD502" s="199"/>
      <c r="AE502" s="199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  <c r="BG502" s="199"/>
      <c r="BH502" s="199"/>
      <c r="BI502" s="199"/>
      <c r="BJ502" s="199"/>
      <c r="BK502" s="199"/>
      <c r="BL502" s="199"/>
      <c r="BM502" s="199"/>
      <c r="BN502" s="199"/>
      <c r="BO502" s="199"/>
      <c r="BP502" s="199"/>
      <c r="BQ502" s="199"/>
      <c r="BR502" s="199"/>
      <c r="BS502" s="199"/>
      <c r="BT502" s="199"/>
      <c r="BU502" s="199"/>
      <c r="BV502" s="199"/>
      <c r="BW502" s="199"/>
      <c r="BX502" s="199"/>
      <c r="BY502" s="199"/>
      <c r="BZ502" s="199"/>
      <c r="CA502" s="199"/>
      <c r="CB502" s="199"/>
      <c r="CC502" s="199"/>
      <c r="CD502" s="199"/>
      <c r="CE502" s="199"/>
      <c r="CF502" s="199"/>
      <c r="CG502" s="199"/>
      <c r="CH502" s="199"/>
      <c r="CI502" s="199"/>
      <c r="CJ502" s="199"/>
      <c r="CK502" s="199"/>
      <c r="CL502" s="199"/>
      <c r="CM502" s="199"/>
      <c r="CN502" s="199"/>
      <c r="CO502" s="199"/>
      <c r="CP502" s="199"/>
      <c r="CQ502" s="199"/>
      <c r="CR502" s="199"/>
      <c r="CS502" s="199"/>
      <c r="CT502" s="199"/>
      <c r="CU502" s="199"/>
      <c r="CV502" s="199"/>
      <c r="CW502" s="199"/>
      <c r="CX502" s="199"/>
      <c r="CY502" s="199"/>
      <c r="CZ502" s="199"/>
      <c r="DA502" s="199"/>
      <c r="DB502" s="199"/>
      <c r="DC502" s="199"/>
      <c r="DD502" s="199"/>
      <c r="DE502" s="199"/>
      <c r="DF502" s="199"/>
      <c r="DG502" s="199"/>
      <c r="DH502" s="199"/>
      <c r="DI502" s="199"/>
      <c r="DJ502" s="199"/>
      <c r="DK502" s="199"/>
      <c r="DL502" s="199"/>
      <c r="DM502" s="199"/>
      <c r="DN502" s="199"/>
    </row>
    <row r="503" spans="1:118" x14ac:dyDescent="0.2">
      <c r="A503" s="33" t="s">
        <v>138</v>
      </c>
      <c r="B503" s="33" t="s">
        <v>142</v>
      </c>
      <c r="C503" s="33">
        <v>20</v>
      </c>
      <c r="D503" s="33" t="s">
        <v>126</v>
      </c>
      <c r="E503" s="200">
        <v>0</v>
      </c>
      <c r="F503" s="199">
        <v>0</v>
      </c>
      <c r="G503" s="200"/>
      <c r="H503" s="199"/>
      <c r="I503" s="200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  <c r="AC503" s="199"/>
      <c r="AD503" s="199"/>
      <c r="AE503" s="199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9"/>
      <c r="AP503" s="199"/>
      <c r="AQ503" s="199"/>
      <c r="AR503" s="199"/>
      <c r="AS503" s="199"/>
      <c r="AT503" s="199"/>
      <c r="AU503" s="199"/>
      <c r="AV503" s="199"/>
      <c r="AW503" s="199"/>
      <c r="AX503" s="199"/>
      <c r="AY503" s="199"/>
      <c r="AZ503" s="199"/>
      <c r="BA503" s="199"/>
      <c r="BB503" s="199"/>
      <c r="BC503" s="199"/>
      <c r="BD503" s="199"/>
      <c r="BE503" s="199"/>
      <c r="BF503" s="199"/>
      <c r="BG503" s="199"/>
      <c r="BH503" s="199"/>
      <c r="BI503" s="199"/>
      <c r="BJ503" s="199"/>
      <c r="BK503" s="199"/>
      <c r="BL503" s="199"/>
      <c r="BM503" s="199"/>
      <c r="BN503" s="199"/>
      <c r="BO503" s="199"/>
      <c r="BP503" s="199"/>
      <c r="BQ503" s="199"/>
      <c r="BR503" s="199"/>
      <c r="BS503" s="199"/>
      <c r="BT503" s="199"/>
      <c r="BU503" s="199"/>
      <c r="BV503" s="199"/>
      <c r="BW503" s="199"/>
      <c r="BX503" s="199"/>
      <c r="BY503" s="199"/>
      <c r="BZ503" s="199"/>
      <c r="CA503" s="199"/>
      <c r="CB503" s="199"/>
      <c r="CC503" s="199"/>
      <c r="CD503" s="199"/>
      <c r="CE503" s="199"/>
      <c r="CF503" s="199"/>
      <c r="CG503" s="199"/>
      <c r="CH503" s="199"/>
      <c r="CI503" s="199"/>
      <c r="CJ503" s="199"/>
      <c r="CK503" s="199"/>
      <c r="CL503" s="199"/>
      <c r="CM503" s="199"/>
      <c r="CN503" s="199"/>
      <c r="CO503" s="199"/>
      <c r="CP503" s="199"/>
      <c r="CQ503" s="199"/>
      <c r="CR503" s="199"/>
      <c r="CS503" s="199"/>
      <c r="CT503" s="199"/>
      <c r="CU503" s="199"/>
      <c r="CV503" s="199"/>
      <c r="CW503" s="199"/>
      <c r="CX503" s="199"/>
      <c r="CY503" s="199"/>
      <c r="CZ503" s="199"/>
      <c r="DA503" s="199"/>
      <c r="DB503" s="199"/>
      <c r="DC503" s="199"/>
      <c r="DD503" s="199"/>
      <c r="DE503" s="199"/>
      <c r="DF503" s="199"/>
      <c r="DG503" s="199"/>
      <c r="DH503" s="199"/>
      <c r="DI503" s="199"/>
      <c r="DJ503" s="199"/>
      <c r="DK503" s="199"/>
      <c r="DL503" s="199"/>
      <c r="DM503" s="199"/>
      <c r="DN503" s="199"/>
    </row>
    <row r="504" spans="1:118" x14ac:dyDescent="0.2">
      <c r="A504" s="33" t="s">
        <v>138</v>
      </c>
      <c r="B504" s="33" t="s">
        <v>142</v>
      </c>
      <c r="C504" s="33">
        <v>21</v>
      </c>
      <c r="D504" s="33" t="s">
        <v>127</v>
      </c>
      <c r="E504" s="200">
        <v>0</v>
      </c>
      <c r="F504" s="199">
        <v>0</v>
      </c>
      <c r="G504" s="200"/>
      <c r="H504" s="199"/>
      <c r="I504" s="200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  <c r="AD504" s="199"/>
      <c r="AE504" s="199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9"/>
      <c r="AP504" s="199"/>
      <c r="AQ504" s="199"/>
      <c r="AR504" s="199"/>
      <c r="AS504" s="199"/>
      <c r="AT504" s="199"/>
      <c r="AU504" s="199"/>
      <c r="AV504" s="199"/>
      <c r="AW504" s="199"/>
      <c r="AX504" s="199"/>
      <c r="AY504" s="199"/>
      <c r="AZ504" s="199"/>
      <c r="BA504" s="199"/>
      <c r="BB504" s="199"/>
      <c r="BC504" s="199"/>
      <c r="BD504" s="199"/>
      <c r="BE504" s="199"/>
      <c r="BF504" s="199"/>
      <c r="BG504" s="199"/>
      <c r="BH504" s="199"/>
      <c r="BI504" s="199"/>
      <c r="BJ504" s="199"/>
      <c r="BK504" s="199"/>
      <c r="BL504" s="199"/>
      <c r="BM504" s="199"/>
      <c r="BN504" s="199"/>
      <c r="BO504" s="199"/>
      <c r="BP504" s="199"/>
      <c r="BQ504" s="199"/>
      <c r="BR504" s="199"/>
      <c r="BS504" s="199"/>
      <c r="BT504" s="199"/>
      <c r="BU504" s="199"/>
      <c r="BV504" s="199"/>
      <c r="BW504" s="199"/>
      <c r="BX504" s="199"/>
      <c r="BY504" s="199"/>
      <c r="BZ504" s="199"/>
      <c r="CA504" s="199"/>
      <c r="CB504" s="199"/>
      <c r="CC504" s="199"/>
      <c r="CD504" s="199"/>
      <c r="CE504" s="199"/>
      <c r="CF504" s="199"/>
      <c r="CG504" s="199"/>
      <c r="CH504" s="199"/>
      <c r="CI504" s="199"/>
      <c r="CJ504" s="199"/>
      <c r="CK504" s="199"/>
      <c r="CL504" s="199"/>
      <c r="CM504" s="199"/>
      <c r="CN504" s="199"/>
      <c r="CO504" s="199"/>
      <c r="CP504" s="199"/>
      <c r="CQ504" s="199"/>
      <c r="CR504" s="199"/>
      <c r="CS504" s="199"/>
      <c r="CT504" s="199"/>
      <c r="CU504" s="199"/>
      <c r="CV504" s="199"/>
      <c r="CW504" s="199"/>
      <c r="CX504" s="199"/>
      <c r="CY504" s="199"/>
      <c r="CZ504" s="199"/>
      <c r="DA504" s="199"/>
      <c r="DB504" s="199"/>
      <c r="DC504" s="199"/>
      <c r="DD504" s="199"/>
      <c r="DE504" s="199"/>
      <c r="DF504" s="199"/>
      <c r="DG504" s="199"/>
      <c r="DH504" s="199"/>
      <c r="DI504" s="199"/>
      <c r="DJ504" s="199"/>
      <c r="DK504" s="199"/>
      <c r="DL504" s="199"/>
      <c r="DM504" s="199"/>
      <c r="DN504" s="199"/>
    </row>
    <row r="505" spans="1:118" x14ac:dyDescent="0.2">
      <c r="A505" s="33" t="s">
        <v>138</v>
      </c>
      <c r="B505" s="33" t="s">
        <v>142</v>
      </c>
      <c r="C505" s="33">
        <v>22</v>
      </c>
      <c r="D505" s="33" t="s">
        <v>128</v>
      </c>
      <c r="E505" s="200">
        <v>3597815</v>
      </c>
      <c r="F505" s="199">
        <v>14384064.369999999</v>
      </c>
      <c r="G505" s="200"/>
      <c r="H505" s="199"/>
      <c r="I505" s="200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  <c r="AD505" s="199"/>
      <c r="AE505" s="199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9"/>
      <c r="AP505" s="199"/>
      <c r="AQ505" s="199"/>
      <c r="AR505" s="199"/>
      <c r="AS505" s="199"/>
      <c r="AT505" s="199"/>
      <c r="AU505" s="199"/>
      <c r="AV505" s="199"/>
      <c r="AW505" s="199"/>
      <c r="AX505" s="199"/>
      <c r="AY505" s="199"/>
      <c r="AZ505" s="199"/>
      <c r="BA505" s="199"/>
      <c r="BB505" s="199"/>
      <c r="BC505" s="199"/>
      <c r="BD505" s="199"/>
      <c r="BE505" s="199"/>
      <c r="BF505" s="199"/>
      <c r="BG505" s="199"/>
      <c r="BH505" s="199"/>
      <c r="BI505" s="199"/>
      <c r="BJ505" s="199"/>
      <c r="BK505" s="199"/>
      <c r="BL505" s="199"/>
      <c r="BM505" s="199"/>
      <c r="BN505" s="199"/>
      <c r="BO505" s="199"/>
      <c r="BP505" s="199"/>
      <c r="BQ505" s="199"/>
      <c r="BR505" s="199"/>
      <c r="BS505" s="199"/>
      <c r="BT505" s="199"/>
      <c r="BU505" s="199"/>
      <c r="BV505" s="199"/>
      <c r="BW505" s="199"/>
      <c r="BX505" s="199"/>
      <c r="BY505" s="199"/>
      <c r="BZ505" s="199"/>
      <c r="CA505" s="199"/>
      <c r="CB505" s="199"/>
      <c r="CC505" s="199"/>
      <c r="CD505" s="199"/>
      <c r="CE505" s="199"/>
      <c r="CF505" s="199"/>
      <c r="CG505" s="199"/>
      <c r="CH505" s="199"/>
      <c r="CI505" s="199"/>
      <c r="CJ505" s="199"/>
      <c r="CK505" s="199"/>
      <c r="CL505" s="199"/>
      <c r="CM505" s="199"/>
      <c r="CN505" s="199"/>
      <c r="CO505" s="199"/>
      <c r="CP505" s="199"/>
      <c r="CQ505" s="199"/>
      <c r="CR505" s="199"/>
      <c r="CS505" s="199"/>
      <c r="CT505" s="199"/>
      <c r="CU505" s="199"/>
      <c r="CV505" s="199"/>
      <c r="CW505" s="199"/>
      <c r="CX505" s="199"/>
      <c r="CY505" s="199"/>
      <c r="CZ505" s="199"/>
      <c r="DA505" s="199"/>
      <c r="DB505" s="199"/>
      <c r="DC505" s="199"/>
      <c r="DD505" s="199"/>
      <c r="DE505" s="199"/>
      <c r="DF505" s="199"/>
      <c r="DG505" s="199"/>
      <c r="DH505" s="199"/>
      <c r="DI505" s="199"/>
      <c r="DJ505" s="199"/>
      <c r="DK505" s="199"/>
      <c r="DL505" s="199"/>
      <c r="DM505" s="199"/>
      <c r="DN505" s="199"/>
    </row>
    <row r="506" spans="1:118" x14ac:dyDescent="0.2">
      <c r="A506" s="33" t="s">
        <v>138</v>
      </c>
      <c r="B506" s="33" t="s">
        <v>142</v>
      </c>
      <c r="C506" s="33">
        <v>23</v>
      </c>
      <c r="D506" s="33" t="s">
        <v>129</v>
      </c>
      <c r="E506" s="200">
        <v>-311279</v>
      </c>
      <c r="F506" s="199">
        <v>-1244493.442</v>
      </c>
      <c r="G506" s="200"/>
      <c r="H506" s="199"/>
      <c r="I506" s="200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  <c r="AC506" s="199"/>
      <c r="AD506" s="199"/>
      <c r="AE506" s="199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9"/>
      <c r="AP506" s="199"/>
      <c r="AQ506" s="199"/>
      <c r="AR506" s="199"/>
      <c r="AS506" s="199"/>
      <c r="AT506" s="199"/>
      <c r="AU506" s="199"/>
      <c r="AV506" s="199"/>
      <c r="AW506" s="199"/>
      <c r="AX506" s="199"/>
      <c r="AY506" s="199"/>
      <c r="AZ506" s="199"/>
      <c r="BA506" s="199"/>
      <c r="BB506" s="199"/>
      <c r="BC506" s="199"/>
      <c r="BD506" s="199"/>
      <c r="BE506" s="199"/>
      <c r="BF506" s="199"/>
      <c r="BG506" s="199"/>
      <c r="BH506" s="199"/>
      <c r="BI506" s="199"/>
      <c r="BJ506" s="199"/>
      <c r="BK506" s="199"/>
      <c r="BL506" s="199"/>
      <c r="BM506" s="199"/>
      <c r="BN506" s="199"/>
      <c r="BO506" s="199"/>
      <c r="BP506" s="199"/>
      <c r="BQ506" s="199"/>
      <c r="BR506" s="199"/>
      <c r="BS506" s="199"/>
      <c r="BT506" s="199"/>
      <c r="BU506" s="199"/>
      <c r="BV506" s="199"/>
      <c r="BW506" s="199"/>
      <c r="BX506" s="199"/>
      <c r="BY506" s="199"/>
      <c r="BZ506" s="199"/>
      <c r="CA506" s="199"/>
      <c r="CB506" s="199"/>
      <c r="CC506" s="199"/>
      <c r="CD506" s="199"/>
      <c r="CE506" s="199"/>
      <c r="CF506" s="199"/>
      <c r="CG506" s="199"/>
      <c r="CH506" s="199"/>
      <c r="CI506" s="199"/>
      <c r="CJ506" s="199"/>
      <c r="CK506" s="199"/>
      <c r="CL506" s="199"/>
      <c r="CM506" s="199"/>
      <c r="CN506" s="199"/>
      <c r="CO506" s="199"/>
      <c r="CP506" s="199"/>
      <c r="CQ506" s="199"/>
      <c r="CR506" s="199"/>
      <c r="CS506" s="199"/>
      <c r="CT506" s="199"/>
      <c r="CU506" s="199"/>
      <c r="CV506" s="199"/>
      <c r="CW506" s="199"/>
      <c r="CX506" s="199"/>
      <c r="CY506" s="199"/>
      <c r="CZ506" s="199"/>
      <c r="DA506" s="199"/>
      <c r="DB506" s="199"/>
      <c r="DC506" s="199"/>
      <c r="DD506" s="199"/>
      <c r="DE506" s="199"/>
      <c r="DF506" s="199"/>
      <c r="DG506" s="199"/>
      <c r="DH506" s="199"/>
      <c r="DI506" s="199"/>
      <c r="DJ506" s="199"/>
      <c r="DK506" s="199"/>
      <c r="DL506" s="199"/>
      <c r="DM506" s="199"/>
      <c r="DN506" s="199"/>
    </row>
    <row r="507" spans="1:118" x14ac:dyDescent="0.2">
      <c r="A507" s="33" t="s">
        <v>138</v>
      </c>
      <c r="B507" s="33" t="s">
        <v>142</v>
      </c>
      <c r="C507" s="33">
        <v>24</v>
      </c>
      <c r="D507" s="33" t="s">
        <v>55</v>
      </c>
      <c r="E507" s="200">
        <v>-23155744</v>
      </c>
      <c r="F507" s="199">
        <v>-708542.32</v>
      </c>
      <c r="G507" s="200"/>
      <c r="H507" s="199"/>
      <c r="I507" s="200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  <c r="AD507" s="199"/>
      <c r="AE507" s="199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9"/>
      <c r="AP507" s="199"/>
      <c r="AQ507" s="199"/>
      <c r="AR507" s="199"/>
      <c r="AS507" s="199"/>
      <c r="AT507" s="199"/>
      <c r="AU507" s="199"/>
      <c r="AV507" s="199"/>
      <c r="AW507" s="199"/>
      <c r="AX507" s="199"/>
      <c r="AY507" s="199"/>
      <c r="AZ507" s="199"/>
      <c r="BA507" s="199"/>
      <c r="BB507" s="199"/>
      <c r="BC507" s="199"/>
      <c r="BD507" s="199"/>
      <c r="BE507" s="199"/>
      <c r="BF507" s="199"/>
      <c r="BG507" s="199"/>
      <c r="BH507" s="199"/>
      <c r="BI507" s="199"/>
      <c r="BJ507" s="199"/>
      <c r="BK507" s="199"/>
      <c r="BL507" s="199"/>
      <c r="BM507" s="199"/>
      <c r="BN507" s="199"/>
      <c r="BO507" s="199"/>
      <c r="BP507" s="199"/>
      <c r="BQ507" s="199"/>
      <c r="BR507" s="199"/>
      <c r="BS507" s="199"/>
      <c r="BT507" s="199"/>
      <c r="BU507" s="199"/>
      <c r="BV507" s="199"/>
      <c r="BW507" s="199"/>
      <c r="BX507" s="199"/>
      <c r="BY507" s="199"/>
      <c r="BZ507" s="199"/>
      <c r="CA507" s="199"/>
      <c r="CB507" s="199"/>
      <c r="CC507" s="199"/>
      <c r="CD507" s="199"/>
      <c r="CE507" s="199"/>
      <c r="CF507" s="199"/>
      <c r="CG507" s="199"/>
      <c r="CH507" s="199"/>
      <c r="CI507" s="199"/>
      <c r="CJ507" s="199"/>
      <c r="CK507" s="199"/>
      <c r="CL507" s="199"/>
      <c r="CM507" s="199"/>
      <c r="CN507" s="199"/>
      <c r="CO507" s="199"/>
      <c r="CP507" s="199"/>
      <c r="CQ507" s="199"/>
      <c r="CR507" s="199"/>
      <c r="CS507" s="199"/>
      <c r="CT507" s="199"/>
      <c r="CU507" s="199"/>
      <c r="CV507" s="199"/>
      <c r="CW507" s="199"/>
      <c r="CX507" s="199"/>
      <c r="CY507" s="199"/>
      <c r="CZ507" s="199"/>
      <c r="DA507" s="199"/>
      <c r="DB507" s="199"/>
      <c r="DC507" s="199"/>
      <c r="DD507" s="199"/>
      <c r="DE507" s="199"/>
      <c r="DF507" s="199"/>
      <c r="DG507" s="199"/>
      <c r="DH507" s="199"/>
      <c r="DI507" s="199"/>
      <c r="DJ507" s="199"/>
      <c r="DK507" s="199"/>
      <c r="DL507" s="199"/>
      <c r="DM507" s="199"/>
      <c r="DN507" s="199"/>
    </row>
    <row r="508" spans="1:118" x14ac:dyDescent="0.2">
      <c r="A508" s="33" t="s">
        <v>138</v>
      </c>
      <c r="B508" s="33" t="s">
        <v>142</v>
      </c>
      <c r="C508" s="33">
        <v>25</v>
      </c>
      <c r="D508" s="33" t="s">
        <v>56</v>
      </c>
      <c r="E508" s="200">
        <v>0</v>
      </c>
      <c r="F508" s="199">
        <v>-2523582.58</v>
      </c>
      <c r="G508" s="200"/>
      <c r="H508" s="199"/>
      <c r="I508" s="200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  <c r="AD508" s="199"/>
      <c r="AE508" s="199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  <c r="BG508" s="199"/>
      <c r="BH508" s="199"/>
      <c r="BI508" s="199"/>
      <c r="BJ508" s="199"/>
      <c r="BK508" s="199"/>
      <c r="BL508" s="199"/>
      <c r="BM508" s="199"/>
      <c r="BN508" s="199"/>
      <c r="BO508" s="199"/>
      <c r="BP508" s="199"/>
      <c r="BQ508" s="199"/>
      <c r="BR508" s="199"/>
      <c r="BS508" s="199"/>
      <c r="BT508" s="199"/>
      <c r="BU508" s="199"/>
      <c r="BV508" s="199"/>
      <c r="BW508" s="199"/>
      <c r="BX508" s="199"/>
      <c r="BY508" s="199"/>
      <c r="BZ508" s="199"/>
      <c r="CA508" s="199"/>
      <c r="CB508" s="199"/>
      <c r="CC508" s="199"/>
      <c r="CD508" s="199"/>
      <c r="CE508" s="199"/>
      <c r="CF508" s="199"/>
      <c r="CG508" s="199"/>
      <c r="CH508" s="199"/>
      <c r="CI508" s="199"/>
      <c r="CJ508" s="199"/>
      <c r="CK508" s="199"/>
      <c r="CL508" s="199"/>
      <c r="CM508" s="199"/>
      <c r="CN508" s="199"/>
      <c r="CO508" s="199"/>
      <c r="CP508" s="199"/>
      <c r="CQ508" s="199"/>
      <c r="CR508" s="199"/>
      <c r="CS508" s="199"/>
      <c r="CT508" s="199"/>
      <c r="CU508" s="199"/>
      <c r="CV508" s="199"/>
      <c r="CW508" s="199"/>
      <c r="CX508" s="199"/>
      <c r="CY508" s="199"/>
      <c r="CZ508" s="199"/>
      <c r="DA508" s="199"/>
      <c r="DB508" s="199"/>
      <c r="DC508" s="199"/>
      <c r="DD508" s="199"/>
      <c r="DE508" s="199"/>
      <c r="DF508" s="199"/>
      <c r="DG508" s="199"/>
      <c r="DH508" s="199"/>
      <c r="DI508" s="199"/>
      <c r="DJ508" s="199"/>
      <c r="DK508" s="199"/>
      <c r="DL508" s="199"/>
      <c r="DM508" s="199"/>
      <c r="DN508" s="199"/>
    </row>
    <row r="509" spans="1:118" x14ac:dyDescent="0.2">
      <c r="A509" s="33" t="s">
        <v>138</v>
      </c>
      <c r="B509" s="33" t="s">
        <v>142</v>
      </c>
      <c r="C509" s="33">
        <v>26</v>
      </c>
      <c r="D509" s="33" t="s">
        <v>130</v>
      </c>
      <c r="E509" s="200">
        <v>0</v>
      </c>
      <c r="F509" s="199">
        <v>0</v>
      </c>
      <c r="G509" s="200"/>
      <c r="H509" s="199"/>
      <c r="I509" s="200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  <c r="AP509" s="199"/>
      <c r="AQ509" s="199"/>
      <c r="AR509" s="199"/>
      <c r="AS509" s="199"/>
      <c r="AT509" s="199"/>
      <c r="AU509" s="199"/>
      <c r="AV509" s="199"/>
      <c r="AW509" s="199"/>
      <c r="AX509" s="199"/>
      <c r="AY509" s="199"/>
      <c r="AZ509" s="199"/>
      <c r="BA509" s="199"/>
      <c r="BB509" s="199"/>
      <c r="BC509" s="199"/>
      <c r="BD509" s="199"/>
      <c r="BE509" s="199"/>
      <c r="BF509" s="199"/>
      <c r="BG509" s="199"/>
      <c r="BH509" s="199"/>
      <c r="BI509" s="199"/>
      <c r="BJ509" s="199"/>
      <c r="BK509" s="199"/>
      <c r="BL509" s="199"/>
      <c r="BM509" s="199"/>
      <c r="BN509" s="199"/>
      <c r="BO509" s="199"/>
      <c r="BP509" s="199"/>
      <c r="BQ509" s="199"/>
      <c r="BR509" s="199"/>
      <c r="BS509" s="199"/>
      <c r="BT509" s="199"/>
      <c r="BU509" s="199"/>
      <c r="BV509" s="199"/>
      <c r="BW509" s="199"/>
      <c r="BX509" s="199"/>
      <c r="BY509" s="199"/>
      <c r="BZ509" s="199"/>
      <c r="CA509" s="199"/>
      <c r="CB509" s="199"/>
      <c r="CC509" s="199"/>
      <c r="CD509" s="199"/>
      <c r="CE509" s="199"/>
      <c r="CF509" s="199"/>
      <c r="CG509" s="199"/>
      <c r="CH509" s="199"/>
      <c r="CI509" s="199"/>
      <c r="CJ509" s="199"/>
      <c r="CK509" s="199"/>
      <c r="CL509" s="199"/>
      <c r="CM509" s="199"/>
      <c r="CN509" s="199"/>
      <c r="CO509" s="199"/>
      <c r="CP509" s="199"/>
      <c r="CQ509" s="199"/>
      <c r="CR509" s="199"/>
      <c r="CS509" s="199"/>
      <c r="CT509" s="199"/>
      <c r="CU509" s="199"/>
      <c r="CV509" s="199"/>
      <c r="CW509" s="199"/>
      <c r="CX509" s="199"/>
      <c r="CY509" s="199"/>
      <c r="CZ509" s="199"/>
      <c r="DA509" s="199"/>
      <c r="DB509" s="199"/>
      <c r="DC509" s="199"/>
      <c r="DD509" s="199"/>
      <c r="DE509" s="199"/>
      <c r="DF509" s="199"/>
      <c r="DG509" s="199"/>
      <c r="DH509" s="199"/>
      <c r="DI509" s="199"/>
      <c r="DJ509" s="199"/>
      <c r="DK509" s="199"/>
      <c r="DL509" s="199"/>
      <c r="DM509" s="199"/>
      <c r="DN509" s="199"/>
    </row>
    <row r="510" spans="1:118" x14ac:dyDescent="0.2">
      <c r="A510" s="33" t="s">
        <v>138</v>
      </c>
      <c r="B510" s="33" t="s">
        <v>142</v>
      </c>
      <c r="C510" s="33">
        <v>27</v>
      </c>
      <c r="D510" s="33" t="s">
        <v>131</v>
      </c>
      <c r="E510" s="200">
        <v>0</v>
      </c>
      <c r="F510" s="199">
        <v>0</v>
      </c>
      <c r="G510" s="200"/>
      <c r="H510" s="199"/>
      <c r="I510" s="200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  <c r="AD510" s="199"/>
      <c r="AE510" s="199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9"/>
      <c r="AP510" s="199"/>
      <c r="AQ510" s="199"/>
      <c r="AR510" s="199"/>
      <c r="AS510" s="199"/>
      <c r="AT510" s="199"/>
      <c r="AU510" s="199"/>
      <c r="AV510" s="199"/>
      <c r="AW510" s="199"/>
      <c r="AX510" s="199"/>
      <c r="AY510" s="199"/>
      <c r="AZ510" s="199"/>
      <c r="BA510" s="199"/>
      <c r="BB510" s="199"/>
      <c r="BC510" s="199"/>
      <c r="BD510" s="199"/>
      <c r="BE510" s="199"/>
      <c r="BF510" s="199"/>
      <c r="BG510" s="199"/>
      <c r="BH510" s="199"/>
      <c r="BI510" s="199"/>
      <c r="BJ510" s="199"/>
      <c r="BK510" s="199"/>
      <c r="BL510" s="199"/>
      <c r="BM510" s="199"/>
      <c r="BN510" s="199"/>
      <c r="BO510" s="199"/>
      <c r="BP510" s="199"/>
      <c r="BQ510" s="199"/>
      <c r="BR510" s="199"/>
      <c r="BS510" s="199"/>
      <c r="BT510" s="199"/>
      <c r="BU510" s="199"/>
      <c r="BV510" s="199"/>
      <c r="BW510" s="199"/>
      <c r="BX510" s="199"/>
      <c r="BY510" s="199"/>
      <c r="BZ510" s="199"/>
      <c r="CA510" s="199"/>
      <c r="CB510" s="199"/>
      <c r="CC510" s="199"/>
      <c r="CD510" s="199"/>
      <c r="CE510" s="199"/>
      <c r="CF510" s="199"/>
      <c r="CG510" s="199"/>
      <c r="CH510" s="199"/>
      <c r="CI510" s="199"/>
      <c r="CJ510" s="199"/>
      <c r="CK510" s="199"/>
      <c r="CL510" s="199"/>
      <c r="CM510" s="199"/>
      <c r="CN510" s="199"/>
      <c r="CO510" s="199"/>
      <c r="CP510" s="199"/>
      <c r="CQ510" s="199"/>
      <c r="CR510" s="199"/>
      <c r="CS510" s="199"/>
      <c r="CT510" s="199"/>
      <c r="CU510" s="199"/>
      <c r="CV510" s="199"/>
      <c r="CW510" s="199"/>
      <c r="CX510" s="199"/>
      <c r="CY510" s="199"/>
      <c r="CZ510" s="199"/>
      <c r="DA510" s="199"/>
      <c r="DB510" s="199"/>
      <c r="DC510" s="199"/>
      <c r="DD510" s="199"/>
      <c r="DE510" s="199"/>
      <c r="DF510" s="199"/>
      <c r="DG510" s="199"/>
      <c r="DH510" s="199"/>
      <c r="DI510" s="199"/>
      <c r="DJ510" s="199"/>
      <c r="DK510" s="199"/>
      <c r="DL510" s="199"/>
      <c r="DM510" s="199"/>
      <c r="DN510" s="199"/>
    </row>
    <row r="511" spans="1:118" x14ac:dyDescent="0.2">
      <c r="A511" s="33" t="s">
        <v>138</v>
      </c>
      <c r="B511" s="33" t="s">
        <v>142</v>
      </c>
      <c r="C511" s="33">
        <v>28</v>
      </c>
      <c r="D511" s="33" t="s">
        <v>132</v>
      </c>
      <c r="E511" s="200">
        <v>0</v>
      </c>
      <c r="F511" s="199">
        <v>0</v>
      </c>
      <c r="G511" s="200"/>
      <c r="H511" s="199"/>
      <c r="I511" s="200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  <c r="AC511" s="199"/>
      <c r="AD511" s="199"/>
      <c r="AE511" s="199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9"/>
      <c r="AP511" s="199"/>
      <c r="AQ511" s="199"/>
      <c r="AR511" s="199"/>
      <c r="AS511" s="199"/>
      <c r="AT511" s="199"/>
      <c r="AU511" s="199"/>
      <c r="AV511" s="199"/>
      <c r="AW511" s="199"/>
      <c r="AX511" s="199"/>
      <c r="AY511" s="199"/>
      <c r="AZ511" s="199"/>
      <c r="BA511" s="199"/>
      <c r="BB511" s="199"/>
      <c r="BC511" s="199"/>
      <c r="BD511" s="199"/>
      <c r="BE511" s="199"/>
      <c r="BF511" s="199"/>
      <c r="BG511" s="199"/>
      <c r="BH511" s="199"/>
      <c r="BI511" s="199"/>
      <c r="BJ511" s="199"/>
      <c r="BK511" s="199"/>
      <c r="BL511" s="199"/>
      <c r="BM511" s="199"/>
      <c r="BN511" s="199"/>
      <c r="BO511" s="199"/>
      <c r="BP511" s="199"/>
      <c r="BQ511" s="199"/>
      <c r="BR511" s="199"/>
      <c r="BS511" s="199"/>
      <c r="BT511" s="199"/>
      <c r="BU511" s="199"/>
      <c r="BV511" s="199"/>
      <c r="BW511" s="199"/>
      <c r="BX511" s="199"/>
      <c r="BY511" s="199"/>
      <c r="BZ511" s="199"/>
      <c r="CA511" s="199"/>
      <c r="CB511" s="199"/>
      <c r="CC511" s="199"/>
      <c r="CD511" s="199"/>
      <c r="CE511" s="199"/>
      <c r="CF511" s="199"/>
      <c r="CG511" s="199"/>
      <c r="CH511" s="199"/>
      <c r="CI511" s="199"/>
      <c r="CJ511" s="199"/>
      <c r="CK511" s="199"/>
      <c r="CL511" s="199"/>
      <c r="CM511" s="199"/>
      <c r="CN511" s="199"/>
      <c r="CO511" s="199"/>
      <c r="CP511" s="199"/>
      <c r="CQ511" s="199"/>
      <c r="CR511" s="199"/>
      <c r="CS511" s="199"/>
      <c r="CT511" s="199"/>
      <c r="CU511" s="199"/>
      <c r="CV511" s="199"/>
      <c r="CW511" s="199"/>
      <c r="CX511" s="199"/>
      <c r="CY511" s="199"/>
      <c r="CZ511" s="199"/>
      <c r="DA511" s="199"/>
      <c r="DB511" s="199"/>
      <c r="DC511" s="199"/>
      <c r="DD511" s="199"/>
      <c r="DE511" s="199"/>
      <c r="DF511" s="199"/>
      <c r="DG511" s="199"/>
      <c r="DH511" s="199"/>
      <c r="DI511" s="199"/>
      <c r="DJ511" s="199"/>
      <c r="DK511" s="199"/>
      <c r="DL511" s="199"/>
      <c r="DM511" s="199"/>
      <c r="DN511" s="199"/>
    </row>
    <row r="512" spans="1:118" x14ac:dyDescent="0.2">
      <c r="A512" s="33" t="s">
        <v>138</v>
      </c>
      <c r="B512" s="33" t="s">
        <v>142</v>
      </c>
      <c r="C512" s="33">
        <v>29</v>
      </c>
      <c r="D512" s="33" t="s">
        <v>133</v>
      </c>
      <c r="E512" s="200">
        <v>0</v>
      </c>
      <c r="F512" s="199">
        <v>0</v>
      </c>
      <c r="G512" s="200"/>
      <c r="H512" s="199"/>
      <c r="I512" s="200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  <c r="AC512" s="199"/>
      <c r="AD512" s="199"/>
      <c r="AE512" s="199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9"/>
      <c r="AP512" s="199"/>
      <c r="AQ512" s="199"/>
      <c r="AR512" s="199"/>
      <c r="AS512" s="199"/>
      <c r="AT512" s="199"/>
      <c r="AU512" s="199"/>
      <c r="AV512" s="199"/>
      <c r="AW512" s="199"/>
      <c r="AX512" s="199"/>
      <c r="AY512" s="199"/>
      <c r="AZ512" s="199"/>
      <c r="BA512" s="199"/>
      <c r="BB512" s="199"/>
      <c r="BC512" s="199"/>
      <c r="BD512" s="199"/>
      <c r="BE512" s="199"/>
      <c r="BF512" s="199"/>
      <c r="BG512" s="199"/>
      <c r="BH512" s="199"/>
      <c r="BI512" s="199"/>
      <c r="BJ512" s="199"/>
      <c r="BK512" s="199"/>
      <c r="BL512" s="199"/>
      <c r="BM512" s="199"/>
      <c r="BN512" s="199"/>
      <c r="BO512" s="199"/>
      <c r="BP512" s="199"/>
      <c r="BQ512" s="199"/>
      <c r="BR512" s="199"/>
      <c r="BS512" s="199"/>
      <c r="BT512" s="199"/>
      <c r="BU512" s="199"/>
      <c r="BV512" s="199"/>
      <c r="BW512" s="199"/>
      <c r="BX512" s="199"/>
      <c r="BY512" s="199"/>
      <c r="BZ512" s="199"/>
      <c r="CA512" s="199"/>
      <c r="CB512" s="199"/>
      <c r="CC512" s="199"/>
      <c r="CD512" s="199"/>
      <c r="CE512" s="199"/>
      <c r="CF512" s="199"/>
      <c r="CG512" s="199"/>
      <c r="CH512" s="199"/>
      <c r="CI512" s="199"/>
      <c r="CJ512" s="199"/>
      <c r="CK512" s="199"/>
      <c r="CL512" s="199"/>
      <c r="CM512" s="199"/>
      <c r="CN512" s="199"/>
      <c r="CO512" s="199"/>
      <c r="CP512" s="199"/>
      <c r="CQ512" s="199"/>
      <c r="CR512" s="199"/>
      <c r="CS512" s="199"/>
      <c r="CT512" s="199"/>
      <c r="CU512" s="199"/>
      <c r="CV512" s="199"/>
      <c r="CW512" s="199"/>
      <c r="CX512" s="199"/>
      <c r="CY512" s="199"/>
      <c r="CZ512" s="199"/>
      <c r="DA512" s="199"/>
      <c r="DB512" s="199"/>
      <c r="DC512" s="199"/>
      <c r="DD512" s="199"/>
      <c r="DE512" s="199"/>
      <c r="DF512" s="199"/>
      <c r="DG512" s="199"/>
      <c r="DH512" s="199"/>
      <c r="DI512" s="199"/>
      <c r="DJ512" s="199"/>
      <c r="DK512" s="199"/>
      <c r="DL512" s="199"/>
      <c r="DM512" s="199"/>
      <c r="DN512" s="199"/>
    </row>
    <row r="513" spans="1:118" x14ac:dyDescent="0.2">
      <c r="A513" s="33" t="s">
        <v>138</v>
      </c>
      <c r="B513" s="33" t="s">
        <v>142</v>
      </c>
      <c r="C513" s="33">
        <v>30</v>
      </c>
      <c r="D513" s="33" t="s">
        <v>134</v>
      </c>
      <c r="E513" s="200">
        <v>0</v>
      </c>
      <c r="F513" s="199">
        <v>0</v>
      </c>
      <c r="G513" s="200"/>
      <c r="H513" s="199"/>
      <c r="I513" s="200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  <c r="AC513" s="199"/>
      <c r="AD513" s="199"/>
      <c r="AE513" s="199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  <c r="BG513" s="199"/>
      <c r="BH513" s="199"/>
      <c r="BI513" s="199"/>
      <c r="BJ513" s="199"/>
      <c r="BK513" s="199"/>
      <c r="BL513" s="199"/>
      <c r="BM513" s="199"/>
      <c r="BN513" s="199"/>
      <c r="BO513" s="199"/>
      <c r="BP513" s="199"/>
      <c r="BQ513" s="199"/>
      <c r="BR513" s="199"/>
      <c r="BS513" s="199"/>
      <c r="BT513" s="199"/>
      <c r="BU513" s="199"/>
      <c r="BV513" s="199"/>
      <c r="BW513" s="199"/>
      <c r="BX513" s="199"/>
      <c r="BY513" s="199"/>
      <c r="BZ513" s="199"/>
      <c r="CA513" s="199"/>
      <c r="CB513" s="199"/>
      <c r="CC513" s="199"/>
      <c r="CD513" s="199"/>
      <c r="CE513" s="199"/>
      <c r="CF513" s="199"/>
      <c r="CG513" s="199"/>
      <c r="CH513" s="199"/>
      <c r="CI513" s="199"/>
      <c r="CJ513" s="199"/>
      <c r="CK513" s="199"/>
      <c r="CL513" s="199"/>
      <c r="CM513" s="199"/>
      <c r="CN513" s="199"/>
      <c r="CO513" s="199"/>
      <c r="CP513" s="199"/>
      <c r="CQ513" s="199"/>
      <c r="CR513" s="199"/>
      <c r="CS513" s="199"/>
      <c r="CT513" s="199"/>
      <c r="CU513" s="199"/>
      <c r="CV513" s="199"/>
      <c r="CW513" s="199"/>
      <c r="CX513" s="199"/>
      <c r="CY513" s="199"/>
      <c r="CZ513" s="199"/>
      <c r="DA513" s="199"/>
      <c r="DB513" s="199"/>
      <c r="DC513" s="199"/>
      <c r="DD513" s="199"/>
      <c r="DE513" s="199"/>
      <c r="DF513" s="199"/>
      <c r="DG513" s="199"/>
      <c r="DH513" s="199"/>
      <c r="DI513" s="199"/>
      <c r="DJ513" s="199"/>
      <c r="DK513" s="199"/>
      <c r="DL513" s="199"/>
      <c r="DM513" s="199"/>
      <c r="DN513" s="199"/>
    </row>
    <row r="514" spans="1:118" x14ac:dyDescent="0.2">
      <c r="A514" s="33" t="s">
        <v>138</v>
      </c>
      <c r="B514" s="33" t="s">
        <v>142</v>
      </c>
      <c r="C514" s="33">
        <v>31</v>
      </c>
      <c r="D514" s="33" t="s">
        <v>135</v>
      </c>
      <c r="E514" s="200">
        <v>0</v>
      </c>
      <c r="F514" s="199">
        <v>0</v>
      </c>
      <c r="G514" s="200"/>
      <c r="H514" s="199"/>
      <c r="I514" s="200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  <c r="AC514" s="199"/>
      <c r="AD514" s="199"/>
      <c r="AE514" s="199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  <c r="BG514" s="199"/>
      <c r="BH514" s="199"/>
      <c r="BI514" s="199"/>
      <c r="BJ514" s="199"/>
      <c r="BK514" s="199"/>
      <c r="BL514" s="199"/>
      <c r="BM514" s="199"/>
      <c r="BN514" s="199"/>
      <c r="BO514" s="199"/>
      <c r="BP514" s="199"/>
      <c r="BQ514" s="199"/>
      <c r="BR514" s="199"/>
      <c r="BS514" s="199"/>
      <c r="BT514" s="199"/>
      <c r="BU514" s="199"/>
      <c r="BV514" s="199"/>
      <c r="BW514" s="199"/>
      <c r="BX514" s="199"/>
      <c r="BY514" s="199"/>
      <c r="BZ514" s="199"/>
      <c r="CA514" s="199"/>
      <c r="CB514" s="199"/>
      <c r="CC514" s="199"/>
      <c r="CD514" s="199"/>
      <c r="CE514" s="199"/>
      <c r="CF514" s="199"/>
      <c r="CG514" s="199"/>
      <c r="CH514" s="199"/>
      <c r="CI514" s="199"/>
      <c r="CJ514" s="199"/>
      <c r="CK514" s="199"/>
      <c r="CL514" s="199"/>
      <c r="CM514" s="199"/>
      <c r="CN514" s="199"/>
      <c r="CO514" s="199"/>
      <c r="CP514" s="199"/>
      <c r="CQ514" s="199"/>
      <c r="CR514" s="199"/>
      <c r="CS514" s="199"/>
      <c r="CT514" s="199"/>
      <c r="CU514" s="199"/>
      <c r="CV514" s="199"/>
      <c r="CW514" s="199"/>
      <c r="CX514" s="199"/>
      <c r="CY514" s="199"/>
      <c r="CZ514" s="199"/>
      <c r="DA514" s="199"/>
      <c r="DB514" s="199"/>
      <c r="DC514" s="199"/>
      <c r="DD514" s="199"/>
      <c r="DE514" s="199"/>
      <c r="DF514" s="199"/>
      <c r="DG514" s="199"/>
      <c r="DH514" s="199"/>
      <c r="DI514" s="199"/>
      <c r="DJ514" s="199"/>
      <c r="DK514" s="199"/>
      <c r="DL514" s="199"/>
      <c r="DM514" s="199"/>
      <c r="DN514" s="199"/>
    </row>
    <row r="515" spans="1:118" x14ac:dyDescent="0.2">
      <c r="A515" s="33" t="s">
        <v>138</v>
      </c>
      <c r="B515" s="33" t="s">
        <v>142</v>
      </c>
      <c r="C515" s="33">
        <v>32</v>
      </c>
      <c r="D515" s="33" t="s">
        <v>70</v>
      </c>
      <c r="E515" s="200">
        <v>0</v>
      </c>
      <c r="F515" s="199">
        <v>0</v>
      </c>
      <c r="G515" s="200"/>
      <c r="H515" s="199"/>
      <c r="I515" s="200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  <c r="AC515" s="199"/>
      <c r="AD515" s="199"/>
      <c r="AE515" s="199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  <c r="BG515" s="199"/>
      <c r="BH515" s="199"/>
      <c r="BI515" s="199"/>
      <c r="BJ515" s="199"/>
      <c r="BK515" s="199"/>
      <c r="BL515" s="199"/>
      <c r="BM515" s="199"/>
      <c r="BN515" s="199"/>
      <c r="BO515" s="199"/>
      <c r="BP515" s="199"/>
      <c r="BQ515" s="199"/>
      <c r="BR515" s="199"/>
      <c r="BS515" s="199"/>
      <c r="BT515" s="199"/>
      <c r="BU515" s="199"/>
      <c r="BV515" s="199"/>
      <c r="BW515" s="199"/>
      <c r="BX515" s="199"/>
      <c r="BY515" s="199"/>
      <c r="BZ515" s="199"/>
      <c r="CA515" s="199"/>
      <c r="CB515" s="199"/>
      <c r="CC515" s="199"/>
      <c r="CD515" s="199"/>
      <c r="CE515" s="199"/>
      <c r="CF515" s="199"/>
      <c r="CG515" s="199"/>
      <c r="CH515" s="199"/>
      <c r="CI515" s="199"/>
      <c r="CJ515" s="199"/>
      <c r="CK515" s="199"/>
      <c r="CL515" s="199"/>
      <c r="CM515" s="199"/>
      <c r="CN515" s="199"/>
      <c r="CO515" s="199"/>
      <c r="CP515" s="199"/>
      <c r="CQ515" s="199"/>
      <c r="CR515" s="199"/>
      <c r="CS515" s="199"/>
      <c r="CT515" s="199"/>
      <c r="CU515" s="199"/>
      <c r="CV515" s="199"/>
      <c r="CW515" s="199"/>
      <c r="CX515" s="199"/>
      <c r="CY515" s="199"/>
      <c r="CZ515" s="199"/>
      <c r="DA515" s="199"/>
      <c r="DB515" s="199"/>
      <c r="DC515" s="199"/>
      <c r="DD515" s="199"/>
      <c r="DE515" s="199"/>
      <c r="DF515" s="199"/>
      <c r="DG515" s="199"/>
      <c r="DH515" s="199"/>
      <c r="DI515" s="199"/>
      <c r="DJ515" s="199"/>
      <c r="DK515" s="199"/>
      <c r="DL515" s="199"/>
      <c r="DM515" s="199"/>
      <c r="DN515" s="199"/>
    </row>
    <row r="516" spans="1:118" x14ac:dyDescent="0.2">
      <c r="A516" s="33" t="s">
        <v>138</v>
      </c>
      <c r="B516" s="33" t="s">
        <v>142</v>
      </c>
      <c r="C516" s="33">
        <v>33</v>
      </c>
      <c r="D516" s="33" t="s">
        <v>71</v>
      </c>
      <c r="E516" s="200">
        <v>0</v>
      </c>
      <c r="F516" s="199">
        <v>0</v>
      </c>
      <c r="G516" s="200"/>
      <c r="H516" s="199"/>
      <c r="I516" s="200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  <c r="AC516" s="199"/>
      <c r="AD516" s="199"/>
      <c r="AE516" s="199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  <c r="BG516" s="199"/>
      <c r="BH516" s="199"/>
      <c r="BI516" s="199"/>
      <c r="BJ516" s="199"/>
      <c r="BK516" s="199"/>
      <c r="BL516" s="199"/>
      <c r="BM516" s="199"/>
      <c r="BN516" s="199"/>
      <c r="BO516" s="199"/>
      <c r="BP516" s="199"/>
      <c r="BQ516" s="199"/>
      <c r="BR516" s="199"/>
      <c r="BS516" s="199"/>
      <c r="BT516" s="199"/>
      <c r="BU516" s="199"/>
      <c r="BV516" s="199"/>
      <c r="BW516" s="199"/>
      <c r="BX516" s="199"/>
      <c r="BY516" s="199"/>
      <c r="BZ516" s="199"/>
      <c r="CA516" s="199"/>
      <c r="CB516" s="199"/>
      <c r="CC516" s="199"/>
      <c r="CD516" s="199"/>
      <c r="CE516" s="199"/>
      <c r="CF516" s="199"/>
      <c r="CG516" s="199"/>
      <c r="CH516" s="199"/>
      <c r="CI516" s="199"/>
      <c r="CJ516" s="199"/>
      <c r="CK516" s="199"/>
      <c r="CL516" s="199"/>
      <c r="CM516" s="199"/>
      <c r="CN516" s="199"/>
      <c r="CO516" s="199"/>
      <c r="CP516" s="199"/>
      <c r="CQ516" s="199"/>
      <c r="CR516" s="199"/>
      <c r="CS516" s="199"/>
      <c r="CT516" s="199"/>
      <c r="CU516" s="199"/>
      <c r="CV516" s="199"/>
      <c r="CW516" s="199"/>
      <c r="CX516" s="199"/>
      <c r="CY516" s="199"/>
      <c r="CZ516" s="199"/>
      <c r="DA516" s="199"/>
      <c r="DB516" s="199"/>
      <c r="DC516" s="199"/>
      <c r="DD516" s="199"/>
      <c r="DE516" s="199"/>
      <c r="DF516" s="199"/>
      <c r="DG516" s="199"/>
      <c r="DH516" s="199"/>
      <c r="DI516" s="199"/>
      <c r="DJ516" s="199"/>
      <c r="DK516" s="199"/>
      <c r="DL516" s="199"/>
      <c r="DM516" s="199"/>
      <c r="DN516" s="199"/>
    </row>
    <row r="517" spans="1:118" x14ac:dyDescent="0.2">
      <c r="A517" s="33" t="s">
        <v>138</v>
      </c>
      <c r="B517" s="33" t="s">
        <v>142</v>
      </c>
      <c r="C517" s="33">
        <v>34</v>
      </c>
      <c r="D517" s="33" t="s">
        <v>72</v>
      </c>
      <c r="E517" s="200">
        <v>0</v>
      </c>
      <c r="F517" s="199">
        <v>0</v>
      </c>
      <c r="G517" s="200"/>
      <c r="H517" s="199"/>
      <c r="I517" s="200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  <c r="BG517" s="199"/>
      <c r="BH517" s="199"/>
      <c r="BI517" s="199"/>
      <c r="BJ517" s="199"/>
      <c r="BK517" s="199"/>
      <c r="BL517" s="199"/>
      <c r="BM517" s="199"/>
      <c r="BN517" s="199"/>
      <c r="BO517" s="199"/>
      <c r="BP517" s="199"/>
      <c r="BQ517" s="199"/>
      <c r="BR517" s="199"/>
      <c r="BS517" s="199"/>
      <c r="BT517" s="199"/>
      <c r="BU517" s="199"/>
      <c r="BV517" s="199"/>
      <c r="BW517" s="199"/>
      <c r="BX517" s="199"/>
      <c r="BY517" s="199"/>
      <c r="BZ517" s="199"/>
      <c r="CA517" s="199"/>
      <c r="CB517" s="199"/>
      <c r="CC517" s="199"/>
      <c r="CD517" s="199"/>
      <c r="CE517" s="199"/>
      <c r="CF517" s="199"/>
      <c r="CG517" s="199"/>
      <c r="CH517" s="199"/>
      <c r="CI517" s="199"/>
      <c r="CJ517" s="199"/>
      <c r="CK517" s="199"/>
      <c r="CL517" s="199"/>
      <c r="CM517" s="199"/>
      <c r="CN517" s="199"/>
      <c r="CO517" s="199"/>
      <c r="CP517" s="199"/>
      <c r="CQ517" s="199"/>
      <c r="CR517" s="199"/>
      <c r="CS517" s="199"/>
      <c r="CT517" s="199"/>
      <c r="CU517" s="199"/>
      <c r="CV517" s="199"/>
      <c r="CW517" s="199"/>
      <c r="CX517" s="199"/>
      <c r="CY517" s="199"/>
      <c r="CZ517" s="199"/>
      <c r="DA517" s="199"/>
      <c r="DB517" s="199"/>
      <c r="DC517" s="199"/>
      <c r="DD517" s="199"/>
      <c r="DE517" s="199"/>
      <c r="DF517" s="199"/>
      <c r="DG517" s="199"/>
      <c r="DH517" s="199"/>
      <c r="DI517" s="199"/>
      <c r="DJ517" s="199"/>
      <c r="DK517" s="199"/>
      <c r="DL517" s="199"/>
      <c r="DM517" s="199"/>
      <c r="DN517" s="199"/>
    </row>
    <row r="518" spans="1:118" x14ac:dyDescent="0.2">
      <c r="A518" s="33" t="s">
        <v>138</v>
      </c>
      <c r="B518" s="33" t="s">
        <v>142</v>
      </c>
      <c r="C518" s="33">
        <v>35</v>
      </c>
      <c r="D518" s="33" t="s">
        <v>73</v>
      </c>
      <c r="E518" s="200">
        <v>0</v>
      </c>
      <c r="F518" s="199">
        <v>-31067.98</v>
      </c>
      <c r="G518" s="200"/>
      <c r="H518" s="199"/>
      <c r="I518" s="200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  <c r="AC518" s="199"/>
      <c r="AD518" s="199"/>
      <c r="AE518" s="199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  <c r="BG518" s="199"/>
      <c r="BH518" s="199"/>
      <c r="BI518" s="199"/>
      <c r="BJ518" s="199"/>
      <c r="BK518" s="199"/>
      <c r="BL518" s="199"/>
      <c r="BM518" s="199"/>
      <c r="BN518" s="199"/>
      <c r="BO518" s="199"/>
      <c r="BP518" s="199"/>
      <c r="BQ518" s="199"/>
      <c r="BR518" s="199"/>
      <c r="BS518" s="199"/>
      <c r="BT518" s="199"/>
      <c r="BU518" s="199"/>
      <c r="BV518" s="199"/>
      <c r="BW518" s="199"/>
      <c r="BX518" s="199"/>
      <c r="BY518" s="199"/>
      <c r="BZ518" s="199"/>
      <c r="CA518" s="199"/>
      <c r="CB518" s="199"/>
      <c r="CC518" s="199"/>
      <c r="CD518" s="199"/>
      <c r="CE518" s="199"/>
      <c r="CF518" s="199"/>
      <c r="CG518" s="199"/>
      <c r="CH518" s="199"/>
      <c r="CI518" s="199"/>
      <c r="CJ518" s="199"/>
      <c r="CK518" s="199"/>
      <c r="CL518" s="199"/>
      <c r="CM518" s="199"/>
      <c r="CN518" s="199"/>
      <c r="CO518" s="199"/>
      <c r="CP518" s="199"/>
      <c r="CQ518" s="199"/>
      <c r="CR518" s="199"/>
      <c r="CS518" s="199"/>
      <c r="CT518" s="199"/>
      <c r="CU518" s="199"/>
      <c r="CV518" s="199"/>
      <c r="CW518" s="199"/>
      <c r="CX518" s="199"/>
      <c r="CY518" s="199"/>
      <c r="CZ518" s="199"/>
      <c r="DA518" s="199"/>
      <c r="DB518" s="199"/>
      <c r="DC518" s="199"/>
      <c r="DD518" s="199"/>
      <c r="DE518" s="199"/>
      <c r="DF518" s="199"/>
      <c r="DG518" s="199"/>
      <c r="DH518" s="199"/>
      <c r="DI518" s="199"/>
      <c r="DJ518" s="199"/>
      <c r="DK518" s="199"/>
      <c r="DL518" s="199"/>
      <c r="DM518" s="199"/>
      <c r="DN518" s="199"/>
    </row>
    <row r="519" spans="1:118" x14ac:dyDescent="0.2">
      <c r="A519" s="33" t="s">
        <v>138</v>
      </c>
      <c r="B519" s="33" t="s">
        <v>142</v>
      </c>
      <c r="C519" s="33">
        <v>36</v>
      </c>
      <c r="D519" s="33" t="s">
        <v>74</v>
      </c>
      <c r="E519" s="200">
        <v>0</v>
      </c>
      <c r="F519" s="199">
        <v>0</v>
      </c>
      <c r="G519" s="200"/>
      <c r="H519" s="199"/>
      <c r="I519" s="200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  <c r="AC519" s="199"/>
      <c r="AD519" s="199"/>
      <c r="AE519" s="199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  <c r="BG519" s="199"/>
      <c r="BH519" s="199"/>
      <c r="BI519" s="199"/>
      <c r="BJ519" s="199"/>
      <c r="BK519" s="199"/>
      <c r="BL519" s="199"/>
      <c r="BM519" s="199"/>
      <c r="BN519" s="199"/>
      <c r="BO519" s="199"/>
      <c r="BP519" s="199"/>
      <c r="BQ519" s="199"/>
      <c r="BR519" s="199"/>
      <c r="BS519" s="199"/>
      <c r="BT519" s="199"/>
      <c r="BU519" s="199"/>
      <c r="BV519" s="199"/>
      <c r="BW519" s="199"/>
      <c r="BX519" s="199"/>
      <c r="BY519" s="199"/>
      <c r="BZ519" s="199"/>
      <c r="CA519" s="199"/>
      <c r="CB519" s="199"/>
      <c r="CC519" s="199"/>
      <c r="CD519" s="199"/>
      <c r="CE519" s="199"/>
      <c r="CF519" s="199"/>
      <c r="CG519" s="199"/>
      <c r="CH519" s="199"/>
      <c r="CI519" s="199"/>
      <c r="CJ519" s="199"/>
      <c r="CK519" s="199"/>
      <c r="CL519" s="199"/>
      <c r="CM519" s="199"/>
      <c r="CN519" s="199"/>
      <c r="CO519" s="199"/>
      <c r="CP519" s="199"/>
      <c r="CQ519" s="199"/>
      <c r="CR519" s="199"/>
      <c r="CS519" s="199"/>
      <c r="CT519" s="199"/>
      <c r="CU519" s="199"/>
      <c r="CV519" s="199"/>
      <c r="CW519" s="199"/>
      <c r="CX519" s="199"/>
      <c r="CY519" s="199"/>
      <c r="CZ519" s="199"/>
      <c r="DA519" s="199"/>
      <c r="DB519" s="199"/>
      <c r="DC519" s="199"/>
      <c r="DD519" s="199"/>
      <c r="DE519" s="199"/>
      <c r="DF519" s="199"/>
      <c r="DG519" s="199"/>
      <c r="DH519" s="199"/>
      <c r="DI519" s="199"/>
      <c r="DJ519" s="199"/>
      <c r="DK519" s="199"/>
      <c r="DL519" s="199"/>
      <c r="DM519" s="199"/>
      <c r="DN519" s="199"/>
    </row>
    <row r="520" spans="1:118" x14ac:dyDescent="0.2">
      <c r="A520" s="33" t="s">
        <v>138</v>
      </c>
      <c r="B520" s="33" t="s">
        <v>142</v>
      </c>
      <c r="C520" s="33">
        <v>37</v>
      </c>
      <c r="D520" s="33" t="s">
        <v>75</v>
      </c>
      <c r="E520" s="200">
        <v>0</v>
      </c>
      <c r="F520" s="199">
        <v>0</v>
      </c>
      <c r="G520" s="200"/>
      <c r="H520" s="199"/>
      <c r="I520" s="200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  <c r="AC520" s="199"/>
      <c r="AD520" s="199"/>
      <c r="AE520" s="199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  <c r="BG520" s="199"/>
      <c r="BH520" s="199"/>
      <c r="BI520" s="199"/>
      <c r="BJ520" s="199"/>
      <c r="BK520" s="199"/>
      <c r="BL520" s="199"/>
      <c r="BM520" s="199"/>
      <c r="BN520" s="199"/>
      <c r="BO520" s="199"/>
      <c r="BP520" s="199"/>
      <c r="BQ520" s="199"/>
      <c r="BR520" s="199"/>
      <c r="BS520" s="199"/>
      <c r="BT520" s="199"/>
      <c r="BU520" s="199"/>
      <c r="BV520" s="199"/>
      <c r="BW520" s="199"/>
      <c r="BX520" s="199"/>
      <c r="BY520" s="199"/>
      <c r="BZ520" s="199"/>
      <c r="CA520" s="199"/>
      <c r="CB520" s="199"/>
      <c r="CC520" s="199"/>
      <c r="CD520" s="199"/>
      <c r="CE520" s="199"/>
      <c r="CF520" s="199"/>
      <c r="CG520" s="199"/>
      <c r="CH520" s="199"/>
      <c r="CI520" s="199"/>
      <c r="CJ520" s="199"/>
      <c r="CK520" s="199"/>
      <c r="CL520" s="199"/>
      <c r="CM520" s="199"/>
      <c r="CN520" s="199"/>
      <c r="CO520" s="199"/>
      <c r="CP520" s="199"/>
      <c r="CQ520" s="199"/>
      <c r="CR520" s="199"/>
      <c r="CS520" s="199"/>
      <c r="CT520" s="199"/>
      <c r="CU520" s="199"/>
      <c r="CV520" s="199"/>
      <c r="CW520" s="199"/>
      <c r="CX520" s="199"/>
      <c r="CY520" s="199"/>
      <c r="CZ520" s="199"/>
      <c r="DA520" s="199"/>
      <c r="DB520" s="199"/>
      <c r="DC520" s="199"/>
      <c r="DD520" s="199"/>
      <c r="DE520" s="199"/>
      <c r="DF520" s="199"/>
      <c r="DG520" s="199"/>
      <c r="DH520" s="199"/>
      <c r="DI520" s="199"/>
      <c r="DJ520" s="199"/>
      <c r="DK520" s="199"/>
      <c r="DL520" s="199"/>
      <c r="DM520" s="199"/>
      <c r="DN520" s="199"/>
    </row>
    <row r="521" spans="1:118" x14ac:dyDescent="0.2">
      <c r="A521" s="33" t="s">
        <v>138</v>
      </c>
      <c r="B521" s="33" t="s">
        <v>142</v>
      </c>
      <c r="C521" s="33">
        <v>38</v>
      </c>
      <c r="D521" s="33" t="s">
        <v>76</v>
      </c>
      <c r="E521" s="200">
        <v>0</v>
      </c>
      <c r="F521" s="199">
        <v>0</v>
      </c>
      <c r="G521" s="200"/>
      <c r="H521" s="199"/>
      <c r="I521" s="200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  <c r="AC521" s="199"/>
      <c r="AD521" s="199"/>
      <c r="AE521" s="199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9"/>
      <c r="AP521" s="199"/>
      <c r="AQ521" s="199"/>
      <c r="AR521" s="199"/>
      <c r="AS521" s="199"/>
      <c r="AT521" s="199"/>
      <c r="AU521" s="199"/>
      <c r="AV521" s="199"/>
      <c r="AW521" s="199"/>
      <c r="AX521" s="199"/>
      <c r="AY521" s="199"/>
      <c r="AZ521" s="199"/>
      <c r="BA521" s="199"/>
      <c r="BB521" s="199"/>
      <c r="BC521" s="199"/>
      <c r="BD521" s="199"/>
      <c r="BE521" s="199"/>
      <c r="BF521" s="199"/>
      <c r="BG521" s="199"/>
      <c r="BH521" s="199"/>
      <c r="BI521" s="199"/>
      <c r="BJ521" s="199"/>
      <c r="BK521" s="199"/>
      <c r="BL521" s="199"/>
      <c r="BM521" s="199"/>
      <c r="BN521" s="199"/>
      <c r="BO521" s="199"/>
      <c r="BP521" s="199"/>
      <c r="BQ521" s="199"/>
      <c r="BR521" s="199"/>
      <c r="BS521" s="199"/>
      <c r="BT521" s="199"/>
      <c r="BU521" s="199"/>
      <c r="BV521" s="199"/>
      <c r="BW521" s="199"/>
      <c r="BX521" s="199"/>
      <c r="BY521" s="199"/>
      <c r="BZ521" s="199"/>
      <c r="CA521" s="199"/>
      <c r="CB521" s="199"/>
      <c r="CC521" s="199"/>
      <c r="CD521" s="199"/>
      <c r="CE521" s="199"/>
      <c r="CF521" s="199"/>
      <c r="CG521" s="199"/>
      <c r="CH521" s="199"/>
      <c r="CI521" s="199"/>
      <c r="CJ521" s="199"/>
      <c r="CK521" s="199"/>
      <c r="CL521" s="199"/>
      <c r="CM521" s="199"/>
      <c r="CN521" s="199"/>
      <c r="CO521" s="199"/>
      <c r="CP521" s="199"/>
      <c r="CQ521" s="199"/>
      <c r="CR521" s="199"/>
      <c r="CS521" s="199"/>
      <c r="CT521" s="199"/>
      <c r="CU521" s="199"/>
      <c r="CV521" s="199"/>
      <c r="CW521" s="199"/>
      <c r="CX521" s="199"/>
      <c r="CY521" s="199"/>
      <c r="CZ521" s="199"/>
      <c r="DA521" s="199"/>
      <c r="DB521" s="199"/>
      <c r="DC521" s="199"/>
      <c r="DD521" s="199"/>
      <c r="DE521" s="199"/>
      <c r="DF521" s="199"/>
      <c r="DG521" s="199"/>
      <c r="DH521" s="199"/>
      <c r="DI521" s="199"/>
      <c r="DJ521" s="199"/>
      <c r="DK521" s="199"/>
      <c r="DL521" s="199"/>
      <c r="DM521" s="199"/>
      <c r="DN521" s="199"/>
    </row>
    <row r="522" spans="1:118" x14ac:dyDescent="0.2">
      <c r="A522" s="33" t="s">
        <v>138</v>
      </c>
      <c r="B522" s="33" t="s">
        <v>142</v>
      </c>
      <c r="C522" s="33">
        <v>39</v>
      </c>
      <c r="D522" s="33" t="s">
        <v>77</v>
      </c>
      <c r="E522" s="200">
        <v>0</v>
      </c>
      <c r="F522" s="199">
        <v>0</v>
      </c>
      <c r="G522" s="200"/>
      <c r="H522" s="199"/>
      <c r="I522" s="200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  <c r="AC522" s="199"/>
      <c r="AD522" s="199"/>
      <c r="AE522" s="199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9"/>
      <c r="AP522" s="199"/>
      <c r="AQ522" s="199"/>
      <c r="AR522" s="199"/>
      <c r="AS522" s="199"/>
      <c r="AT522" s="199"/>
      <c r="AU522" s="199"/>
      <c r="AV522" s="199"/>
      <c r="AW522" s="199"/>
      <c r="AX522" s="199"/>
      <c r="AY522" s="199"/>
      <c r="AZ522" s="199"/>
      <c r="BA522" s="199"/>
      <c r="BB522" s="199"/>
      <c r="BC522" s="199"/>
      <c r="BD522" s="199"/>
      <c r="BE522" s="199"/>
      <c r="BF522" s="199"/>
      <c r="BG522" s="199"/>
      <c r="BH522" s="199"/>
      <c r="BI522" s="199"/>
      <c r="BJ522" s="199"/>
      <c r="BK522" s="199"/>
      <c r="BL522" s="199"/>
      <c r="BM522" s="199"/>
      <c r="BN522" s="199"/>
      <c r="BO522" s="199"/>
      <c r="BP522" s="199"/>
      <c r="BQ522" s="199"/>
      <c r="BR522" s="199"/>
      <c r="BS522" s="199"/>
      <c r="BT522" s="199"/>
      <c r="BU522" s="199"/>
      <c r="BV522" s="199"/>
      <c r="BW522" s="199"/>
      <c r="BX522" s="199"/>
      <c r="BY522" s="199"/>
      <c r="BZ522" s="199"/>
      <c r="CA522" s="199"/>
      <c r="CB522" s="199"/>
      <c r="CC522" s="199"/>
      <c r="CD522" s="199"/>
      <c r="CE522" s="199"/>
      <c r="CF522" s="199"/>
      <c r="CG522" s="199"/>
      <c r="CH522" s="199"/>
      <c r="CI522" s="199"/>
      <c r="CJ522" s="199"/>
      <c r="CK522" s="199"/>
      <c r="CL522" s="199"/>
      <c r="CM522" s="199"/>
      <c r="CN522" s="199"/>
      <c r="CO522" s="199"/>
      <c r="CP522" s="199"/>
      <c r="CQ522" s="199"/>
      <c r="CR522" s="199"/>
      <c r="CS522" s="199"/>
      <c r="CT522" s="199"/>
      <c r="CU522" s="199"/>
      <c r="CV522" s="199"/>
      <c r="CW522" s="199"/>
      <c r="CX522" s="199"/>
      <c r="CY522" s="199"/>
      <c r="CZ522" s="199"/>
      <c r="DA522" s="199"/>
      <c r="DB522" s="199"/>
      <c r="DC522" s="199"/>
      <c r="DD522" s="199"/>
      <c r="DE522" s="199"/>
      <c r="DF522" s="199"/>
      <c r="DG522" s="199"/>
      <c r="DH522" s="199"/>
      <c r="DI522" s="199"/>
      <c r="DJ522" s="199"/>
      <c r="DK522" s="199"/>
      <c r="DL522" s="199"/>
      <c r="DM522" s="199"/>
      <c r="DN522" s="199"/>
    </row>
    <row r="523" spans="1:118" x14ac:dyDescent="0.2">
      <c r="A523" s="33" t="s">
        <v>138</v>
      </c>
      <c r="B523" s="33" t="s">
        <v>142</v>
      </c>
      <c r="C523" s="33">
        <v>40</v>
      </c>
      <c r="D523" s="33" t="s">
        <v>78</v>
      </c>
      <c r="E523" s="200">
        <v>0</v>
      </c>
      <c r="F523" s="199">
        <v>7142.86</v>
      </c>
      <c r="G523" s="200"/>
      <c r="H523" s="199"/>
      <c r="I523" s="200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  <c r="AC523" s="199"/>
      <c r="AD523" s="199"/>
      <c r="AE523" s="199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9"/>
      <c r="AP523" s="199"/>
      <c r="AQ523" s="199"/>
      <c r="AR523" s="199"/>
      <c r="AS523" s="199"/>
      <c r="AT523" s="199"/>
      <c r="AU523" s="199"/>
      <c r="AV523" s="199"/>
      <c r="AW523" s="199"/>
      <c r="AX523" s="199"/>
      <c r="AY523" s="199"/>
      <c r="AZ523" s="199"/>
      <c r="BA523" s="199"/>
      <c r="BB523" s="199"/>
      <c r="BC523" s="199"/>
      <c r="BD523" s="199"/>
      <c r="BE523" s="199"/>
      <c r="BF523" s="199"/>
      <c r="BG523" s="199"/>
      <c r="BH523" s="199"/>
      <c r="BI523" s="199"/>
      <c r="BJ523" s="199"/>
      <c r="BK523" s="199"/>
      <c r="BL523" s="199"/>
      <c r="BM523" s="199"/>
      <c r="BN523" s="199"/>
      <c r="BO523" s="199"/>
      <c r="BP523" s="199"/>
      <c r="BQ523" s="199"/>
      <c r="BR523" s="199"/>
      <c r="BS523" s="199"/>
      <c r="BT523" s="199"/>
      <c r="BU523" s="199"/>
      <c r="BV523" s="199"/>
      <c r="BW523" s="199"/>
      <c r="BX523" s="199"/>
      <c r="BY523" s="199"/>
      <c r="BZ523" s="199"/>
      <c r="CA523" s="199"/>
      <c r="CB523" s="199"/>
      <c r="CC523" s="199"/>
      <c r="CD523" s="199"/>
      <c r="CE523" s="199"/>
      <c r="CF523" s="199"/>
      <c r="CG523" s="199"/>
      <c r="CH523" s="199"/>
      <c r="CI523" s="199"/>
      <c r="CJ523" s="199"/>
      <c r="CK523" s="199"/>
      <c r="CL523" s="199"/>
      <c r="CM523" s="199"/>
      <c r="CN523" s="199"/>
      <c r="CO523" s="199"/>
      <c r="CP523" s="199"/>
      <c r="CQ523" s="199"/>
      <c r="CR523" s="199"/>
      <c r="CS523" s="199"/>
      <c r="CT523" s="199"/>
      <c r="CU523" s="199"/>
      <c r="CV523" s="199"/>
      <c r="CW523" s="199"/>
      <c r="CX523" s="199"/>
      <c r="CY523" s="199"/>
      <c r="CZ523" s="199"/>
      <c r="DA523" s="199"/>
      <c r="DB523" s="199"/>
      <c r="DC523" s="199"/>
      <c r="DD523" s="199"/>
      <c r="DE523" s="199"/>
      <c r="DF523" s="199"/>
      <c r="DG523" s="199"/>
      <c r="DH523" s="199"/>
      <c r="DI523" s="199"/>
      <c r="DJ523" s="199"/>
      <c r="DK523" s="199"/>
      <c r="DL523" s="199"/>
      <c r="DM523" s="199"/>
      <c r="DN523" s="199"/>
    </row>
    <row r="524" spans="1:118" x14ac:dyDescent="0.2">
      <c r="A524" s="33" t="s">
        <v>143</v>
      </c>
      <c r="B524" s="33" t="s">
        <v>144</v>
      </c>
      <c r="C524" s="33">
        <v>1</v>
      </c>
      <c r="D524" s="33" t="s">
        <v>25</v>
      </c>
      <c r="E524" s="200">
        <v>0</v>
      </c>
      <c r="F524" s="199">
        <v>0</v>
      </c>
      <c r="G524" s="200"/>
      <c r="H524" s="199"/>
      <c r="I524" s="200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  <c r="AC524" s="199"/>
      <c r="AD524" s="199"/>
      <c r="AE524" s="199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  <c r="BG524" s="199"/>
      <c r="BH524" s="199"/>
      <c r="BI524" s="199"/>
      <c r="BJ524" s="199"/>
      <c r="BK524" s="199"/>
      <c r="BL524" s="199"/>
      <c r="BM524" s="199"/>
      <c r="BN524" s="199"/>
      <c r="BO524" s="199"/>
      <c r="BP524" s="199"/>
      <c r="BQ524" s="199"/>
      <c r="BR524" s="199"/>
      <c r="BS524" s="199"/>
      <c r="BT524" s="199"/>
      <c r="BU524" s="199"/>
      <c r="BV524" s="199"/>
      <c r="BW524" s="199"/>
      <c r="BX524" s="199"/>
      <c r="BY524" s="199"/>
      <c r="BZ524" s="199"/>
      <c r="CA524" s="199"/>
      <c r="CB524" s="199"/>
      <c r="CC524" s="199"/>
      <c r="CD524" s="199"/>
      <c r="CE524" s="199"/>
      <c r="CF524" s="199"/>
      <c r="CG524" s="199"/>
      <c r="CH524" s="199"/>
      <c r="CI524" s="199"/>
      <c r="CJ524" s="199"/>
      <c r="CK524" s="199"/>
      <c r="CL524" s="199"/>
      <c r="CM524" s="199"/>
      <c r="CN524" s="199"/>
      <c r="CO524" s="199"/>
      <c r="CP524" s="199"/>
      <c r="CQ524" s="199"/>
      <c r="CR524" s="199"/>
      <c r="CS524" s="199"/>
      <c r="CT524" s="199"/>
      <c r="CU524" s="199"/>
      <c r="CV524" s="199"/>
      <c r="CW524" s="199"/>
      <c r="CX524" s="199"/>
      <c r="CY524" s="199"/>
      <c r="CZ524" s="199"/>
      <c r="DA524" s="199"/>
      <c r="DB524" s="199"/>
      <c r="DC524" s="199"/>
      <c r="DD524" s="199"/>
      <c r="DE524" s="199"/>
      <c r="DF524" s="199"/>
      <c r="DG524" s="199"/>
      <c r="DH524" s="199"/>
      <c r="DI524" s="199"/>
      <c r="DJ524" s="199"/>
      <c r="DK524" s="199"/>
      <c r="DL524" s="199"/>
      <c r="DM524" s="199"/>
      <c r="DN524" s="199"/>
    </row>
    <row r="525" spans="1:118" x14ac:dyDescent="0.2">
      <c r="A525" s="33" t="s">
        <v>143</v>
      </c>
      <c r="B525" s="33" t="s">
        <v>144</v>
      </c>
      <c r="C525" s="33">
        <v>2</v>
      </c>
      <c r="D525" s="33" t="s">
        <v>26</v>
      </c>
      <c r="E525" s="200">
        <v>0</v>
      </c>
      <c r="F525" s="199">
        <v>0</v>
      </c>
      <c r="G525" s="200"/>
      <c r="H525" s="199"/>
      <c r="I525" s="200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  <c r="AC525" s="199"/>
      <c r="AD525" s="199"/>
      <c r="AE525" s="199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  <c r="BG525" s="199"/>
      <c r="BH525" s="199"/>
      <c r="BI525" s="199"/>
      <c r="BJ525" s="199"/>
      <c r="BK525" s="199"/>
      <c r="BL525" s="199"/>
      <c r="BM525" s="199"/>
      <c r="BN525" s="199"/>
      <c r="BO525" s="199"/>
      <c r="BP525" s="199"/>
      <c r="BQ525" s="199"/>
      <c r="BR525" s="199"/>
      <c r="BS525" s="199"/>
      <c r="BT525" s="199"/>
      <c r="BU525" s="199"/>
      <c r="BV525" s="199"/>
      <c r="BW525" s="199"/>
      <c r="BX525" s="199"/>
      <c r="BY525" s="199"/>
      <c r="BZ525" s="199"/>
      <c r="CA525" s="199"/>
      <c r="CB525" s="199"/>
      <c r="CC525" s="199"/>
      <c r="CD525" s="199"/>
      <c r="CE525" s="199"/>
      <c r="CF525" s="199"/>
      <c r="CG525" s="199"/>
      <c r="CH525" s="199"/>
      <c r="CI525" s="199"/>
      <c r="CJ525" s="199"/>
      <c r="CK525" s="199"/>
      <c r="CL525" s="199"/>
      <c r="CM525" s="199"/>
      <c r="CN525" s="199"/>
      <c r="CO525" s="199"/>
      <c r="CP525" s="199"/>
      <c r="CQ525" s="199"/>
      <c r="CR525" s="199"/>
      <c r="CS525" s="199"/>
      <c r="CT525" s="199"/>
      <c r="CU525" s="199"/>
      <c r="CV525" s="199"/>
      <c r="CW525" s="199"/>
      <c r="CX525" s="199"/>
      <c r="CY525" s="199"/>
      <c r="CZ525" s="199"/>
      <c r="DA525" s="199"/>
      <c r="DB525" s="199"/>
      <c r="DC525" s="199"/>
      <c r="DD525" s="199"/>
      <c r="DE525" s="199"/>
      <c r="DF525" s="199"/>
      <c r="DG525" s="199"/>
      <c r="DH525" s="199"/>
      <c r="DI525" s="199"/>
      <c r="DJ525" s="199"/>
      <c r="DK525" s="199"/>
      <c r="DL525" s="199"/>
      <c r="DM525" s="199"/>
      <c r="DN525" s="199"/>
    </row>
    <row r="526" spans="1:118" x14ac:dyDescent="0.2">
      <c r="A526" s="33" t="s">
        <v>143</v>
      </c>
      <c r="B526" s="33" t="s">
        <v>144</v>
      </c>
      <c r="C526" s="33">
        <v>3</v>
      </c>
      <c r="D526" s="33" t="s">
        <v>27</v>
      </c>
      <c r="E526" s="200">
        <v>0</v>
      </c>
      <c r="F526" s="199">
        <v>0</v>
      </c>
      <c r="G526" s="200"/>
      <c r="H526" s="199"/>
      <c r="I526" s="200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  <c r="AC526" s="199"/>
      <c r="AD526" s="199"/>
      <c r="AE526" s="199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9"/>
      <c r="AP526" s="199"/>
      <c r="AQ526" s="199"/>
      <c r="AR526" s="199"/>
      <c r="AS526" s="199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  <c r="BE526" s="199"/>
      <c r="BF526" s="199"/>
      <c r="BG526" s="199"/>
      <c r="BH526" s="199"/>
      <c r="BI526" s="199"/>
      <c r="BJ526" s="199"/>
      <c r="BK526" s="199"/>
      <c r="BL526" s="199"/>
      <c r="BM526" s="199"/>
      <c r="BN526" s="199"/>
      <c r="BO526" s="199"/>
      <c r="BP526" s="199"/>
      <c r="BQ526" s="199"/>
      <c r="BR526" s="199"/>
      <c r="BS526" s="199"/>
      <c r="BT526" s="199"/>
      <c r="BU526" s="199"/>
      <c r="BV526" s="199"/>
      <c r="BW526" s="199"/>
      <c r="BX526" s="199"/>
      <c r="BY526" s="199"/>
      <c r="BZ526" s="199"/>
      <c r="CA526" s="199"/>
      <c r="CB526" s="199"/>
      <c r="CC526" s="199"/>
      <c r="CD526" s="199"/>
      <c r="CE526" s="199"/>
      <c r="CF526" s="199"/>
      <c r="CG526" s="199"/>
      <c r="CH526" s="199"/>
      <c r="CI526" s="199"/>
      <c r="CJ526" s="199"/>
      <c r="CK526" s="199"/>
      <c r="CL526" s="199"/>
      <c r="CM526" s="199"/>
      <c r="CN526" s="199"/>
      <c r="CO526" s="199"/>
      <c r="CP526" s="199"/>
      <c r="CQ526" s="199"/>
      <c r="CR526" s="199"/>
      <c r="CS526" s="199"/>
      <c r="CT526" s="199"/>
      <c r="CU526" s="199"/>
      <c r="CV526" s="199"/>
      <c r="CW526" s="199"/>
      <c r="CX526" s="199"/>
      <c r="CY526" s="199"/>
      <c r="CZ526" s="199"/>
      <c r="DA526" s="199"/>
      <c r="DB526" s="199"/>
      <c r="DC526" s="199"/>
      <c r="DD526" s="199"/>
      <c r="DE526" s="199"/>
      <c r="DF526" s="199"/>
      <c r="DG526" s="199"/>
      <c r="DH526" s="199"/>
      <c r="DI526" s="199"/>
      <c r="DJ526" s="199"/>
      <c r="DK526" s="199"/>
      <c r="DL526" s="199"/>
      <c r="DM526" s="199"/>
      <c r="DN526" s="199"/>
    </row>
    <row r="527" spans="1:118" x14ac:dyDescent="0.2">
      <c r="A527" s="33" t="s">
        <v>143</v>
      </c>
      <c r="B527" s="33" t="s">
        <v>144</v>
      </c>
      <c r="C527" s="33">
        <v>4</v>
      </c>
      <c r="D527" s="33" t="s">
        <v>28</v>
      </c>
      <c r="E527" s="200">
        <v>0</v>
      </c>
      <c r="F527" s="199">
        <v>0</v>
      </c>
      <c r="G527" s="200"/>
      <c r="H527" s="199"/>
      <c r="I527" s="200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  <c r="AC527" s="199"/>
      <c r="AD527" s="199"/>
      <c r="AE527" s="199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  <c r="BG527" s="199"/>
      <c r="BH527" s="199"/>
      <c r="BI527" s="199"/>
      <c r="BJ527" s="199"/>
      <c r="BK527" s="199"/>
      <c r="BL527" s="199"/>
      <c r="BM527" s="199"/>
      <c r="BN527" s="199"/>
      <c r="BO527" s="199"/>
      <c r="BP527" s="199"/>
      <c r="BQ527" s="199"/>
      <c r="BR527" s="199"/>
      <c r="BS527" s="199"/>
      <c r="BT527" s="199"/>
      <c r="BU527" s="199"/>
      <c r="BV527" s="199"/>
      <c r="BW527" s="199"/>
      <c r="BX527" s="199"/>
      <c r="BY527" s="199"/>
      <c r="BZ527" s="199"/>
      <c r="CA527" s="199"/>
      <c r="CB527" s="199"/>
      <c r="CC527" s="199"/>
      <c r="CD527" s="199"/>
      <c r="CE527" s="199"/>
      <c r="CF527" s="199"/>
      <c r="CG527" s="199"/>
      <c r="CH527" s="199"/>
      <c r="CI527" s="199"/>
      <c r="CJ527" s="199"/>
      <c r="CK527" s="199"/>
      <c r="CL527" s="199"/>
      <c r="CM527" s="199"/>
      <c r="CN527" s="199"/>
      <c r="CO527" s="199"/>
      <c r="CP527" s="199"/>
      <c r="CQ527" s="199"/>
      <c r="CR527" s="199"/>
      <c r="CS527" s="199"/>
      <c r="CT527" s="199"/>
      <c r="CU527" s="199"/>
      <c r="CV527" s="199"/>
      <c r="CW527" s="199"/>
      <c r="CX527" s="199"/>
      <c r="CY527" s="199"/>
      <c r="CZ527" s="199"/>
      <c r="DA527" s="199"/>
      <c r="DB527" s="199"/>
      <c r="DC527" s="199"/>
      <c r="DD527" s="199"/>
      <c r="DE527" s="199"/>
      <c r="DF527" s="199"/>
      <c r="DG527" s="199"/>
      <c r="DH527" s="199"/>
      <c r="DI527" s="199"/>
      <c r="DJ527" s="199"/>
      <c r="DK527" s="199"/>
      <c r="DL527" s="199"/>
      <c r="DM527" s="199"/>
      <c r="DN527" s="199"/>
    </row>
    <row r="528" spans="1:118" x14ac:dyDescent="0.2">
      <c r="A528" s="33" t="s">
        <v>143</v>
      </c>
      <c r="B528" s="33" t="s">
        <v>144</v>
      </c>
      <c r="C528" s="33">
        <v>5</v>
      </c>
      <c r="D528" s="33" t="s">
        <v>123</v>
      </c>
      <c r="E528" s="200">
        <v>0</v>
      </c>
      <c r="F528" s="199">
        <v>0</v>
      </c>
      <c r="G528" s="200"/>
      <c r="H528" s="199"/>
      <c r="I528" s="200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  <c r="AC528" s="199"/>
      <c r="AD528" s="199"/>
      <c r="AE528" s="199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9"/>
      <c r="AP528" s="199"/>
      <c r="AQ528" s="199"/>
      <c r="AR528" s="199"/>
      <c r="AS528" s="199"/>
      <c r="AT528" s="199"/>
      <c r="AU528" s="199"/>
      <c r="AV528" s="199"/>
      <c r="AW528" s="199"/>
      <c r="AX528" s="199"/>
      <c r="AY528" s="199"/>
      <c r="AZ528" s="199"/>
      <c r="BA528" s="199"/>
      <c r="BB528" s="199"/>
      <c r="BC528" s="199"/>
      <c r="BD528" s="199"/>
      <c r="BE528" s="199"/>
      <c r="BF528" s="199"/>
      <c r="BG528" s="199"/>
      <c r="BH528" s="199"/>
      <c r="BI528" s="199"/>
      <c r="BJ528" s="199"/>
      <c r="BK528" s="199"/>
      <c r="BL528" s="199"/>
      <c r="BM528" s="199"/>
      <c r="BN528" s="199"/>
      <c r="BO528" s="199"/>
      <c r="BP528" s="199"/>
      <c r="BQ528" s="199"/>
      <c r="BR528" s="199"/>
      <c r="BS528" s="199"/>
      <c r="BT528" s="199"/>
      <c r="BU528" s="199"/>
      <c r="BV528" s="199"/>
      <c r="BW528" s="199"/>
      <c r="BX528" s="199"/>
      <c r="BY528" s="199"/>
      <c r="BZ528" s="199"/>
      <c r="CA528" s="199"/>
      <c r="CB528" s="199"/>
      <c r="CC528" s="199"/>
      <c r="CD528" s="199"/>
      <c r="CE528" s="199"/>
      <c r="CF528" s="199"/>
      <c r="CG528" s="199"/>
      <c r="CH528" s="199"/>
      <c r="CI528" s="199"/>
      <c r="CJ528" s="199"/>
      <c r="CK528" s="199"/>
      <c r="CL528" s="199"/>
      <c r="CM528" s="199"/>
      <c r="CN528" s="199"/>
      <c r="CO528" s="199"/>
      <c r="CP528" s="199"/>
      <c r="CQ528" s="199"/>
      <c r="CR528" s="199"/>
      <c r="CS528" s="199"/>
      <c r="CT528" s="199"/>
      <c r="CU528" s="199"/>
      <c r="CV528" s="199"/>
      <c r="CW528" s="199"/>
      <c r="CX528" s="199"/>
      <c r="CY528" s="199"/>
      <c r="CZ528" s="199"/>
      <c r="DA528" s="199"/>
      <c r="DB528" s="199"/>
      <c r="DC528" s="199"/>
      <c r="DD528" s="199"/>
      <c r="DE528" s="199"/>
      <c r="DF528" s="199"/>
      <c r="DG528" s="199"/>
      <c r="DH528" s="199"/>
      <c r="DI528" s="199"/>
      <c r="DJ528" s="199"/>
      <c r="DK528" s="199"/>
      <c r="DL528" s="199"/>
      <c r="DM528" s="199"/>
      <c r="DN528" s="199"/>
    </row>
    <row r="529" spans="1:118" x14ac:dyDescent="0.2">
      <c r="A529" s="33" t="s">
        <v>143</v>
      </c>
      <c r="B529" s="33" t="s">
        <v>144</v>
      </c>
      <c r="C529" s="33">
        <v>6</v>
      </c>
      <c r="D529" s="33" t="s">
        <v>25</v>
      </c>
      <c r="E529" s="200">
        <v>0</v>
      </c>
      <c r="F529" s="199">
        <v>0</v>
      </c>
      <c r="G529" s="200"/>
      <c r="H529" s="199"/>
      <c r="I529" s="200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  <c r="AC529" s="199"/>
      <c r="AD529" s="199"/>
      <c r="AE529" s="199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9"/>
      <c r="AP529" s="199"/>
      <c r="AQ529" s="199"/>
      <c r="AR529" s="199"/>
      <c r="AS529" s="199"/>
      <c r="AT529" s="199"/>
      <c r="AU529" s="199"/>
      <c r="AV529" s="199"/>
      <c r="AW529" s="199"/>
      <c r="AX529" s="199"/>
      <c r="AY529" s="199"/>
      <c r="AZ529" s="199"/>
      <c r="BA529" s="199"/>
      <c r="BB529" s="199"/>
      <c r="BC529" s="199"/>
      <c r="BD529" s="199"/>
      <c r="BE529" s="199"/>
      <c r="BF529" s="199"/>
      <c r="BG529" s="199"/>
      <c r="BH529" s="199"/>
      <c r="BI529" s="199"/>
      <c r="BJ529" s="199"/>
      <c r="BK529" s="199"/>
      <c r="BL529" s="199"/>
      <c r="BM529" s="199"/>
      <c r="BN529" s="199"/>
      <c r="BO529" s="199"/>
      <c r="BP529" s="199"/>
      <c r="BQ529" s="199"/>
      <c r="BR529" s="199"/>
      <c r="BS529" s="199"/>
      <c r="BT529" s="199"/>
      <c r="BU529" s="199"/>
      <c r="BV529" s="199"/>
      <c r="BW529" s="199"/>
      <c r="BX529" s="199"/>
      <c r="BY529" s="199"/>
      <c r="BZ529" s="199"/>
      <c r="CA529" s="199"/>
      <c r="CB529" s="199"/>
      <c r="CC529" s="199"/>
      <c r="CD529" s="199"/>
      <c r="CE529" s="199"/>
      <c r="CF529" s="199"/>
      <c r="CG529" s="199"/>
      <c r="CH529" s="199"/>
      <c r="CI529" s="199"/>
      <c r="CJ529" s="199"/>
      <c r="CK529" s="199"/>
      <c r="CL529" s="199"/>
      <c r="CM529" s="199"/>
      <c r="CN529" s="199"/>
      <c r="CO529" s="199"/>
      <c r="CP529" s="199"/>
      <c r="CQ529" s="199"/>
      <c r="CR529" s="199"/>
      <c r="CS529" s="199"/>
      <c r="CT529" s="199"/>
      <c r="CU529" s="199"/>
      <c r="CV529" s="199"/>
      <c r="CW529" s="199"/>
      <c r="CX529" s="199"/>
      <c r="CY529" s="199"/>
      <c r="CZ529" s="199"/>
      <c r="DA529" s="199"/>
      <c r="DB529" s="199"/>
      <c r="DC529" s="199"/>
      <c r="DD529" s="199"/>
      <c r="DE529" s="199"/>
      <c r="DF529" s="199"/>
      <c r="DG529" s="199"/>
      <c r="DH529" s="199"/>
      <c r="DI529" s="199"/>
      <c r="DJ529" s="199"/>
      <c r="DK529" s="199"/>
      <c r="DL529" s="199"/>
      <c r="DM529" s="199"/>
      <c r="DN529" s="199"/>
    </row>
    <row r="530" spans="1:118" x14ac:dyDescent="0.2">
      <c r="A530" s="33" t="s">
        <v>143</v>
      </c>
      <c r="B530" s="33" t="s">
        <v>144</v>
      </c>
      <c r="C530" s="33">
        <v>7</v>
      </c>
      <c r="D530" s="33" t="s">
        <v>26</v>
      </c>
      <c r="E530" s="200">
        <v>0</v>
      </c>
      <c r="F530" s="199">
        <v>0</v>
      </c>
      <c r="G530" s="200"/>
      <c r="H530" s="199"/>
      <c r="I530" s="200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  <c r="AC530" s="199"/>
      <c r="AD530" s="199"/>
      <c r="AE530" s="199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9"/>
      <c r="AP530" s="199"/>
      <c r="AQ530" s="199"/>
      <c r="AR530" s="199"/>
      <c r="AS530" s="199"/>
      <c r="AT530" s="199"/>
      <c r="AU530" s="199"/>
      <c r="AV530" s="199"/>
      <c r="AW530" s="199"/>
      <c r="AX530" s="199"/>
      <c r="AY530" s="199"/>
      <c r="AZ530" s="199"/>
      <c r="BA530" s="199"/>
      <c r="BB530" s="199"/>
      <c r="BC530" s="199"/>
      <c r="BD530" s="199"/>
      <c r="BE530" s="199"/>
      <c r="BF530" s="199"/>
      <c r="BG530" s="199"/>
      <c r="BH530" s="199"/>
      <c r="BI530" s="199"/>
      <c r="BJ530" s="199"/>
      <c r="BK530" s="199"/>
      <c r="BL530" s="199"/>
      <c r="BM530" s="199"/>
      <c r="BN530" s="199"/>
      <c r="BO530" s="199"/>
      <c r="BP530" s="199"/>
      <c r="BQ530" s="199"/>
      <c r="BR530" s="199"/>
      <c r="BS530" s="199"/>
      <c r="BT530" s="199"/>
      <c r="BU530" s="199"/>
      <c r="BV530" s="199"/>
      <c r="BW530" s="199"/>
      <c r="BX530" s="199"/>
      <c r="BY530" s="199"/>
      <c r="BZ530" s="199"/>
      <c r="CA530" s="199"/>
      <c r="CB530" s="199"/>
      <c r="CC530" s="199"/>
      <c r="CD530" s="199"/>
      <c r="CE530" s="199"/>
      <c r="CF530" s="199"/>
      <c r="CG530" s="199"/>
      <c r="CH530" s="199"/>
      <c r="CI530" s="199"/>
      <c r="CJ530" s="199"/>
      <c r="CK530" s="199"/>
      <c r="CL530" s="199"/>
      <c r="CM530" s="199"/>
      <c r="CN530" s="199"/>
      <c r="CO530" s="199"/>
      <c r="CP530" s="199"/>
      <c r="CQ530" s="199"/>
      <c r="CR530" s="199"/>
      <c r="CS530" s="199"/>
      <c r="CT530" s="199"/>
      <c r="CU530" s="199"/>
      <c r="CV530" s="199"/>
      <c r="CW530" s="199"/>
      <c r="CX530" s="199"/>
      <c r="CY530" s="199"/>
      <c r="CZ530" s="199"/>
      <c r="DA530" s="199"/>
      <c r="DB530" s="199"/>
      <c r="DC530" s="199"/>
      <c r="DD530" s="199"/>
      <c r="DE530" s="199"/>
      <c r="DF530" s="199"/>
      <c r="DG530" s="199"/>
      <c r="DH530" s="199"/>
      <c r="DI530" s="199"/>
      <c r="DJ530" s="199"/>
      <c r="DK530" s="199"/>
      <c r="DL530" s="199"/>
      <c r="DM530" s="199"/>
      <c r="DN530" s="199"/>
    </row>
    <row r="531" spans="1:118" x14ac:dyDescent="0.2">
      <c r="A531" s="33" t="s">
        <v>143</v>
      </c>
      <c r="B531" s="33" t="s">
        <v>144</v>
      </c>
      <c r="C531" s="33">
        <v>8</v>
      </c>
      <c r="D531" s="33" t="s">
        <v>27</v>
      </c>
      <c r="E531" s="200">
        <v>0</v>
      </c>
      <c r="F531" s="199">
        <v>0</v>
      </c>
      <c r="G531" s="200"/>
      <c r="H531" s="199"/>
      <c r="I531" s="200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  <c r="AC531" s="199"/>
      <c r="AD531" s="199"/>
      <c r="AE531" s="199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9"/>
      <c r="AP531" s="199"/>
      <c r="AQ531" s="199"/>
      <c r="AR531" s="199"/>
      <c r="AS531" s="199"/>
      <c r="AT531" s="199"/>
      <c r="AU531" s="199"/>
      <c r="AV531" s="199"/>
      <c r="AW531" s="199"/>
      <c r="AX531" s="199"/>
      <c r="AY531" s="199"/>
      <c r="AZ531" s="199"/>
      <c r="BA531" s="199"/>
      <c r="BB531" s="199"/>
      <c r="BC531" s="199"/>
      <c r="BD531" s="199"/>
      <c r="BE531" s="199"/>
      <c r="BF531" s="199"/>
      <c r="BG531" s="199"/>
      <c r="BH531" s="199"/>
      <c r="BI531" s="199"/>
      <c r="BJ531" s="199"/>
      <c r="BK531" s="199"/>
      <c r="BL531" s="199"/>
      <c r="BM531" s="199"/>
      <c r="BN531" s="199"/>
      <c r="BO531" s="199"/>
      <c r="BP531" s="199"/>
      <c r="BQ531" s="199"/>
      <c r="BR531" s="199"/>
      <c r="BS531" s="199"/>
      <c r="BT531" s="199"/>
      <c r="BU531" s="199"/>
      <c r="BV531" s="199"/>
      <c r="BW531" s="199"/>
      <c r="BX531" s="199"/>
      <c r="BY531" s="199"/>
      <c r="BZ531" s="199"/>
      <c r="CA531" s="199"/>
      <c r="CB531" s="199"/>
      <c r="CC531" s="199"/>
      <c r="CD531" s="199"/>
      <c r="CE531" s="199"/>
      <c r="CF531" s="199"/>
      <c r="CG531" s="199"/>
      <c r="CH531" s="199"/>
      <c r="CI531" s="199"/>
      <c r="CJ531" s="199"/>
      <c r="CK531" s="199"/>
      <c r="CL531" s="199"/>
      <c r="CM531" s="199"/>
      <c r="CN531" s="199"/>
      <c r="CO531" s="199"/>
      <c r="CP531" s="199"/>
      <c r="CQ531" s="199"/>
      <c r="CR531" s="199"/>
      <c r="CS531" s="199"/>
      <c r="CT531" s="199"/>
      <c r="CU531" s="199"/>
      <c r="CV531" s="199"/>
      <c r="CW531" s="199"/>
      <c r="CX531" s="199"/>
      <c r="CY531" s="199"/>
      <c r="CZ531" s="199"/>
      <c r="DA531" s="199"/>
      <c r="DB531" s="199"/>
      <c r="DC531" s="199"/>
      <c r="DD531" s="199"/>
      <c r="DE531" s="199"/>
      <c r="DF531" s="199"/>
      <c r="DG531" s="199"/>
      <c r="DH531" s="199"/>
      <c r="DI531" s="199"/>
      <c r="DJ531" s="199"/>
      <c r="DK531" s="199"/>
      <c r="DL531" s="199"/>
      <c r="DM531" s="199"/>
      <c r="DN531" s="199"/>
    </row>
    <row r="532" spans="1:118" x14ac:dyDescent="0.2">
      <c r="A532" s="33" t="s">
        <v>143</v>
      </c>
      <c r="B532" s="33" t="s">
        <v>144</v>
      </c>
      <c r="C532" s="33">
        <v>9</v>
      </c>
      <c r="D532" s="33" t="s">
        <v>28</v>
      </c>
      <c r="E532" s="200">
        <v>0</v>
      </c>
      <c r="F532" s="199">
        <v>0</v>
      </c>
      <c r="G532" s="200"/>
      <c r="H532" s="199"/>
      <c r="I532" s="200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  <c r="AC532" s="199"/>
      <c r="AD532" s="199"/>
      <c r="AE532" s="199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  <c r="BG532" s="199"/>
      <c r="BH532" s="199"/>
      <c r="BI532" s="199"/>
      <c r="BJ532" s="199"/>
      <c r="BK532" s="199"/>
      <c r="BL532" s="199"/>
      <c r="BM532" s="199"/>
      <c r="BN532" s="199"/>
      <c r="BO532" s="199"/>
      <c r="BP532" s="199"/>
      <c r="BQ532" s="199"/>
      <c r="BR532" s="199"/>
      <c r="BS532" s="199"/>
      <c r="BT532" s="199"/>
      <c r="BU532" s="199"/>
      <c r="BV532" s="199"/>
      <c r="BW532" s="199"/>
      <c r="BX532" s="199"/>
      <c r="BY532" s="199"/>
      <c r="BZ532" s="199"/>
      <c r="CA532" s="199"/>
      <c r="CB532" s="199"/>
      <c r="CC532" s="199"/>
      <c r="CD532" s="199"/>
      <c r="CE532" s="199"/>
      <c r="CF532" s="199"/>
      <c r="CG532" s="199"/>
      <c r="CH532" s="199"/>
      <c r="CI532" s="199"/>
      <c r="CJ532" s="199"/>
      <c r="CK532" s="199"/>
      <c r="CL532" s="199"/>
      <c r="CM532" s="199"/>
      <c r="CN532" s="199"/>
      <c r="CO532" s="199"/>
      <c r="CP532" s="199"/>
      <c r="CQ532" s="199"/>
      <c r="CR532" s="199"/>
      <c r="CS532" s="199"/>
      <c r="CT532" s="199"/>
      <c r="CU532" s="199"/>
      <c r="CV532" s="199"/>
      <c r="CW532" s="199"/>
      <c r="CX532" s="199"/>
      <c r="CY532" s="199"/>
      <c r="CZ532" s="199"/>
      <c r="DA532" s="199"/>
      <c r="DB532" s="199"/>
      <c r="DC532" s="199"/>
      <c r="DD532" s="199"/>
      <c r="DE532" s="199"/>
      <c r="DF532" s="199"/>
      <c r="DG532" s="199"/>
      <c r="DH532" s="199"/>
      <c r="DI532" s="199"/>
      <c r="DJ532" s="199"/>
      <c r="DK532" s="199"/>
      <c r="DL532" s="199"/>
      <c r="DM532" s="199"/>
      <c r="DN532" s="199"/>
    </row>
    <row r="533" spans="1:118" x14ac:dyDescent="0.2">
      <c r="A533" s="33" t="s">
        <v>143</v>
      </c>
      <c r="B533" s="33" t="s">
        <v>144</v>
      </c>
      <c r="C533" s="33">
        <v>10</v>
      </c>
      <c r="D533" s="33" t="s">
        <v>32</v>
      </c>
      <c r="E533" s="200">
        <v>0</v>
      </c>
      <c r="F533" s="199">
        <v>0</v>
      </c>
      <c r="G533" s="200"/>
      <c r="H533" s="199"/>
      <c r="I533" s="200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  <c r="AC533" s="199"/>
      <c r="AD533" s="199"/>
      <c r="AE533" s="199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9"/>
      <c r="AP533" s="199"/>
      <c r="AQ533" s="199"/>
      <c r="AR533" s="199"/>
      <c r="AS533" s="199"/>
      <c r="AT533" s="199"/>
      <c r="AU533" s="199"/>
      <c r="AV533" s="199"/>
      <c r="AW533" s="199"/>
      <c r="AX533" s="199"/>
      <c r="AY533" s="199"/>
      <c r="AZ533" s="199"/>
      <c r="BA533" s="199"/>
      <c r="BB533" s="199"/>
      <c r="BC533" s="199"/>
      <c r="BD533" s="199"/>
      <c r="BE533" s="199"/>
      <c r="BF533" s="199"/>
      <c r="BG533" s="199"/>
      <c r="BH533" s="199"/>
      <c r="BI533" s="199"/>
      <c r="BJ533" s="199"/>
      <c r="BK533" s="199"/>
      <c r="BL533" s="199"/>
      <c r="BM533" s="199"/>
      <c r="BN533" s="199"/>
      <c r="BO533" s="199"/>
      <c r="BP533" s="199"/>
      <c r="BQ533" s="199"/>
      <c r="BR533" s="199"/>
      <c r="BS533" s="199"/>
      <c r="BT533" s="199"/>
      <c r="BU533" s="199"/>
      <c r="BV533" s="199"/>
      <c r="BW533" s="199"/>
      <c r="BX533" s="199"/>
      <c r="BY533" s="199"/>
      <c r="BZ533" s="199"/>
      <c r="CA533" s="199"/>
      <c r="CB533" s="199"/>
      <c r="CC533" s="199"/>
      <c r="CD533" s="199"/>
      <c r="CE533" s="199"/>
      <c r="CF533" s="199"/>
      <c r="CG533" s="199"/>
      <c r="CH533" s="199"/>
      <c r="CI533" s="199"/>
      <c r="CJ533" s="199"/>
      <c r="CK533" s="199"/>
      <c r="CL533" s="199"/>
      <c r="CM533" s="199"/>
      <c r="CN533" s="199"/>
      <c r="CO533" s="199"/>
      <c r="CP533" s="199"/>
      <c r="CQ533" s="199"/>
      <c r="CR533" s="199"/>
      <c r="CS533" s="199"/>
      <c r="CT533" s="199"/>
      <c r="CU533" s="199"/>
      <c r="CV533" s="199"/>
      <c r="CW533" s="199"/>
      <c r="CX533" s="199"/>
      <c r="CY533" s="199"/>
      <c r="CZ533" s="199"/>
      <c r="DA533" s="199"/>
      <c r="DB533" s="199"/>
      <c r="DC533" s="199"/>
      <c r="DD533" s="199"/>
      <c r="DE533" s="199"/>
      <c r="DF533" s="199"/>
      <c r="DG533" s="199"/>
      <c r="DH533" s="199"/>
      <c r="DI533" s="199"/>
      <c r="DJ533" s="199"/>
      <c r="DK533" s="199"/>
      <c r="DL533" s="199"/>
      <c r="DM533" s="199"/>
      <c r="DN533" s="199"/>
    </row>
    <row r="534" spans="1:118" x14ac:dyDescent="0.2">
      <c r="A534" s="33" t="s">
        <v>143</v>
      </c>
      <c r="B534" s="33" t="s">
        <v>144</v>
      </c>
      <c r="C534" s="33">
        <v>11</v>
      </c>
      <c r="D534" s="33" t="s">
        <v>35</v>
      </c>
      <c r="E534" s="200">
        <v>0</v>
      </c>
      <c r="F534" s="199">
        <v>0</v>
      </c>
      <c r="G534" s="200"/>
      <c r="H534" s="199"/>
      <c r="I534" s="200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  <c r="AC534" s="199"/>
      <c r="AD534" s="199"/>
      <c r="AE534" s="199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9"/>
      <c r="AP534" s="199"/>
      <c r="AQ534" s="199"/>
      <c r="AR534" s="199"/>
      <c r="AS534" s="199"/>
      <c r="AT534" s="199"/>
      <c r="AU534" s="199"/>
      <c r="AV534" s="199"/>
      <c r="AW534" s="199"/>
      <c r="AX534" s="199"/>
      <c r="AY534" s="199"/>
      <c r="AZ534" s="199"/>
      <c r="BA534" s="199"/>
      <c r="BB534" s="199"/>
      <c r="BC534" s="199"/>
      <c r="BD534" s="199"/>
      <c r="BE534" s="199"/>
      <c r="BF534" s="199"/>
      <c r="BG534" s="199"/>
      <c r="BH534" s="199"/>
      <c r="BI534" s="199"/>
      <c r="BJ534" s="199"/>
      <c r="BK534" s="199"/>
      <c r="BL534" s="199"/>
      <c r="BM534" s="199"/>
      <c r="BN534" s="199"/>
      <c r="BO534" s="199"/>
      <c r="BP534" s="199"/>
      <c r="BQ534" s="199"/>
      <c r="BR534" s="199"/>
      <c r="BS534" s="199"/>
      <c r="BT534" s="199"/>
      <c r="BU534" s="199"/>
      <c r="BV534" s="199"/>
      <c r="BW534" s="199"/>
      <c r="BX534" s="199"/>
      <c r="BY534" s="199"/>
      <c r="BZ534" s="199"/>
      <c r="CA534" s="199"/>
      <c r="CB534" s="199"/>
      <c r="CC534" s="199"/>
      <c r="CD534" s="199"/>
      <c r="CE534" s="199"/>
      <c r="CF534" s="199"/>
      <c r="CG534" s="199"/>
      <c r="CH534" s="199"/>
      <c r="CI534" s="199"/>
      <c r="CJ534" s="199"/>
      <c r="CK534" s="199"/>
      <c r="CL534" s="199"/>
      <c r="CM534" s="199"/>
      <c r="CN534" s="199"/>
      <c r="CO534" s="199"/>
      <c r="CP534" s="199"/>
      <c r="CQ534" s="199"/>
      <c r="CR534" s="199"/>
      <c r="CS534" s="199"/>
      <c r="CT534" s="199"/>
      <c r="CU534" s="199"/>
      <c r="CV534" s="199"/>
      <c r="CW534" s="199"/>
      <c r="CX534" s="199"/>
      <c r="CY534" s="199"/>
      <c r="CZ534" s="199"/>
      <c r="DA534" s="199"/>
      <c r="DB534" s="199"/>
      <c r="DC534" s="199"/>
      <c r="DD534" s="199"/>
      <c r="DE534" s="199"/>
      <c r="DF534" s="199"/>
      <c r="DG534" s="199"/>
      <c r="DH534" s="199"/>
      <c r="DI534" s="199"/>
      <c r="DJ534" s="199"/>
      <c r="DK534" s="199"/>
      <c r="DL534" s="199"/>
      <c r="DM534" s="199"/>
      <c r="DN534" s="199"/>
    </row>
    <row r="535" spans="1:118" x14ac:dyDescent="0.2">
      <c r="A535" s="33" t="s">
        <v>143</v>
      </c>
      <c r="B535" s="33" t="s">
        <v>144</v>
      </c>
      <c r="C535" s="33">
        <v>12</v>
      </c>
      <c r="D535" s="33" t="s">
        <v>36</v>
      </c>
      <c r="E535" s="200">
        <v>0</v>
      </c>
      <c r="F535" s="199">
        <v>0</v>
      </c>
      <c r="G535" s="200"/>
      <c r="H535" s="199"/>
      <c r="I535" s="200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  <c r="AC535" s="199"/>
      <c r="AD535" s="199"/>
      <c r="AE535" s="199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9"/>
      <c r="AP535" s="199"/>
      <c r="AQ535" s="199"/>
      <c r="AR535" s="199"/>
      <c r="AS535" s="199"/>
      <c r="AT535" s="199"/>
      <c r="AU535" s="199"/>
      <c r="AV535" s="199"/>
      <c r="AW535" s="199"/>
      <c r="AX535" s="199"/>
      <c r="AY535" s="199"/>
      <c r="AZ535" s="199"/>
      <c r="BA535" s="199"/>
      <c r="BB535" s="199"/>
      <c r="BC535" s="199"/>
      <c r="BD535" s="199"/>
      <c r="BE535" s="199"/>
      <c r="BF535" s="199"/>
      <c r="BG535" s="199"/>
      <c r="BH535" s="199"/>
      <c r="BI535" s="199"/>
      <c r="BJ535" s="199"/>
      <c r="BK535" s="199"/>
      <c r="BL535" s="199"/>
      <c r="BM535" s="199"/>
      <c r="BN535" s="199"/>
      <c r="BO535" s="199"/>
      <c r="BP535" s="199"/>
      <c r="BQ535" s="199"/>
      <c r="BR535" s="199"/>
      <c r="BS535" s="199"/>
      <c r="BT535" s="199"/>
      <c r="BU535" s="199"/>
      <c r="BV535" s="199"/>
      <c r="BW535" s="199"/>
      <c r="BX535" s="199"/>
      <c r="BY535" s="199"/>
      <c r="BZ535" s="199"/>
      <c r="CA535" s="199"/>
      <c r="CB535" s="199"/>
      <c r="CC535" s="199"/>
      <c r="CD535" s="199"/>
      <c r="CE535" s="199"/>
      <c r="CF535" s="199"/>
      <c r="CG535" s="199"/>
      <c r="CH535" s="199"/>
      <c r="CI535" s="199"/>
      <c r="CJ535" s="199"/>
      <c r="CK535" s="199"/>
      <c r="CL535" s="199"/>
      <c r="CM535" s="199"/>
      <c r="CN535" s="199"/>
      <c r="CO535" s="199"/>
      <c r="CP535" s="199"/>
      <c r="CQ535" s="199"/>
      <c r="CR535" s="199"/>
      <c r="CS535" s="199"/>
      <c r="CT535" s="199"/>
      <c r="CU535" s="199"/>
      <c r="CV535" s="199"/>
      <c r="CW535" s="199"/>
      <c r="CX535" s="199"/>
      <c r="CY535" s="199"/>
      <c r="CZ535" s="199"/>
      <c r="DA535" s="199"/>
      <c r="DB535" s="199"/>
      <c r="DC535" s="199"/>
      <c r="DD535" s="199"/>
      <c r="DE535" s="199"/>
      <c r="DF535" s="199"/>
      <c r="DG535" s="199"/>
      <c r="DH535" s="199"/>
      <c r="DI535" s="199"/>
      <c r="DJ535" s="199"/>
      <c r="DK535" s="199"/>
      <c r="DL535" s="199"/>
      <c r="DM535" s="199"/>
      <c r="DN535" s="199"/>
    </row>
    <row r="536" spans="1:118" x14ac:dyDescent="0.2">
      <c r="A536" s="33" t="s">
        <v>143</v>
      </c>
      <c r="B536" s="33" t="s">
        <v>144</v>
      </c>
      <c r="C536" s="33">
        <v>13</v>
      </c>
      <c r="D536" s="33" t="s">
        <v>39</v>
      </c>
      <c r="E536" s="200">
        <v>0</v>
      </c>
      <c r="F536" s="199">
        <v>0</v>
      </c>
      <c r="G536" s="200"/>
      <c r="H536" s="199"/>
      <c r="I536" s="200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  <c r="AC536" s="199"/>
      <c r="AD536" s="199"/>
      <c r="AE536" s="199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9"/>
      <c r="AP536" s="199"/>
      <c r="AQ536" s="199"/>
      <c r="AR536" s="199"/>
      <c r="AS536" s="199"/>
      <c r="AT536" s="199"/>
      <c r="AU536" s="199"/>
      <c r="AV536" s="199"/>
      <c r="AW536" s="199"/>
      <c r="AX536" s="199"/>
      <c r="AY536" s="199"/>
      <c r="AZ536" s="199"/>
      <c r="BA536" s="199"/>
      <c r="BB536" s="199"/>
      <c r="BC536" s="199"/>
      <c r="BD536" s="199"/>
      <c r="BE536" s="199"/>
      <c r="BF536" s="199"/>
      <c r="BG536" s="199"/>
      <c r="BH536" s="199"/>
      <c r="BI536" s="199"/>
      <c r="BJ536" s="199"/>
      <c r="BK536" s="199"/>
      <c r="BL536" s="199"/>
      <c r="BM536" s="199"/>
      <c r="BN536" s="199"/>
      <c r="BO536" s="199"/>
      <c r="BP536" s="199"/>
      <c r="BQ536" s="199"/>
      <c r="BR536" s="199"/>
      <c r="BS536" s="199"/>
      <c r="BT536" s="199"/>
      <c r="BU536" s="199"/>
      <c r="BV536" s="199"/>
      <c r="BW536" s="199"/>
      <c r="BX536" s="199"/>
      <c r="BY536" s="199"/>
      <c r="BZ536" s="199"/>
      <c r="CA536" s="199"/>
      <c r="CB536" s="199"/>
      <c r="CC536" s="199"/>
      <c r="CD536" s="199"/>
      <c r="CE536" s="199"/>
      <c r="CF536" s="199"/>
      <c r="CG536" s="199"/>
      <c r="CH536" s="199"/>
      <c r="CI536" s="199"/>
      <c r="CJ536" s="199"/>
      <c r="CK536" s="199"/>
      <c r="CL536" s="199"/>
      <c r="CM536" s="199"/>
      <c r="CN536" s="199"/>
      <c r="CO536" s="199"/>
      <c r="CP536" s="199"/>
      <c r="CQ536" s="199"/>
      <c r="CR536" s="199"/>
      <c r="CS536" s="199"/>
      <c r="CT536" s="199"/>
      <c r="CU536" s="199"/>
      <c r="CV536" s="199"/>
      <c r="CW536" s="199"/>
      <c r="CX536" s="199"/>
      <c r="CY536" s="199"/>
      <c r="CZ536" s="199"/>
      <c r="DA536" s="199"/>
      <c r="DB536" s="199"/>
      <c r="DC536" s="199"/>
      <c r="DD536" s="199"/>
      <c r="DE536" s="199"/>
      <c r="DF536" s="199"/>
      <c r="DG536" s="199"/>
      <c r="DH536" s="199"/>
      <c r="DI536" s="199"/>
      <c r="DJ536" s="199"/>
      <c r="DK536" s="199"/>
      <c r="DL536" s="199"/>
      <c r="DM536" s="199"/>
      <c r="DN536" s="199"/>
    </row>
    <row r="537" spans="1:118" x14ac:dyDescent="0.2">
      <c r="A537" s="33" t="s">
        <v>143</v>
      </c>
      <c r="B537" s="33" t="s">
        <v>144</v>
      </c>
      <c r="C537" s="33">
        <v>14</v>
      </c>
      <c r="D537" s="33" t="s">
        <v>40</v>
      </c>
      <c r="E537" s="200">
        <v>0</v>
      </c>
      <c r="F537" s="199">
        <v>0</v>
      </c>
      <c r="G537" s="200"/>
      <c r="H537" s="199"/>
      <c r="I537" s="200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  <c r="AC537" s="199"/>
      <c r="AD537" s="199"/>
      <c r="AE537" s="199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9"/>
      <c r="AP537" s="199"/>
      <c r="AQ537" s="199"/>
      <c r="AR537" s="199"/>
      <c r="AS537" s="199"/>
      <c r="AT537" s="199"/>
      <c r="AU537" s="199"/>
      <c r="AV537" s="199"/>
      <c r="AW537" s="199"/>
      <c r="AX537" s="199"/>
      <c r="AY537" s="199"/>
      <c r="AZ537" s="199"/>
      <c r="BA537" s="199"/>
      <c r="BB537" s="199"/>
      <c r="BC537" s="199"/>
      <c r="BD537" s="199"/>
      <c r="BE537" s="199"/>
      <c r="BF537" s="199"/>
      <c r="BG537" s="199"/>
      <c r="BH537" s="199"/>
      <c r="BI537" s="199"/>
      <c r="BJ537" s="199"/>
      <c r="BK537" s="199"/>
      <c r="BL537" s="199"/>
      <c r="BM537" s="199"/>
      <c r="BN537" s="199"/>
      <c r="BO537" s="199"/>
      <c r="BP537" s="199"/>
      <c r="BQ537" s="199"/>
      <c r="BR537" s="199"/>
      <c r="BS537" s="199"/>
      <c r="BT537" s="199"/>
      <c r="BU537" s="199"/>
      <c r="BV537" s="199"/>
      <c r="BW537" s="199"/>
      <c r="BX537" s="199"/>
      <c r="BY537" s="199"/>
      <c r="BZ537" s="199"/>
      <c r="CA537" s="199"/>
      <c r="CB537" s="199"/>
      <c r="CC537" s="199"/>
      <c r="CD537" s="199"/>
      <c r="CE537" s="199"/>
      <c r="CF537" s="199"/>
      <c r="CG537" s="199"/>
      <c r="CH537" s="199"/>
      <c r="CI537" s="199"/>
      <c r="CJ537" s="199"/>
      <c r="CK537" s="199"/>
      <c r="CL537" s="199"/>
      <c r="CM537" s="199"/>
      <c r="CN537" s="199"/>
      <c r="CO537" s="199"/>
      <c r="CP537" s="199"/>
      <c r="CQ537" s="199"/>
      <c r="CR537" s="199"/>
      <c r="CS537" s="199"/>
      <c r="CT537" s="199"/>
      <c r="CU537" s="199"/>
      <c r="CV537" s="199"/>
      <c r="CW537" s="199"/>
      <c r="CX537" s="199"/>
      <c r="CY537" s="199"/>
      <c r="CZ537" s="199"/>
      <c r="DA537" s="199"/>
      <c r="DB537" s="199"/>
      <c r="DC537" s="199"/>
      <c r="DD537" s="199"/>
      <c r="DE537" s="199"/>
      <c r="DF537" s="199"/>
      <c r="DG537" s="199"/>
      <c r="DH537" s="199"/>
      <c r="DI537" s="199"/>
      <c r="DJ537" s="199"/>
      <c r="DK537" s="199"/>
      <c r="DL537" s="199"/>
      <c r="DM537" s="199"/>
      <c r="DN537" s="199"/>
    </row>
    <row r="538" spans="1:118" x14ac:dyDescent="0.2">
      <c r="A538" s="33" t="s">
        <v>143</v>
      </c>
      <c r="B538" s="33" t="s">
        <v>144</v>
      </c>
      <c r="C538" s="33">
        <v>15</v>
      </c>
      <c r="D538" s="33" t="s">
        <v>41</v>
      </c>
      <c r="E538" s="200">
        <v>0</v>
      </c>
      <c r="F538" s="199">
        <v>0</v>
      </c>
      <c r="G538" s="200"/>
      <c r="H538" s="199"/>
      <c r="I538" s="200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  <c r="AC538" s="199"/>
      <c r="AD538" s="199"/>
      <c r="AE538" s="199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9"/>
      <c r="AP538" s="199"/>
      <c r="AQ538" s="199"/>
      <c r="AR538" s="199"/>
      <c r="AS538" s="199"/>
      <c r="AT538" s="199"/>
      <c r="AU538" s="199"/>
      <c r="AV538" s="199"/>
      <c r="AW538" s="199"/>
      <c r="AX538" s="199"/>
      <c r="AY538" s="199"/>
      <c r="AZ538" s="199"/>
      <c r="BA538" s="199"/>
      <c r="BB538" s="199"/>
      <c r="BC538" s="199"/>
      <c r="BD538" s="199"/>
      <c r="BE538" s="199"/>
      <c r="BF538" s="199"/>
      <c r="BG538" s="199"/>
      <c r="BH538" s="199"/>
      <c r="BI538" s="199"/>
      <c r="BJ538" s="199"/>
      <c r="BK538" s="199"/>
      <c r="BL538" s="199"/>
      <c r="BM538" s="199"/>
      <c r="BN538" s="199"/>
      <c r="BO538" s="199"/>
      <c r="BP538" s="199"/>
      <c r="BQ538" s="199"/>
      <c r="BR538" s="199"/>
      <c r="BS538" s="199"/>
      <c r="BT538" s="199"/>
      <c r="BU538" s="199"/>
      <c r="BV538" s="199"/>
      <c r="BW538" s="199"/>
      <c r="BX538" s="199"/>
      <c r="BY538" s="199"/>
      <c r="BZ538" s="199"/>
      <c r="CA538" s="199"/>
      <c r="CB538" s="199"/>
      <c r="CC538" s="199"/>
      <c r="CD538" s="199"/>
      <c r="CE538" s="199"/>
      <c r="CF538" s="199"/>
      <c r="CG538" s="199"/>
      <c r="CH538" s="199"/>
      <c r="CI538" s="199"/>
      <c r="CJ538" s="199"/>
      <c r="CK538" s="199"/>
      <c r="CL538" s="199"/>
      <c r="CM538" s="199"/>
      <c r="CN538" s="199"/>
      <c r="CO538" s="199"/>
      <c r="CP538" s="199"/>
      <c r="CQ538" s="199"/>
      <c r="CR538" s="199"/>
      <c r="CS538" s="199"/>
      <c r="CT538" s="199"/>
      <c r="CU538" s="199"/>
      <c r="CV538" s="199"/>
      <c r="CW538" s="199"/>
      <c r="CX538" s="199"/>
      <c r="CY538" s="199"/>
      <c r="CZ538" s="199"/>
      <c r="DA538" s="199"/>
      <c r="DB538" s="199"/>
      <c r="DC538" s="199"/>
      <c r="DD538" s="199"/>
      <c r="DE538" s="199"/>
      <c r="DF538" s="199"/>
      <c r="DG538" s="199"/>
      <c r="DH538" s="199"/>
      <c r="DI538" s="199"/>
      <c r="DJ538" s="199"/>
      <c r="DK538" s="199"/>
      <c r="DL538" s="199"/>
      <c r="DM538" s="199"/>
      <c r="DN538" s="199"/>
    </row>
    <row r="539" spans="1:118" x14ac:dyDescent="0.2">
      <c r="A539" s="33" t="s">
        <v>143</v>
      </c>
      <c r="B539" s="33" t="s">
        <v>144</v>
      </c>
      <c r="C539" s="33">
        <v>16</v>
      </c>
      <c r="D539" s="33" t="s">
        <v>42</v>
      </c>
      <c r="E539" s="200">
        <v>0</v>
      </c>
      <c r="F539" s="199">
        <v>0</v>
      </c>
      <c r="G539" s="200"/>
      <c r="H539" s="199"/>
      <c r="I539" s="200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  <c r="AC539" s="199"/>
      <c r="AD539" s="199"/>
      <c r="AE539" s="199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9"/>
      <c r="AP539" s="199"/>
      <c r="AQ539" s="199"/>
      <c r="AR539" s="199"/>
      <c r="AS539" s="199"/>
      <c r="AT539" s="199"/>
      <c r="AU539" s="199"/>
      <c r="AV539" s="199"/>
      <c r="AW539" s="199"/>
      <c r="AX539" s="199"/>
      <c r="AY539" s="199"/>
      <c r="AZ539" s="199"/>
      <c r="BA539" s="199"/>
      <c r="BB539" s="199"/>
      <c r="BC539" s="199"/>
      <c r="BD539" s="199"/>
      <c r="BE539" s="199"/>
      <c r="BF539" s="199"/>
      <c r="BG539" s="199"/>
      <c r="BH539" s="199"/>
      <c r="BI539" s="199"/>
      <c r="BJ539" s="199"/>
      <c r="BK539" s="199"/>
      <c r="BL539" s="199"/>
      <c r="BM539" s="199"/>
      <c r="BN539" s="199"/>
      <c r="BO539" s="199"/>
      <c r="BP539" s="199"/>
      <c r="BQ539" s="199"/>
      <c r="BR539" s="199"/>
      <c r="BS539" s="199"/>
      <c r="BT539" s="199"/>
      <c r="BU539" s="199"/>
      <c r="BV539" s="199"/>
      <c r="BW539" s="199"/>
      <c r="BX539" s="199"/>
      <c r="BY539" s="199"/>
      <c r="BZ539" s="199"/>
      <c r="CA539" s="199"/>
      <c r="CB539" s="199"/>
      <c r="CC539" s="199"/>
      <c r="CD539" s="199"/>
      <c r="CE539" s="199"/>
      <c r="CF539" s="199"/>
      <c r="CG539" s="199"/>
      <c r="CH539" s="199"/>
      <c r="CI539" s="199"/>
      <c r="CJ539" s="199"/>
      <c r="CK539" s="199"/>
      <c r="CL539" s="199"/>
      <c r="CM539" s="199"/>
      <c r="CN539" s="199"/>
      <c r="CO539" s="199"/>
      <c r="CP539" s="199"/>
      <c r="CQ539" s="199"/>
      <c r="CR539" s="199"/>
      <c r="CS539" s="199"/>
      <c r="CT539" s="199"/>
      <c r="CU539" s="199"/>
      <c r="CV539" s="199"/>
      <c r="CW539" s="199"/>
      <c r="CX539" s="199"/>
      <c r="CY539" s="199"/>
      <c r="CZ539" s="199"/>
      <c r="DA539" s="199"/>
      <c r="DB539" s="199"/>
      <c r="DC539" s="199"/>
      <c r="DD539" s="199"/>
      <c r="DE539" s="199"/>
      <c r="DF539" s="199"/>
      <c r="DG539" s="199"/>
      <c r="DH539" s="199"/>
      <c r="DI539" s="199"/>
      <c r="DJ539" s="199"/>
      <c r="DK539" s="199"/>
      <c r="DL539" s="199"/>
      <c r="DM539" s="199"/>
      <c r="DN539" s="199"/>
    </row>
    <row r="540" spans="1:118" x14ac:dyDescent="0.2">
      <c r="A540" s="33" t="s">
        <v>143</v>
      </c>
      <c r="B540" s="33" t="s">
        <v>144</v>
      </c>
      <c r="C540" s="33">
        <v>17</v>
      </c>
      <c r="D540" s="33" t="s">
        <v>124</v>
      </c>
      <c r="E540" s="200">
        <v>0</v>
      </c>
      <c r="F540" s="199">
        <v>0</v>
      </c>
      <c r="G540" s="200"/>
      <c r="H540" s="199"/>
      <c r="I540" s="200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  <c r="AC540" s="199"/>
      <c r="AD540" s="199"/>
      <c r="AE540" s="199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9"/>
      <c r="AP540" s="199"/>
      <c r="AQ540" s="199"/>
      <c r="AR540" s="199"/>
      <c r="AS540" s="199"/>
      <c r="AT540" s="199"/>
      <c r="AU540" s="199"/>
      <c r="AV540" s="199"/>
      <c r="AW540" s="199"/>
      <c r="AX540" s="199"/>
      <c r="AY540" s="199"/>
      <c r="AZ540" s="199"/>
      <c r="BA540" s="199"/>
      <c r="BB540" s="199"/>
      <c r="BC540" s="199"/>
      <c r="BD540" s="199"/>
      <c r="BE540" s="199"/>
      <c r="BF540" s="199"/>
      <c r="BG540" s="199"/>
      <c r="BH540" s="199"/>
      <c r="BI540" s="199"/>
      <c r="BJ540" s="199"/>
      <c r="BK540" s="199"/>
      <c r="BL540" s="199"/>
      <c r="BM540" s="199"/>
      <c r="BN540" s="199"/>
      <c r="BO540" s="199"/>
      <c r="BP540" s="199"/>
      <c r="BQ540" s="199"/>
      <c r="BR540" s="199"/>
      <c r="BS540" s="199"/>
      <c r="BT540" s="199"/>
      <c r="BU540" s="199"/>
      <c r="BV540" s="199"/>
      <c r="BW540" s="199"/>
      <c r="BX540" s="199"/>
      <c r="BY540" s="199"/>
      <c r="BZ540" s="199"/>
      <c r="CA540" s="199"/>
      <c r="CB540" s="199"/>
      <c r="CC540" s="199"/>
      <c r="CD540" s="199"/>
      <c r="CE540" s="199"/>
      <c r="CF540" s="199"/>
      <c r="CG540" s="199"/>
      <c r="CH540" s="199"/>
      <c r="CI540" s="199"/>
      <c r="CJ540" s="199"/>
      <c r="CK540" s="199"/>
      <c r="CL540" s="199"/>
      <c r="CM540" s="199"/>
      <c r="CN540" s="199"/>
      <c r="CO540" s="199"/>
      <c r="CP540" s="199"/>
      <c r="CQ540" s="199"/>
      <c r="CR540" s="199"/>
      <c r="CS540" s="199"/>
      <c r="CT540" s="199"/>
      <c r="CU540" s="199"/>
      <c r="CV540" s="199"/>
      <c r="CW540" s="199"/>
      <c r="CX540" s="199"/>
      <c r="CY540" s="199"/>
      <c r="CZ540" s="199"/>
      <c r="DA540" s="199"/>
      <c r="DB540" s="199"/>
      <c r="DC540" s="199"/>
      <c r="DD540" s="199"/>
      <c r="DE540" s="199"/>
      <c r="DF540" s="199"/>
      <c r="DG540" s="199"/>
      <c r="DH540" s="199"/>
      <c r="DI540" s="199"/>
      <c r="DJ540" s="199"/>
      <c r="DK540" s="199"/>
      <c r="DL540" s="199"/>
      <c r="DM540" s="199"/>
      <c r="DN540" s="199"/>
    </row>
    <row r="541" spans="1:118" x14ac:dyDescent="0.2">
      <c r="A541" s="33" t="s">
        <v>143</v>
      </c>
      <c r="B541" s="33" t="s">
        <v>144</v>
      </c>
      <c r="C541" s="33">
        <v>18</v>
      </c>
      <c r="D541" s="33" t="s">
        <v>125</v>
      </c>
      <c r="E541" s="200">
        <v>0</v>
      </c>
      <c r="F541" s="199">
        <v>0</v>
      </c>
      <c r="G541" s="200"/>
      <c r="H541" s="199"/>
      <c r="I541" s="200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  <c r="AC541" s="199"/>
      <c r="AD541" s="199"/>
      <c r="AE541" s="199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9"/>
      <c r="AP541" s="199"/>
      <c r="AQ541" s="199"/>
      <c r="AR541" s="199"/>
      <c r="AS541" s="199"/>
      <c r="AT541" s="199"/>
      <c r="AU541" s="199"/>
      <c r="AV541" s="199"/>
      <c r="AW541" s="199"/>
      <c r="AX541" s="199"/>
      <c r="AY541" s="199"/>
      <c r="AZ541" s="199"/>
      <c r="BA541" s="199"/>
      <c r="BB541" s="199"/>
      <c r="BC541" s="199"/>
      <c r="BD541" s="199"/>
      <c r="BE541" s="199"/>
      <c r="BF541" s="199"/>
      <c r="BG541" s="199"/>
      <c r="BH541" s="199"/>
      <c r="BI541" s="199"/>
      <c r="BJ541" s="199"/>
      <c r="BK541" s="199"/>
      <c r="BL541" s="199"/>
      <c r="BM541" s="199"/>
      <c r="BN541" s="199"/>
      <c r="BO541" s="199"/>
      <c r="BP541" s="199"/>
      <c r="BQ541" s="199"/>
      <c r="BR541" s="199"/>
      <c r="BS541" s="199"/>
      <c r="BT541" s="199"/>
      <c r="BU541" s="199"/>
      <c r="BV541" s="199"/>
      <c r="BW541" s="199"/>
      <c r="BX541" s="199"/>
      <c r="BY541" s="199"/>
      <c r="BZ541" s="199"/>
      <c r="CA541" s="199"/>
      <c r="CB541" s="199"/>
      <c r="CC541" s="199"/>
      <c r="CD541" s="199"/>
      <c r="CE541" s="199"/>
      <c r="CF541" s="199"/>
      <c r="CG541" s="199"/>
      <c r="CH541" s="199"/>
      <c r="CI541" s="199"/>
      <c r="CJ541" s="199"/>
      <c r="CK541" s="199"/>
      <c r="CL541" s="199"/>
      <c r="CM541" s="199"/>
      <c r="CN541" s="199"/>
      <c r="CO541" s="199"/>
      <c r="CP541" s="199"/>
      <c r="CQ541" s="199"/>
      <c r="CR541" s="199"/>
      <c r="CS541" s="199"/>
      <c r="CT541" s="199"/>
      <c r="CU541" s="199"/>
      <c r="CV541" s="199"/>
      <c r="CW541" s="199"/>
      <c r="CX541" s="199"/>
      <c r="CY541" s="199"/>
      <c r="CZ541" s="199"/>
      <c r="DA541" s="199"/>
      <c r="DB541" s="199"/>
      <c r="DC541" s="199"/>
      <c r="DD541" s="199"/>
      <c r="DE541" s="199"/>
      <c r="DF541" s="199"/>
      <c r="DG541" s="199"/>
      <c r="DH541" s="199"/>
      <c r="DI541" s="199"/>
      <c r="DJ541" s="199"/>
      <c r="DK541" s="199"/>
      <c r="DL541" s="199"/>
      <c r="DM541" s="199"/>
      <c r="DN541" s="199"/>
    </row>
    <row r="542" spans="1:118" x14ac:dyDescent="0.2">
      <c r="A542" s="33" t="s">
        <v>143</v>
      </c>
      <c r="B542" s="33" t="s">
        <v>144</v>
      </c>
      <c r="C542" s="33">
        <v>19</v>
      </c>
      <c r="D542" s="33" t="s">
        <v>47</v>
      </c>
      <c r="E542" s="200">
        <v>0</v>
      </c>
      <c r="F542" s="199">
        <v>0</v>
      </c>
      <c r="G542" s="200"/>
      <c r="H542" s="199"/>
      <c r="I542" s="200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  <c r="AC542" s="199"/>
      <c r="AD542" s="199"/>
      <c r="AE542" s="199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9"/>
      <c r="AP542" s="199"/>
      <c r="AQ542" s="199"/>
      <c r="AR542" s="199"/>
      <c r="AS542" s="199"/>
      <c r="AT542" s="199"/>
      <c r="AU542" s="199"/>
      <c r="AV542" s="199"/>
      <c r="AW542" s="199"/>
      <c r="AX542" s="199"/>
      <c r="AY542" s="199"/>
      <c r="AZ542" s="199"/>
      <c r="BA542" s="199"/>
      <c r="BB542" s="199"/>
      <c r="BC542" s="199"/>
      <c r="BD542" s="199"/>
      <c r="BE542" s="199"/>
      <c r="BF542" s="199"/>
      <c r="BG542" s="199"/>
      <c r="BH542" s="199"/>
      <c r="BI542" s="199"/>
      <c r="BJ542" s="199"/>
      <c r="BK542" s="199"/>
      <c r="BL542" s="199"/>
      <c r="BM542" s="199"/>
      <c r="BN542" s="199"/>
      <c r="BO542" s="199"/>
      <c r="BP542" s="199"/>
      <c r="BQ542" s="199"/>
      <c r="BR542" s="199"/>
      <c r="BS542" s="199"/>
      <c r="BT542" s="199"/>
      <c r="BU542" s="199"/>
      <c r="BV542" s="199"/>
      <c r="BW542" s="199"/>
      <c r="BX542" s="199"/>
      <c r="BY542" s="199"/>
      <c r="BZ542" s="199"/>
      <c r="CA542" s="199"/>
      <c r="CB542" s="199"/>
      <c r="CC542" s="199"/>
      <c r="CD542" s="199"/>
      <c r="CE542" s="199"/>
      <c r="CF542" s="199"/>
      <c r="CG542" s="199"/>
      <c r="CH542" s="199"/>
      <c r="CI542" s="199"/>
      <c r="CJ542" s="199"/>
      <c r="CK542" s="199"/>
      <c r="CL542" s="199"/>
      <c r="CM542" s="199"/>
      <c r="CN542" s="199"/>
      <c r="CO542" s="199"/>
      <c r="CP542" s="199"/>
      <c r="CQ542" s="199"/>
      <c r="CR542" s="199"/>
      <c r="CS542" s="199"/>
      <c r="CT542" s="199"/>
      <c r="CU542" s="199"/>
      <c r="CV542" s="199"/>
      <c r="CW542" s="199"/>
      <c r="CX542" s="199"/>
      <c r="CY542" s="199"/>
      <c r="CZ542" s="199"/>
      <c r="DA542" s="199"/>
      <c r="DB542" s="199"/>
      <c r="DC542" s="199"/>
      <c r="DD542" s="199"/>
      <c r="DE542" s="199"/>
      <c r="DF542" s="199"/>
      <c r="DG542" s="199"/>
      <c r="DH542" s="199"/>
      <c r="DI542" s="199"/>
      <c r="DJ542" s="199"/>
      <c r="DK542" s="199"/>
      <c r="DL542" s="199"/>
      <c r="DM542" s="199"/>
      <c r="DN542" s="199"/>
    </row>
    <row r="543" spans="1:118" x14ac:dyDescent="0.2">
      <c r="A543" s="33" t="s">
        <v>143</v>
      </c>
      <c r="B543" s="33" t="s">
        <v>144</v>
      </c>
      <c r="C543" s="33">
        <v>20</v>
      </c>
      <c r="D543" s="33" t="s">
        <v>126</v>
      </c>
      <c r="E543" s="200">
        <v>0</v>
      </c>
      <c r="F543" s="199">
        <v>0</v>
      </c>
      <c r="G543" s="200"/>
      <c r="H543" s="199"/>
      <c r="I543" s="200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  <c r="AP543" s="199"/>
      <c r="AQ543" s="199"/>
      <c r="AR543" s="199"/>
      <c r="AS543" s="199"/>
      <c r="AT543" s="199"/>
      <c r="AU543" s="199"/>
      <c r="AV543" s="199"/>
      <c r="AW543" s="199"/>
      <c r="AX543" s="199"/>
      <c r="AY543" s="199"/>
      <c r="AZ543" s="199"/>
      <c r="BA543" s="199"/>
      <c r="BB543" s="199"/>
      <c r="BC543" s="199"/>
      <c r="BD543" s="199"/>
      <c r="BE543" s="199"/>
      <c r="BF543" s="199"/>
      <c r="BG543" s="199"/>
      <c r="BH543" s="199"/>
      <c r="BI543" s="199"/>
      <c r="BJ543" s="199"/>
      <c r="BK543" s="199"/>
      <c r="BL543" s="199"/>
      <c r="BM543" s="199"/>
      <c r="BN543" s="199"/>
      <c r="BO543" s="199"/>
      <c r="BP543" s="199"/>
      <c r="BQ543" s="199"/>
      <c r="BR543" s="199"/>
      <c r="BS543" s="199"/>
      <c r="BT543" s="199"/>
      <c r="BU543" s="199"/>
      <c r="BV543" s="199"/>
      <c r="BW543" s="199"/>
      <c r="BX543" s="199"/>
      <c r="BY543" s="199"/>
      <c r="BZ543" s="199"/>
      <c r="CA543" s="199"/>
      <c r="CB543" s="199"/>
      <c r="CC543" s="199"/>
      <c r="CD543" s="199"/>
      <c r="CE543" s="199"/>
      <c r="CF543" s="199"/>
      <c r="CG543" s="199"/>
      <c r="CH543" s="199"/>
      <c r="CI543" s="199"/>
      <c r="CJ543" s="199"/>
      <c r="CK543" s="199"/>
      <c r="CL543" s="199"/>
      <c r="CM543" s="199"/>
      <c r="CN543" s="199"/>
      <c r="CO543" s="199"/>
      <c r="CP543" s="199"/>
      <c r="CQ543" s="199"/>
      <c r="CR543" s="199"/>
      <c r="CS543" s="199"/>
      <c r="CT543" s="199"/>
      <c r="CU543" s="199"/>
      <c r="CV543" s="199"/>
      <c r="CW543" s="199"/>
      <c r="CX543" s="199"/>
      <c r="CY543" s="199"/>
      <c r="CZ543" s="199"/>
      <c r="DA543" s="199"/>
      <c r="DB543" s="199"/>
      <c r="DC543" s="199"/>
      <c r="DD543" s="199"/>
      <c r="DE543" s="199"/>
      <c r="DF543" s="199"/>
      <c r="DG543" s="199"/>
      <c r="DH543" s="199"/>
      <c r="DI543" s="199"/>
      <c r="DJ543" s="199"/>
      <c r="DK543" s="199"/>
      <c r="DL543" s="199"/>
      <c r="DM543" s="199"/>
      <c r="DN543" s="199"/>
    </row>
    <row r="544" spans="1:118" x14ac:dyDescent="0.2">
      <c r="A544" s="33" t="s">
        <v>143</v>
      </c>
      <c r="B544" s="33" t="s">
        <v>144</v>
      </c>
      <c r="C544" s="33">
        <v>21</v>
      </c>
      <c r="D544" s="33" t="s">
        <v>127</v>
      </c>
      <c r="E544" s="200">
        <v>0</v>
      </c>
      <c r="F544" s="199">
        <v>0</v>
      </c>
      <c r="G544" s="200"/>
      <c r="H544" s="199"/>
      <c r="I544" s="200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  <c r="AC544" s="199"/>
      <c r="AD544" s="199"/>
      <c r="AE544" s="199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9"/>
      <c r="AP544" s="199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  <c r="BM544" s="199"/>
      <c r="BN544" s="199"/>
      <c r="BO544" s="199"/>
      <c r="BP544" s="199"/>
      <c r="BQ544" s="199"/>
      <c r="BR544" s="199"/>
      <c r="BS544" s="199"/>
      <c r="BT544" s="199"/>
      <c r="BU544" s="199"/>
      <c r="BV544" s="199"/>
      <c r="BW544" s="199"/>
      <c r="BX544" s="199"/>
      <c r="BY544" s="199"/>
      <c r="BZ544" s="199"/>
      <c r="CA544" s="199"/>
      <c r="CB544" s="199"/>
      <c r="CC544" s="199"/>
      <c r="CD544" s="199"/>
      <c r="CE544" s="199"/>
      <c r="CF544" s="199"/>
      <c r="CG544" s="199"/>
      <c r="CH544" s="199"/>
      <c r="CI544" s="199"/>
      <c r="CJ544" s="199"/>
      <c r="CK544" s="199"/>
      <c r="CL544" s="199"/>
      <c r="CM544" s="199"/>
      <c r="CN544" s="199"/>
      <c r="CO544" s="199"/>
      <c r="CP544" s="199"/>
      <c r="CQ544" s="199"/>
      <c r="CR544" s="199"/>
      <c r="CS544" s="199"/>
      <c r="CT544" s="199"/>
      <c r="CU544" s="199"/>
      <c r="CV544" s="199"/>
      <c r="CW544" s="199"/>
      <c r="CX544" s="199"/>
      <c r="CY544" s="199"/>
      <c r="CZ544" s="199"/>
      <c r="DA544" s="199"/>
      <c r="DB544" s="199"/>
      <c r="DC544" s="199"/>
      <c r="DD544" s="199"/>
      <c r="DE544" s="199"/>
      <c r="DF544" s="199"/>
      <c r="DG544" s="199"/>
      <c r="DH544" s="199"/>
      <c r="DI544" s="199"/>
      <c r="DJ544" s="199"/>
      <c r="DK544" s="199"/>
      <c r="DL544" s="199"/>
      <c r="DM544" s="199"/>
      <c r="DN544" s="199"/>
    </row>
    <row r="545" spans="1:118" x14ac:dyDescent="0.2">
      <c r="A545" s="33" t="s">
        <v>143</v>
      </c>
      <c r="B545" s="33" t="s">
        <v>144</v>
      </c>
      <c r="C545" s="33">
        <v>22</v>
      </c>
      <c r="D545" s="33" t="s">
        <v>128</v>
      </c>
      <c r="E545" s="200">
        <v>0</v>
      </c>
      <c r="F545" s="199">
        <v>0</v>
      </c>
      <c r="G545" s="200"/>
      <c r="H545" s="199"/>
      <c r="I545" s="200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  <c r="AC545" s="199"/>
      <c r="AD545" s="199"/>
      <c r="AE545" s="199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9"/>
      <c r="AP545" s="199"/>
      <c r="AQ545" s="199"/>
      <c r="AR545" s="199"/>
      <c r="AS545" s="199"/>
      <c r="AT545" s="199"/>
      <c r="AU545" s="199"/>
      <c r="AV545" s="199"/>
      <c r="AW545" s="199"/>
      <c r="AX545" s="199"/>
      <c r="AY545" s="199"/>
      <c r="AZ545" s="199"/>
      <c r="BA545" s="199"/>
      <c r="BB545" s="199"/>
      <c r="BC545" s="199"/>
      <c r="BD545" s="199"/>
      <c r="BE545" s="199"/>
      <c r="BF545" s="199"/>
      <c r="BG545" s="199"/>
      <c r="BH545" s="199"/>
      <c r="BI545" s="199"/>
      <c r="BJ545" s="199"/>
      <c r="BK545" s="199"/>
      <c r="BL545" s="199"/>
      <c r="BM545" s="199"/>
      <c r="BN545" s="199"/>
      <c r="BO545" s="199"/>
      <c r="BP545" s="199"/>
      <c r="BQ545" s="199"/>
      <c r="BR545" s="199"/>
      <c r="BS545" s="199"/>
      <c r="BT545" s="199"/>
      <c r="BU545" s="199"/>
      <c r="BV545" s="199"/>
      <c r="BW545" s="199"/>
      <c r="BX545" s="199"/>
      <c r="BY545" s="199"/>
      <c r="BZ545" s="199"/>
      <c r="CA545" s="199"/>
      <c r="CB545" s="199"/>
      <c r="CC545" s="199"/>
      <c r="CD545" s="199"/>
      <c r="CE545" s="199"/>
      <c r="CF545" s="199"/>
      <c r="CG545" s="199"/>
      <c r="CH545" s="199"/>
      <c r="CI545" s="199"/>
      <c r="CJ545" s="199"/>
      <c r="CK545" s="199"/>
      <c r="CL545" s="199"/>
      <c r="CM545" s="199"/>
      <c r="CN545" s="199"/>
      <c r="CO545" s="199"/>
      <c r="CP545" s="199"/>
      <c r="CQ545" s="199"/>
      <c r="CR545" s="199"/>
      <c r="CS545" s="199"/>
      <c r="CT545" s="199"/>
      <c r="CU545" s="199"/>
      <c r="CV545" s="199"/>
      <c r="CW545" s="199"/>
      <c r="CX545" s="199"/>
      <c r="CY545" s="199"/>
      <c r="CZ545" s="199"/>
      <c r="DA545" s="199"/>
      <c r="DB545" s="199"/>
      <c r="DC545" s="199"/>
      <c r="DD545" s="199"/>
      <c r="DE545" s="199"/>
      <c r="DF545" s="199"/>
      <c r="DG545" s="199"/>
      <c r="DH545" s="199"/>
      <c r="DI545" s="199"/>
      <c r="DJ545" s="199"/>
      <c r="DK545" s="199"/>
      <c r="DL545" s="199"/>
      <c r="DM545" s="199"/>
      <c r="DN545" s="199"/>
    </row>
    <row r="546" spans="1:118" x14ac:dyDescent="0.2">
      <c r="A546" s="33" t="s">
        <v>143</v>
      </c>
      <c r="B546" s="33" t="s">
        <v>144</v>
      </c>
      <c r="C546" s="33">
        <v>23</v>
      </c>
      <c r="D546" s="33" t="s">
        <v>129</v>
      </c>
      <c r="E546" s="200">
        <v>0</v>
      </c>
      <c r="F546" s="199">
        <v>0</v>
      </c>
      <c r="G546" s="200"/>
      <c r="H546" s="199"/>
      <c r="I546" s="200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  <c r="AC546" s="199"/>
      <c r="AD546" s="199"/>
      <c r="AE546" s="199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9"/>
      <c r="AP546" s="199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199"/>
      <c r="BJ546" s="199"/>
      <c r="BK546" s="199"/>
      <c r="BL546" s="199"/>
      <c r="BM546" s="199"/>
      <c r="BN546" s="199"/>
      <c r="BO546" s="199"/>
      <c r="BP546" s="199"/>
      <c r="BQ546" s="199"/>
      <c r="BR546" s="199"/>
      <c r="BS546" s="199"/>
      <c r="BT546" s="199"/>
      <c r="BU546" s="199"/>
      <c r="BV546" s="199"/>
      <c r="BW546" s="199"/>
      <c r="BX546" s="199"/>
      <c r="BY546" s="199"/>
      <c r="BZ546" s="199"/>
      <c r="CA546" s="199"/>
      <c r="CB546" s="199"/>
      <c r="CC546" s="199"/>
      <c r="CD546" s="199"/>
      <c r="CE546" s="199"/>
      <c r="CF546" s="199"/>
      <c r="CG546" s="199"/>
      <c r="CH546" s="199"/>
      <c r="CI546" s="199"/>
      <c r="CJ546" s="199"/>
      <c r="CK546" s="199"/>
      <c r="CL546" s="199"/>
      <c r="CM546" s="199"/>
      <c r="CN546" s="199"/>
      <c r="CO546" s="199"/>
      <c r="CP546" s="199"/>
      <c r="CQ546" s="199"/>
      <c r="CR546" s="199"/>
      <c r="CS546" s="199"/>
      <c r="CT546" s="199"/>
      <c r="CU546" s="199"/>
      <c r="CV546" s="199"/>
      <c r="CW546" s="199"/>
      <c r="CX546" s="199"/>
      <c r="CY546" s="199"/>
      <c r="CZ546" s="199"/>
      <c r="DA546" s="199"/>
      <c r="DB546" s="199"/>
      <c r="DC546" s="199"/>
      <c r="DD546" s="199"/>
      <c r="DE546" s="199"/>
      <c r="DF546" s="199"/>
      <c r="DG546" s="199"/>
      <c r="DH546" s="199"/>
      <c r="DI546" s="199"/>
      <c r="DJ546" s="199"/>
      <c r="DK546" s="199"/>
      <c r="DL546" s="199"/>
      <c r="DM546" s="199"/>
      <c r="DN546" s="199"/>
    </row>
    <row r="547" spans="1:118" x14ac:dyDescent="0.2">
      <c r="A547" s="33" t="s">
        <v>143</v>
      </c>
      <c r="B547" s="33" t="s">
        <v>144</v>
      </c>
      <c r="C547" s="33">
        <v>24</v>
      </c>
      <c r="D547" s="33" t="s">
        <v>55</v>
      </c>
      <c r="E547" s="200">
        <v>0</v>
      </c>
      <c r="F547" s="199">
        <v>0</v>
      </c>
      <c r="G547" s="200"/>
      <c r="H547" s="199"/>
      <c r="I547" s="200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  <c r="AC547" s="199"/>
      <c r="AD547" s="199"/>
      <c r="AE547" s="199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9"/>
      <c r="AP547" s="199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/>
      <c r="BK547" s="199"/>
      <c r="BL547" s="199"/>
      <c r="BM547" s="199"/>
      <c r="BN547" s="199"/>
      <c r="BO547" s="199"/>
      <c r="BP547" s="199"/>
      <c r="BQ547" s="199"/>
      <c r="BR547" s="199"/>
      <c r="BS547" s="199"/>
      <c r="BT547" s="199"/>
      <c r="BU547" s="199"/>
      <c r="BV547" s="199"/>
      <c r="BW547" s="199"/>
      <c r="BX547" s="199"/>
      <c r="BY547" s="199"/>
      <c r="BZ547" s="199"/>
      <c r="CA547" s="199"/>
      <c r="CB547" s="199"/>
      <c r="CC547" s="199"/>
      <c r="CD547" s="199"/>
      <c r="CE547" s="199"/>
      <c r="CF547" s="199"/>
      <c r="CG547" s="199"/>
      <c r="CH547" s="199"/>
      <c r="CI547" s="199"/>
      <c r="CJ547" s="199"/>
      <c r="CK547" s="199"/>
      <c r="CL547" s="199"/>
      <c r="CM547" s="199"/>
      <c r="CN547" s="199"/>
      <c r="CO547" s="199"/>
      <c r="CP547" s="199"/>
      <c r="CQ547" s="199"/>
      <c r="CR547" s="199"/>
      <c r="CS547" s="199"/>
      <c r="CT547" s="199"/>
      <c r="CU547" s="199"/>
      <c r="CV547" s="199"/>
      <c r="CW547" s="199"/>
      <c r="CX547" s="199"/>
      <c r="CY547" s="199"/>
      <c r="CZ547" s="199"/>
      <c r="DA547" s="199"/>
      <c r="DB547" s="199"/>
      <c r="DC547" s="199"/>
      <c r="DD547" s="199"/>
      <c r="DE547" s="199"/>
      <c r="DF547" s="199"/>
      <c r="DG547" s="199"/>
      <c r="DH547" s="199"/>
      <c r="DI547" s="199"/>
      <c r="DJ547" s="199"/>
      <c r="DK547" s="199"/>
      <c r="DL547" s="199"/>
      <c r="DM547" s="199"/>
      <c r="DN547" s="199"/>
    </row>
    <row r="548" spans="1:118" x14ac:dyDescent="0.2">
      <c r="A548" s="33" t="s">
        <v>143</v>
      </c>
      <c r="B548" s="33" t="s">
        <v>144</v>
      </c>
      <c r="C548" s="33">
        <v>25</v>
      </c>
      <c r="D548" s="33" t="s">
        <v>56</v>
      </c>
      <c r="E548" s="200">
        <v>0</v>
      </c>
      <c r="F548" s="199">
        <v>0</v>
      </c>
      <c r="G548" s="200"/>
      <c r="H548" s="199"/>
      <c r="I548" s="200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  <c r="AC548" s="199"/>
      <c r="AD548" s="199"/>
      <c r="AE548" s="199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9"/>
      <c r="AP548" s="199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/>
      <c r="BJ548" s="199"/>
      <c r="BK548" s="199"/>
      <c r="BL548" s="199"/>
      <c r="BM548" s="199"/>
      <c r="BN548" s="199"/>
      <c r="BO548" s="199"/>
      <c r="BP548" s="199"/>
      <c r="BQ548" s="199"/>
      <c r="BR548" s="199"/>
      <c r="BS548" s="199"/>
      <c r="BT548" s="199"/>
      <c r="BU548" s="199"/>
      <c r="BV548" s="199"/>
      <c r="BW548" s="199"/>
      <c r="BX548" s="199"/>
      <c r="BY548" s="199"/>
      <c r="BZ548" s="199"/>
      <c r="CA548" s="199"/>
      <c r="CB548" s="199"/>
      <c r="CC548" s="199"/>
      <c r="CD548" s="199"/>
      <c r="CE548" s="199"/>
      <c r="CF548" s="199"/>
      <c r="CG548" s="199"/>
      <c r="CH548" s="199"/>
      <c r="CI548" s="199"/>
      <c r="CJ548" s="199"/>
      <c r="CK548" s="199"/>
      <c r="CL548" s="199"/>
      <c r="CM548" s="199"/>
      <c r="CN548" s="199"/>
      <c r="CO548" s="199"/>
      <c r="CP548" s="199"/>
      <c r="CQ548" s="199"/>
      <c r="CR548" s="199"/>
      <c r="CS548" s="199"/>
      <c r="CT548" s="199"/>
      <c r="CU548" s="199"/>
      <c r="CV548" s="199"/>
      <c r="CW548" s="199"/>
      <c r="CX548" s="199"/>
      <c r="CY548" s="199"/>
      <c r="CZ548" s="199"/>
      <c r="DA548" s="199"/>
      <c r="DB548" s="199"/>
      <c r="DC548" s="199"/>
      <c r="DD548" s="199"/>
      <c r="DE548" s="199"/>
      <c r="DF548" s="199"/>
      <c r="DG548" s="199"/>
      <c r="DH548" s="199"/>
      <c r="DI548" s="199"/>
      <c r="DJ548" s="199"/>
      <c r="DK548" s="199"/>
      <c r="DL548" s="199"/>
      <c r="DM548" s="199"/>
      <c r="DN548" s="199"/>
    </row>
    <row r="549" spans="1:118" x14ac:dyDescent="0.2">
      <c r="A549" s="33" t="s">
        <v>143</v>
      </c>
      <c r="B549" s="33" t="s">
        <v>144</v>
      </c>
      <c r="C549" s="33">
        <v>26</v>
      </c>
      <c r="D549" s="33" t="s">
        <v>130</v>
      </c>
      <c r="E549" s="200">
        <v>0</v>
      </c>
      <c r="F549" s="199">
        <v>0</v>
      </c>
      <c r="G549" s="200"/>
      <c r="H549" s="199"/>
      <c r="I549" s="200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  <c r="AC549" s="199"/>
      <c r="AD549" s="199"/>
      <c r="AE549" s="199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9"/>
      <c r="AP549" s="199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/>
      <c r="BJ549" s="199"/>
      <c r="BK549" s="199"/>
      <c r="BL549" s="199"/>
      <c r="BM549" s="199"/>
      <c r="BN549" s="199"/>
      <c r="BO549" s="199"/>
      <c r="BP549" s="199"/>
      <c r="BQ549" s="199"/>
      <c r="BR549" s="199"/>
      <c r="BS549" s="199"/>
      <c r="BT549" s="199"/>
      <c r="BU549" s="199"/>
      <c r="BV549" s="199"/>
      <c r="BW549" s="199"/>
      <c r="BX549" s="199"/>
      <c r="BY549" s="199"/>
      <c r="BZ549" s="199"/>
      <c r="CA549" s="199"/>
      <c r="CB549" s="199"/>
      <c r="CC549" s="199"/>
      <c r="CD549" s="199"/>
      <c r="CE549" s="199"/>
      <c r="CF549" s="199"/>
      <c r="CG549" s="199"/>
      <c r="CH549" s="199"/>
      <c r="CI549" s="199"/>
      <c r="CJ549" s="199"/>
      <c r="CK549" s="199"/>
      <c r="CL549" s="199"/>
      <c r="CM549" s="199"/>
      <c r="CN549" s="199"/>
      <c r="CO549" s="199"/>
      <c r="CP549" s="199"/>
      <c r="CQ549" s="199"/>
      <c r="CR549" s="199"/>
      <c r="CS549" s="199"/>
      <c r="CT549" s="199"/>
      <c r="CU549" s="199"/>
      <c r="CV549" s="199"/>
      <c r="CW549" s="199"/>
      <c r="CX549" s="199"/>
      <c r="CY549" s="199"/>
      <c r="CZ549" s="199"/>
      <c r="DA549" s="199"/>
      <c r="DB549" s="199"/>
      <c r="DC549" s="199"/>
      <c r="DD549" s="199"/>
      <c r="DE549" s="199"/>
      <c r="DF549" s="199"/>
      <c r="DG549" s="199"/>
      <c r="DH549" s="199"/>
      <c r="DI549" s="199"/>
      <c r="DJ549" s="199"/>
      <c r="DK549" s="199"/>
      <c r="DL549" s="199"/>
      <c r="DM549" s="199"/>
      <c r="DN549" s="199"/>
    </row>
    <row r="550" spans="1:118" x14ac:dyDescent="0.2">
      <c r="A550" s="33" t="s">
        <v>143</v>
      </c>
      <c r="B550" s="33" t="s">
        <v>144</v>
      </c>
      <c r="C550" s="33">
        <v>27</v>
      </c>
      <c r="D550" s="33" t="s">
        <v>131</v>
      </c>
      <c r="E550" s="200">
        <v>0</v>
      </c>
      <c r="F550" s="199">
        <v>0</v>
      </c>
      <c r="G550" s="200"/>
      <c r="H550" s="199"/>
      <c r="I550" s="200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  <c r="AC550" s="199"/>
      <c r="AD550" s="199"/>
      <c r="AE550" s="199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9"/>
      <c r="AP550" s="199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/>
      <c r="BJ550" s="199"/>
      <c r="BK550" s="199"/>
      <c r="BL550" s="199"/>
      <c r="BM550" s="199"/>
      <c r="BN550" s="199"/>
      <c r="BO550" s="199"/>
      <c r="BP550" s="199"/>
      <c r="BQ550" s="199"/>
      <c r="BR550" s="199"/>
      <c r="BS550" s="199"/>
      <c r="BT550" s="199"/>
      <c r="BU550" s="199"/>
      <c r="BV550" s="199"/>
      <c r="BW550" s="199"/>
      <c r="BX550" s="199"/>
      <c r="BY550" s="199"/>
      <c r="BZ550" s="199"/>
      <c r="CA550" s="199"/>
      <c r="CB550" s="199"/>
      <c r="CC550" s="199"/>
      <c r="CD550" s="199"/>
      <c r="CE550" s="199"/>
      <c r="CF550" s="199"/>
      <c r="CG550" s="199"/>
      <c r="CH550" s="199"/>
      <c r="CI550" s="199"/>
      <c r="CJ550" s="199"/>
      <c r="CK550" s="199"/>
      <c r="CL550" s="199"/>
      <c r="CM550" s="199"/>
      <c r="CN550" s="199"/>
      <c r="CO550" s="199"/>
      <c r="CP550" s="199"/>
      <c r="CQ550" s="199"/>
      <c r="CR550" s="199"/>
      <c r="CS550" s="199"/>
      <c r="CT550" s="199"/>
      <c r="CU550" s="199"/>
      <c r="CV550" s="199"/>
      <c r="CW550" s="199"/>
      <c r="CX550" s="199"/>
      <c r="CY550" s="199"/>
      <c r="CZ550" s="199"/>
      <c r="DA550" s="199"/>
      <c r="DB550" s="199"/>
      <c r="DC550" s="199"/>
      <c r="DD550" s="199"/>
      <c r="DE550" s="199"/>
      <c r="DF550" s="199"/>
      <c r="DG550" s="199"/>
      <c r="DH550" s="199"/>
      <c r="DI550" s="199"/>
      <c r="DJ550" s="199"/>
      <c r="DK550" s="199"/>
      <c r="DL550" s="199"/>
      <c r="DM550" s="199"/>
      <c r="DN550" s="199"/>
    </row>
    <row r="551" spans="1:118" x14ac:dyDescent="0.2">
      <c r="A551" s="33" t="s">
        <v>143</v>
      </c>
      <c r="B551" s="33" t="s">
        <v>144</v>
      </c>
      <c r="C551" s="33">
        <v>28</v>
      </c>
      <c r="D551" s="33" t="s">
        <v>132</v>
      </c>
      <c r="E551" s="200">
        <v>0</v>
      </c>
      <c r="F551" s="199">
        <v>0</v>
      </c>
      <c r="G551" s="200"/>
      <c r="H551" s="199"/>
      <c r="I551" s="200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  <c r="AC551" s="199"/>
      <c r="AD551" s="199"/>
      <c r="AE551" s="199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9"/>
      <c r="AP551" s="199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/>
      <c r="BJ551" s="199"/>
      <c r="BK551" s="199"/>
      <c r="BL551" s="199"/>
      <c r="BM551" s="199"/>
      <c r="BN551" s="199"/>
      <c r="BO551" s="199"/>
      <c r="BP551" s="199"/>
      <c r="BQ551" s="199"/>
      <c r="BR551" s="199"/>
      <c r="BS551" s="199"/>
      <c r="BT551" s="199"/>
      <c r="BU551" s="199"/>
      <c r="BV551" s="199"/>
      <c r="BW551" s="199"/>
      <c r="BX551" s="199"/>
      <c r="BY551" s="199"/>
      <c r="BZ551" s="199"/>
      <c r="CA551" s="199"/>
      <c r="CB551" s="199"/>
      <c r="CC551" s="199"/>
      <c r="CD551" s="199"/>
      <c r="CE551" s="199"/>
      <c r="CF551" s="199"/>
      <c r="CG551" s="199"/>
      <c r="CH551" s="199"/>
      <c r="CI551" s="199"/>
      <c r="CJ551" s="199"/>
      <c r="CK551" s="199"/>
      <c r="CL551" s="199"/>
      <c r="CM551" s="199"/>
      <c r="CN551" s="199"/>
      <c r="CO551" s="199"/>
      <c r="CP551" s="199"/>
      <c r="CQ551" s="199"/>
      <c r="CR551" s="199"/>
      <c r="CS551" s="199"/>
      <c r="CT551" s="199"/>
      <c r="CU551" s="199"/>
      <c r="CV551" s="199"/>
      <c r="CW551" s="199"/>
      <c r="CX551" s="199"/>
      <c r="CY551" s="199"/>
      <c r="CZ551" s="199"/>
      <c r="DA551" s="199"/>
      <c r="DB551" s="199"/>
      <c r="DC551" s="199"/>
      <c r="DD551" s="199"/>
      <c r="DE551" s="199"/>
      <c r="DF551" s="199"/>
      <c r="DG551" s="199"/>
      <c r="DH551" s="199"/>
      <c r="DI551" s="199"/>
      <c r="DJ551" s="199"/>
      <c r="DK551" s="199"/>
      <c r="DL551" s="199"/>
      <c r="DM551" s="199"/>
      <c r="DN551" s="199"/>
    </row>
    <row r="552" spans="1:118" x14ac:dyDescent="0.2">
      <c r="A552" s="33" t="s">
        <v>143</v>
      </c>
      <c r="B552" s="33" t="s">
        <v>144</v>
      </c>
      <c r="C552" s="33">
        <v>29</v>
      </c>
      <c r="D552" s="33" t="s">
        <v>133</v>
      </c>
      <c r="E552" s="200">
        <v>0</v>
      </c>
      <c r="F552" s="199">
        <v>0</v>
      </c>
      <c r="G552" s="200"/>
      <c r="H552" s="199"/>
      <c r="I552" s="200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  <c r="AC552" s="199"/>
      <c r="AD552" s="199"/>
      <c r="AE552" s="199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9"/>
      <c r="AP552" s="199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/>
      <c r="BK552" s="199"/>
      <c r="BL552" s="199"/>
      <c r="BM552" s="199"/>
      <c r="BN552" s="199"/>
      <c r="BO552" s="199"/>
      <c r="BP552" s="199"/>
      <c r="BQ552" s="199"/>
      <c r="BR552" s="199"/>
      <c r="BS552" s="199"/>
      <c r="BT552" s="199"/>
      <c r="BU552" s="199"/>
      <c r="BV552" s="199"/>
      <c r="BW552" s="199"/>
      <c r="BX552" s="199"/>
      <c r="BY552" s="199"/>
      <c r="BZ552" s="199"/>
      <c r="CA552" s="199"/>
      <c r="CB552" s="199"/>
      <c r="CC552" s="199"/>
      <c r="CD552" s="199"/>
      <c r="CE552" s="199"/>
      <c r="CF552" s="199"/>
      <c r="CG552" s="199"/>
      <c r="CH552" s="199"/>
      <c r="CI552" s="199"/>
      <c r="CJ552" s="199"/>
      <c r="CK552" s="199"/>
      <c r="CL552" s="199"/>
      <c r="CM552" s="199"/>
      <c r="CN552" s="199"/>
      <c r="CO552" s="199"/>
      <c r="CP552" s="199"/>
      <c r="CQ552" s="199"/>
      <c r="CR552" s="199"/>
      <c r="CS552" s="199"/>
      <c r="CT552" s="199"/>
      <c r="CU552" s="199"/>
      <c r="CV552" s="199"/>
      <c r="CW552" s="199"/>
      <c r="CX552" s="199"/>
      <c r="CY552" s="199"/>
      <c r="CZ552" s="199"/>
      <c r="DA552" s="199"/>
      <c r="DB552" s="199"/>
      <c r="DC552" s="199"/>
      <c r="DD552" s="199"/>
      <c r="DE552" s="199"/>
      <c r="DF552" s="199"/>
      <c r="DG552" s="199"/>
      <c r="DH552" s="199"/>
      <c r="DI552" s="199"/>
      <c r="DJ552" s="199"/>
      <c r="DK552" s="199"/>
      <c r="DL552" s="199"/>
      <c r="DM552" s="199"/>
      <c r="DN552" s="199"/>
    </row>
    <row r="553" spans="1:118" x14ac:dyDescent="0.2">
      <c r="A553" s="33" t="s">
        <v>143</v>
      </c>
      <c r="B553" s="33" t="s">
        <v>144</v>
      </c>
      <c r="C553" s="33">
        <v>30</v>
      </c>
      <c r="D553" s="33" t="s">
        <v>134</v>
      </c>
      <c r="E553" s="200">
        <v>0</v>
      </c>
      <c r="F553" s="199">
        <v>0</v>
      </c>
      <c r="G553" s="200"/>
      <c r="H553" s="199"/>
      <c r="I553" s="200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  <c r="AC553" s="199"/>
      <c r="AD553" s="199"/>
      <c r="AE553" s="199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9"/>
      <c r="AP553" s="199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  <c r="BM553" s="199"/>
      <c r="BN553" s="199"/>
      <c r="BO553" s="199"/>
      <c r="BP553" s="199"/>
      <c r="BQ553" s="199"/>
      <c r="BR553" s="199"/>
      <c r="BS553" s="199"/>
      <c r="BT553" s="199"/>
      <c r="BU553" s="199"/>
      <c r="BV553" s="199"/>
      <c r="BW553" s="199"/>
      <c r="BX553" s="199"/>
      <c r="BY553" s="199"/>
      <c r="BZ553" s="199"/>
      <c r="CA553" s="199"/>
      <c r="CB553" s="199"/>
      <c r="CC553" s="199"/>
      <c r="CD553" s="199"/>
      <c r="CE553" s="199"/>
      <c r="CF553" s="199"/>
      <c r="CG553" s="199"/>
      <c r="CH553" s="199"/>
      <c r="CI553" s="199"/>
      <c r="CJ553" s="199"/>
      <c r="CK553" s="199"/>
      <c r="CL553" s="199"/>
      <c r="CM553" s="199"/>
      <c r="CN553" s="199"/>
      <c r="CO553" s="199"/>
      <c r="CP553" s="199"/>
      <c r="CQ553" s="199"/>
      <c r="CR553" s="199"/>
      <c r="CS553" s="199"/>
      <c r="CT553" s="199"/>
      <c r="CU553" s="199"/>
      <c r="CV553" s="199"/>
      <c r="CW553" s="199"/>
      <c r="CX553" s="199"/>
      <c r="CY553" s="199"/>
      <c r="CZ553" s="199"/>
      <c r="DA553" s="199"/>
      <c r="DB553" s="199"/>
      <c r="DC553" s="199"/>
      <c r="DD553" s="199"/>
      <c r="DE553" s="199"/>
      <c r="DF553" s="199"/>
      <c r="DG553" s="199"/>
      <c r="DH553" s="199"/>
      <c r="DI553" s="199"/>
      <c r="DJ553" s="199"/>
      <c r="DK553" s="199"/>
      <c r="DL553" s="199"/>
      <c r="DM553" s="199"/>
      <c r="DN553" s="199"/>
    </row>
    <row r="554" spans="1:118" x14ac:dyDescent="0.2">
      <c r="A554" s="33" t="s">
        <v>143</v>
      </c>
      <c r="B554" s="33" t="s">
        <v>144</v>
      </c>
      <c r="C554" s="33">
        <v>31</v>
      </c>
      <c r="D554" s="33" t="s">
        <v>135</v>
      </c>
      <c r="E554" s="200">
        <v>0</v>
      </c>
      <c r="F554" s="199">
        <v>0</v>
      </c>
      <c r="G554" s="200"/>
      <c r="H554" s="199"/>
      <c r="I554" s="200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  <c r="AC554" s="199"/>
      <c r="AD554" s="199"/>
      <c r="AE554" s="199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9"/>
      <c r="AP554" s="199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/>
      <c r="BJ554" s="199"/>
      <c r="BK554" s="199"/>
      <c r="BL554" s="199"/>
      <c r="BM554" s="199"/>
      <c r="BN554" s="199"/>
      <c r="BO554" s="199"/>
      <c r="BP554" s="199"/>
      <c r="BQ554" s="199"/>
      <c r="BR554" s="199"/>
      <c r="BS554" s="199"/>
      <c r="BT554" s="199"/>
      <c r="BU554" s="199"/>
      <c r="BV554" s="199"/>
      <c r="BW554" s="199"/>
      <c r="BX554" s="199"/>
      <c r="BY554" s="199"/>
      <c r="BZ554" s="199"/>
      <c r="CA554" s="199"/>
      <c r="CB554" s="199"/>
      <c r="CC554" s="199"/>
      <c r="CD554" s="199"/>
      <c r="CE554" s="199"/>
      <c r="CF554" s="199"/>
      <c r="CG554" s="199"/>
      <c r="CH554" s="199"/>
      <c r="CI554" s="199"/>
      <c r="CJ554" s="199"/>
      <c r="CK554" s="199"/>
      <c r="CL554" s="199"/>
      <c r="CM554" s="199"/>
      <c r="CN554" s="199"/>
      <c r="CO554" s="199"/>
      <c r="CP554" s="199"/>
      <c r="CQ554" s="199"/>
      <c r="CR554" s="199"/>
      <c r="CS554" s="199"/>
      <c r="CT554" s="199"/>
      <c r="CU554" s="199"/>
      <c r="CV554" s="199"/>
      <c r="CW554" s="199"/>
      <c r="CX554" s="199"/>
      <c r="CY554" s="199"/>
      <c r="CZ554" s="199"/>
      <c r="DA554" s="199"/>
      <c r="DB554" s="199"/>
      <c r="DC554" s="199"/>
      <c r="DD554" s="199"/>
      <c r="DE554" s="199"/>
      <c r="DF554" s="199"/>
      <c r="DG554" s="199"/>
      <c r="DH554" s="199"/>
      <c r="DI554" s="199"/>
      <c r="DJ554" s="199"/>
      <c r="DK554" s="199"/>
      <c r="DL554" s="199"/>
      <c r="DM554" s="199"/>
      <c r="DN554" s="199"/>
    </row>
    <row r="555" spans="1:118" x14ac:dyDescent="0.2">
      <c r="A555" s="33" t="s">
        <v>143</v>
      </c>
      <c r="B555" s="33" t="s">
        <v>144</v>
      </c>
      <c r="C555" s="33">
        <v>32</v>
      </c>
      <c r="D555" s="33" t="s">
        <v>70</v>
      </c>
      <c r="E555" s="200">
        <v>0</v>
      </c>
      <c r="F555" s="199">
        <v>0</v>
      </c>
      <c r="G555" s="200"/>
      <c r="H555" s="199"/>
      <c r="I555" s="200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  <c r="AC555" s="199"/>
      <c r="AD555" s="199"/>
      <c r="AE555" s="199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9"/>
      <c r="AP555" s="199"/>
      <c r="AQ555" s="199"/>
      <c r="AR555" s="199"/>
      <c r="AS555" s="199"/>
      <c r="AT555" s="199"/>
      <c r="AU555" s="199"/>
      <c r="AV555" s="199"/>
      <c r="AW555" s="199"/>
      <c r="AX555" s="199"/>
      <c r="AY555" s="199"/>
      <c r="AZ555" s="199"/>
      <c r="BA555" s="199"/>
      <c r="BB555" s="199"/>
      <c r="BC555" s="199"/>
      <c r="BD555" s="199"/>
      <c r="BE555" s="199"/>
      <c r="BF555" s="199"/>
      <c r="BG555" s="199"/>
      <c r="BH555" s="199"/>
      <c r="BI555" s="199"/>
      <c r="BJ555" s="199"/>
      <c r="BK555" s="199"/>
      <c r="BL555" s="199"/>
      <c r="BM555" s="199"/>
      <c r="BN555" s="199"/>
      <c r="BO555" s="199"/>
      <c r="BP555" s="199"/>
      <c r="BQ555" s="199"/>
      <c r="BR555" s="199"/>
      <c r="BS555" s="199"/>
      <c r="BT555" s="199"/>
      <c r="BU555" s="199"/>
      <c r="BV555" s="199"/>
      <c r="BW555" s="199"/>
      <c r="BX555" s="199"/>
      <c r="BY555" s="199"/>
      <c r="BZ555" s="199"/>
      <c r="CA555" s="199"/>
      <c r="CB555" s="199"/>
      <c r="CC555" s="199"/>
      <c r="CD555" s="199"/>
      <c r="CE555" s="199"/>
      <c r="CF555" s="199"/>
      <c r="CG555" s="199"/>
      <c r="CH555" s="199"/>
      <c r="CI555" s="199"/>
      <c r="CJ555" s="199"/>
      <c r="CK555" s="199"/>
      <c r="CL555" s="199"/>
      <c r="CM555" s="199"/>
      <c r="CN555" s="199"/>
      <c r="CO555" s="199"/>
      <c r="CP555" s="199"/>
      <c r="CQ555" s="199"/>
      <c r="CR555" s="199"/>
      <c r="CS555" s="199"/>
      <c r="CT555" s="199"/>
      <c r="CU555" s="199"/>
      <c r="CV555" s="199"/>
      <c r="CW555" s="199"/>
      <c r="CX555" s="199"/>
      <c r="CY555" s="199"/>
      <c r="CZ555" s="199"/>
      <c r="DA555" s="199"/>
      <c r="DB555" s="199"/>
      <c r="DC555" s="199"/>
      <c r="DD555" s="199"/>
      <c r="DE555" s="199"/>
      <c r="DF555" s="199"/>
      <c r="DG555" s="199"/>
      <c r="DH555" s="199"/>
      <c r="DI555" s="199"/>
      <c r="DJ555" s="199"/>
      <c r="DK555" s="199"/>
      <c r="DL555" s="199"/>
      <c r="DM555" s="199"/>
      <c r="DN555" s="199"/>
    </row>
    <row r="556" spans="1:118" x14ac:dyDescent="0.2">
      <c r="A556" s="33" t="s">
        <v>143</v>
      </c>
      <c r="B556" s="33" t="s">
        <v>144</v>
      </c>
      <c r="C556" s="33">
        <v>33</v>
      </c>
      <c r="D556" s="33" t="s">
        <v>71</v>
      </c>
      <c r="E556" s="200">
        <v>0</v>
      </c>
      <c r="F556" s="199">
        <v>0</v>
      </c>
      <c r="G556" s="200"/>
      <c r="H556" s="199"/>
      <c r="I556" s="200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  <c r="AC556" s="199"/>
      <c r="AD556" s="199"/>
      <c r="AE556" s="199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9"/>
      <c r="AP556" s="199"/>
      <c r="AQ556" s="199"/>
      <c r="AR556" s="199"/>
      <c r="AS556" s="199"/>
      <c r="AT556" s="199"/>
      <c r="AU556" s="199"/>
      <c r="AV556" s="199"/>
      <c r="AW556" s="199"/>
      <c r="AX556" s="199"/>
      <c r="AY556" s="199"/>
      <c r="AZ556" s="199"/>
      <c r="BA556" s="199"/>
      <c r="BB556" s="199"/>
      <c r="BC556" s="199"/>
      <c r="BD556" s="199"/>
      <c r="BE556" s="199"/>
      <c r="BF556" s="199"/>
      <c r="BG556" s="199"/>
      <c r="BH556" s="199"/>
      <c r="BI556" s="199"/>
      <c r="BJ556" s="199"/>
      <c r="BK556" s="199"/>
      <c r="BL556" s="199"/>
      <c r="BM556" s="199"/>
      <c r="BN556" s="199"/>
      <c r="BO556" s="199"/>
      <c r="BP556" s="199"/>
      <c r="BQ556" s="199"/>
      <c r="BR556" s="199"/>
      <c r="BS556" s="199"/>
      <c r="BT556" s="199"/>
      <c r="BU556" s="199"/>
      <c r="BV556" s="199"/>
      <c r="BW556" s="199"/>
      <c r="BX556" s="199"/>
      <c r="BY556" s="199"/>
      <c r="BZ556" s="199"/>
      <c r="CA556" s="199"/>
      <c r="CB556" s="199"/>
      <c r="CC556" s="199"/>
      <c r="CD556" s="199"/>
      <c r="CE556" s="199"/>
      <c r="CF556" s="199"/>
      <c r="CG556" s="199"/>
      <c r="CH556" s="199"/>
      <c r="CI556" s="199"/>
      <c r="CJ556" s="199"/>
      <c r="CK556" s="199"/>
      <c r="CL556" s="199"/>
      <c r="CM556" s="199"/>
      <c r="CN556" s="199"/>
      <c r="CO556" s="199"/>
      <c r="CP556" s="199"/>
      <c r="CQ556" s="199"/>
      <c r="CR556" s="199"/>
      <c r="CS556" s="199"/>
      <c r="CT556" s="199"/>
      <c r="CU556" s="199"/>
      <c r="CV556" s="199"/>
      <c r="CW556" s="199"/>
      <c r="CX556" s="199"/>
      <c r="CY556" s="199"/>
      <c r="CZ556" s="199"/>
      <c r="DA556" s="199"/>
      <c r="DB556" s="199"/>
      <c r="DC556" s="199"/>
      <c r="DD556" s="199"/>
      <c r="DE556" s="199"/>
      <c r="DF556" s="199"/>
      <c r="DG556" s="199"/>
      <c r="DH556" s="199"/>
      <c r="DI556" s="199"/>
      <c r="DJ556" s="199"/>
      <c r="DK556" s="199"/>
      <c r="DL556" s="199"/>
      <c r="DM556" s="199"/>
      <c r="DN556" s="199"/>
    </row>
    <row r="557" spans="1:118" x14ac:dyDescent="0.2">
      <c r="A557" s="33" t="s">
        <v>143</v>
      </c>
      <c r="B557" s="33" t="s">
        <v>144</v>
      </c>
      <c r="C557" s="33">
        <v>34</v>
      </c>
      <c r="D557" s="33" t="s">
        <v>72</v>
      </c>
      <c r="E557" s="200">
        <v>0</v>
      </c>
      <c r="F557" s="199">
        <v>0</v>
      </c>
      <c r="G557" s="200"/>
      <c r="H557" s="199"/>
      <c r="I557" s="200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  <c r="AC557" s="199"/>
      <c r="AD557" s="199"/>
      <c r="AE557" s="199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9"/>
      <c r="AP557" s="199"/>
      <c r="AQ557" s="199"/>
      <c r="AR557" s="199"/>
      <c r="AS557" s="199"/>
      <c r="AT557" s="199"/>
      <c r="AU557" s="199"/>
      <c r="AV557" s="199"/>
      <c r="AW557" s="199"/>
      <c r="AX557" s="199"/>
      <c r="AY557" s="199"/>
      <c r="AZ557" s="199"/>
      <c r="BA557" s="199"/>
      <c r="BB557" s="199"/>
      <c r="BC557" s="199"/>
      <c r="BD557" s="199"/>
      <c r="BE557" s="199"/>
      <c r="BF557" s="199"/>
      <c r="BG557" s="199"/>
      <c r="BH557" s="199"/>
      <c r="BI557" s="199"/>
      <c r="BJ557" s="199"/>
      <c r="BK557" s="199"/>
      <c r="BL557" s="199"/>
      <c r="BM557" s="199"/>
      <c r="BN557" s="199"/>
      <c r="BO557" s="199"/>
      <c r="BP557" s="199"/>
      <c r="BQ557" s="199"/>
      <c r="BR557" s="199"/>
      <c r="BS557" s="199"/>
      <c r="BT557" s="199"/>
      <c r="BU557" s="199"/>
      <c r="BV557" s="199"/>
      <c r="BW557" s="199"/>
      <c r="BX557" s="199"/>
      <c r="BY557" s="199"/>
      <c r="BZ557" s="199"/>
      <c r="CA557" s="199"/>
      <c r="CB557" s="199"/>
      <c r="CC557" s="199"/>
      <c r="CD557" s="199"/>
      <c r="CE557" s="199"/>
      <c r="CF557" s="199"/>
      <c r="CG557" s="199"/>
      <c r="CH557" s="199"/>
      <c r="CI557" s="199"/>
      <c r="CJ557" s="199"/>
      <c r="CK557" s="199"/>
      <c r="CL557" s="199"/>
      <c r="CM557" s="199"/>
      <c r="CN557" s="199"/>
      <c r="CO557" s="199"/>
      <c r="CP557" s="199"/>
      <c r="CQ557" s="199"/>
      <c r="CR557" s="199"/>
      <c r="CS557" s="199"/>
      <c r="CT557" s="199"/>
      <c r="CU557" s="199"/>
      <c r="CV557" s="199"/>
      <c r="CW557" s="199"/>
      <c r="CX557" s="199"/>
      <c r="CY557" s="199"/>
      <c r="CZ557" s="199"/>
      <c r="DA557" s="199"/>
      <c r="DB557" s="199"/>
      <c r="DC557" s="199"/>
      <c r="DD557" s="199"/>
      <c r="DE557" s="199"/>
      <c r="DF557" s="199"/>
      <c r="DG557" s="199"/>
      <c r="DH557" s="199"/>
      <c r="DI557" s="199"/>
      <c r="DJ557" s="199"/>
      <c r="DK557" s="199"/>
      <c r="DL557" s="199"/>
      <c r="DM557" s="199"/>
      <c r="DN557" s="199"/>
    </row>
    <row r="558" spans="1:118" x14ac:dyDescent="0.2">
      <c r="A558" s="33" t="s">
        <v>143</v>
      </c>
      <c r="B558" s="33" t="s">
        <v>144</v>
      </c>
      <c r="C558" s="33">
        <v>35</v>
      </c>
      <c r="D558" s="33" t="s">
        <v>73</v>
      </c>
      <c r="E558" s="200">
        <v>0</v>
      </c>
      <c r="F558" s="199">
        <v>0</v>
      </c>
      <c r="G558" s="200"/>
      <c r="H558" s="199"/>
      <c r="I558" s="200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  <c r="AC558" s="199"/>
      <c r="AD558" s="199"/>
      <c r="AE558" s="199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9"/>
      <c r="AP558" s="199"/>
      <c r="AQ558" s="199"/>
      <c r="AR558" s="199"/>
      <c r="AS558" s="199"/>
      <c r="AT558" s="199"/>
      <c r="AU558" s="199"/>
      <c r="AV558" s="199"/>
      <c r="AW558" s="199"/>
      <c r="AX558" s="199"/>
      <c r="AY558" s="199"/>
      <c r="AZ558" s="199"/>
      <c r="BA558" s="199"/>
      <c r="BB558" s="199"/>
      <c r="BC558" s="199"/>
      <c r="BD558" s="199"/>
      <c r="BE558" s="199"/>
      <c r="BF558" s="199"/>
      <c r="BG558" s="199"/>
      <c r="BH558" s="199"/>
      <c r="BI558" s="199"/>
      <c r="BJ558" s="199"/>
      <c r="BK558" s="199"/>
      <c r="BL558" s="199"/>
      <c r="BM558" s="199"/>
      <c r="BN558" s="199"/>
      <c r="BO558" s="199"/>
      <c r="BP558" s="199"/>
      <c r="BQ558" s="199"/>
      <c r="BR558" s="199"/>
      <c r="BS558" s="199"/>
      <c r="BT558" s="199"/>
      <c r="BU558" s="199"/>
      <c r="BV558" s="199"/>
      <c r="BW558" s="199"/>
      <c r="BX558" s="199"/>
      <c r="BY558" s="199"/>
      <c r="BZ558" s="199"/>
      <c r="CA558" s="199"/>
      <c r="CB558" s="199"/>
      <c r="CC558" s="199"/>
      <c r="CD558" s="199"/>
      <c r="CE558" s="199"/>
      <c r="CF558" s="199"/>
      <c r="CG558" s="199"/>
      <c r="CH558" s="199"/>
      <c r="CI558" s="199"/>
      <c r="CJ558" s="199"/>
      <c r="CK558" s="199"/>
      <c r="CL558" s="199"/>
      <c r="CM558" s="199"/>
      <c r="CN558" s="199"/>
      <c r="CO558" s="199"/>
      <c r="CP558" s="199"/>
      <c r="CQ558" s="199"/>
      <c r="CR558" s="199"/>
      <c r="CS558" s="199"/>
      <c r="CT558" s="199"/>
      <c r="CU558" s="199"/>
      <c r="CV558" s="199"/>
      <c r="CW558" s="199"/>
      <c r="CX558" s="199"/>
      <c r="CY558" s="199"/>
      <c r="CZ558" s="199"/>
      <c r="DA558" s="199"/>
      <c r="DB558" s="199"/>
      <c r="DC558" s="199"/>
      <c r="DD558" s="199"/>
      <c r="DE558" s="199"/>
      <c r="DF558" s="199"/>
      <c r="DG558" s="199"/>
      <c r="DH558" s="199"/>
      <c r="DI558" s="199"/>
      <c r="DJ558" s="199"/>
      <c r="DK558" s="199"/>
      <c r="DL558" s="199"/>
      <c r="DM558" s="199"/>
      <c r="DN558" s="199"/>
    </row>
    <row r="559" spans="1:118" x14ac:dyDescent="0.2">
      <c r="A559" s="33" t="s">
        <v>143</v>
      </c>
      <c r="B559" s="33" t="s">
        <v>144</v>
      </c>
      <c r="C559" s="33">
        <v>36</v>
      </c>
      <c r="D559" s="33" t="s">
        <v>74</v>
      </c>
      <c r="E559" s="200">
        <v>0</v>
      </c>
      <c r="F559" s="199">
        <v>0</v>
      </c>
      <c r="G559" s="200"/>
      <c r="H559" s="199"/>
      <c r="I559" s="200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  <c r="AC559" s="199"/>
      <c r="AD559" s="199"/>
      <c r="AE559" s="199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9"/>
      <c r="AP559" s="199"/>
      <c r="AQ559" s="199"/>
      <c r="AR559" s="199"/>
      <c r="AS559" s="199"/>
      <c r="AT559" s="199"/>
      <c r="AU559" s="199"/>
      <c r="AV559" s="199"/>
      <c r="AW559" s="199"/>
      <c r="AX559" s="199"/>
      <c r="AY559" s="199"/>
      <c r="AZ559" s="199"/>
      <c r="BA559" s="199"/>
      <c r="BB559" s="199"/>
      <c r="BC559" s="199"/>
      <c r="BD559" s="199"/>
      <c r="BE559" s="199"/>
      <c r="BF559" s="199"/>
      <c r="BG559" s="199"/>
      <c r="BH559" s="199"/>
      <c r="BI559" s="199"/>
      <c r="BJ559" s="199"/>
      <c r="BK559" s="199"/>
      <c r="BL559" s="199"/>
      <c r="BM559" s="199"/>
      <c r="BN559" s="199"/>
      <c r="BO559" s="199"/>
      <c r="BP559" s="199"/>
      <c r="BQ559" s="199"/>
      <c r="BR559" s="199"/>
      <c r="BS559" s="199"/>
      <c r="BT559" s="199"/>
      <c r="BU559" s="199"/>
      <c r="BV559" s="199"/>
      <c r="BW559" s="199"/>
      <c r="BX559" s="199"/>
      <c r="BY559" s="199"/>
      <c r="BZ559" s="199"/>
      <c r="CA559" s="199"/>
      <c r="CB559" s="199"/>
      <c r="CC559" s="199"/>
      <c r="CD559" s="199"/>
      <c r="CE559" s="199"/>
      <c r="CF559" s="199"/>
      <c r="CG559" s="199"/>
      <c r="CH559" s="199"/>
      <c r="CI559" s="199"/>
      <c r="CJ559" s="199"/>
      <c r="CK559" s="199"/>
      <c r="CL559" s="199"/>
      <c r="CM559" s="199"/>
      <c r="CN559" s="199"/>
      <c r="CO559" s="199"/>
      <c r="CP559" s="199"/>
      <c r="CQ559" s="199"/>
      <c r="CR559" s="199"/>
      <c r="CS559" s="199"/>
      <c r="CT559" s="199"/>
      <c r="CU559" s="199"/>
      <c r="CV559" s="199"/>
      <c r="CW559" s="199"/>
      <c r="CX559" s="199"/>
      <c r="CY559" s="199"/>
      <c r="CZ559" s="199"/>
      <c r="DA559" s="199"/>
      <c r="DB559" s="199"/>
      <c r="DC559" s="199"/>
      <c r="DD559" s="199"/>
      <c r="DE559" s="199"/>
      <c r="DF559" s="199"/>
      <c r="DG559" s="199"/>
      <c r="DH559" s="199"/>
      <c r="DI559" s="199"/>
      <c r="DJ559" s="199"/>
      <c r="DK559" s="199"/>
      <c r="DL559" s="199"/>
      <c r="DM559" s="199"/>
      <c r="DN559" s="199"/>
    </row>
    <row r="560" spans="1:118" x14ac:dyDescent="0.2">
      <c r="A560" s="33" t="s">
        <v>143</v>
      </c>
      <c r="B560" s="33" t="s">
        <v>144</v>
      </c>
      <c r="C560" s="33">
        <v>37</v>
      </c>
      <c r="D560" s="33" t="s">
        <v>75</v>
      </c>
      <c r="E560" s="200">
        <v>0</v>
      </c>
      <c r="F560" s="199">
        <v>0</v>
      </c>
      <c r="G560" s="200"/>
      <c r="H560" s="199"/>
      <c r="I560" s="200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  <c r="AC560" s="199"/>
      <c r="AD560" s="199"/>
      <c r="AE560" s="199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9"/>
      <c r="AP560" s="199"/>
      <c r="AQ560" s="199"/>
      <c r="AR560" s="199"/>
      <c r="AS560" s="199"/>
      <c r="AT560" s="199"/>
      <c r="AU560" s="199"/>
      <c r="AV560" s="199"/>
      <c r="AW560" s="199"/>
      <c r="AX560" s="199"/>
      <c r="AY560" s="199"/>
      <c r="AZ560" s="199"/>
      <c r="BA560" s="199"/>
      <c r="BB560" s="199"/>
      <c r="BC560" s="199"/>
      <c r="BD560" s="199"/>
      <c r="BE560" s="199"/>
      <c r="BF560" s="199"/>
      <c r="BG560" s="199"/>
      <c r="BH560" s="199"/>
      <c r="BI560" s="199"/>
      <c r="BJ560" s="199"/>
      <c r="BK560" s="199"/>
      <c r="BL560" s="199"/>
      <c r="BM560" s="199"/>
      <c r="BN560" s="199"/>
      <c r="BO560" s="199"/>
      <c r="BP560" s="199"/>
      <c r="BQ560" s="199"/>
      <c r="BR560" s="199"/>
      <c r="BS560" s="199"/>
      <c r="BT560" s="199"/>
      <c r="BU560" s="199"/>
      <c r="BV560" s="199"/>
      <c r="BW560" s="199"/>
      <c r="BX560" s="199"/>
      <c r="BY560" s="199"/>
      <c r="BZ560" s="199"/>
      <c r="CA560" s="199"/>
      <c r="CB560" s="199"/>
      <c r="CC560" s="199"/>
      <c r="CD560" s="199"/>
      <c r="CE560" s="199"/>
      <c r="CF560" s="199"/>
      <c r="CG560" s="199"/>
      <c r="CH560" s="199"/>
      <c r="CI560" s="199"/>
      <c r="CJ560" s="199"/>
      <c r="CK560" s="199"/>
      <c r="CL560" s="199"/>
      <c r="CM560" s="199"/>
      <c r="CN560" s="199"/>
      <c r="CO560" s="199"/>
      <c r="CP560" s="199"/>
      <c r="CQ560" s="199"/>
      <c r="CR560" s="199"/>
      <c r="CS560" s="199"/>
      <c r="CT560" s="199"/>
      <c r="CU560" s="199"/>
      <c r="CV560" s="199"/>
      <c r="CW560" s="199"/>
      <c r="CX560" s="199"/>
      <c r="CY560" s="199"/>
      <c r="CZ560" s="199"/>
      <c r="DA560" s="199"/>
      <c r="DB560" s="199"/>
      <c r="DC560" s="199"/>
      <c r="DD560" s="199"/>
      <c r="DE560" s="199"/>
      <c r="DF560" s="199"/>
      <c r="DG560" s="199"/>
      <c r="DH560" s="199"/>
      <c r="DI560" s="199"/>
      <c r="DJ560" s="199"/>
      <c r="DK560" s="199"/>
      <c r="DL560" s="199"/>
      <c r="DM560" s="199"/>
      <c r="DN560" s="199"/>
    </row>
    <row r="561" spans="1:118" x14ac:dyDescent="0.2">
      <c r="A561" s="33" t="s">
        <v>143</v>
      </c>
      <c r="B561" s="33" t="s">
        <v>144</v>
      </c>
      <c r="C561" s="33">
        <v>38</v>
      </c>
      <c r="D561" s="33" t="s">
        <v>76</v>
      </c>
      <c r="E561" s="200">
        <v>0</v>
      </c>
      <c r="F561" s="199">
        <v>0</v>
      </c>
      <c r="G561" s="200"/>
      <c r="H561" s="199"/>
      <c r="I561" s="200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  <c r="AC561" s="199"/>
      <c r="AD561" s="199"/>
      <c r="AE561" s="199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9"/>
      <c r="AP561" s="199"/>
      <c r="AQ561" s="199"/>
      <c r="AR561" s="199"/>
      <c r="AS561" s="199"/>
      <c r="AT561" s="199"/>
      <c r="AU561" s="199"/>
      <c r="AV561" s="199"/>
      <c r="AW561" s="199"/>
      <c r="AX561" s="199"/>
      <c r="AY561" s="199"/>
      <c r="AZ561" s="199"/>
      <c r="BA561" s="199"/>
      <c r="BB561" s="199"/>
      <c r="BC561" s="199"/>
      <c r="BD561" s="199"/>
      <c r="BE561" s="199"/>
      <c r="BF561" s="199"/>
      <c r="BG561" s="199"/>
      <c r="BH561" s="199"/>
      <c r="BI561" s="199"/>
      <c r="BJ561" s="199"/>
      <c r="BK561" s="199"/>
      <c r="BL561" s="199"/>
      <c r="BM561" s="199"/>
      <c r="BN561" s="199"/>
      <c r="BO561" s="199"/>
      <c r="BP561" s="199"/>
      <c r="BQ561" s="199"/>
      <c r="BR561" s="199"/>
      <c r="BS561" s="199"/>
      <c r="BT561" s="199"/>
      <c r="BU561" s="199"/>
      <c r="BV561" s="199"/>
      <c r="BW561" s="199"/>
      <c r="BX561" s="199"/>
      <c r="BY561" s="199"/>
      <c r="BZ561" s="199"/>
      <c r="CA561" s="199"/>
      <c r="CB561" s="199"/>
      <c r="CC561" s="199"/>
      <c r="CD561" s="199"/>
      <c r="CE561" s="199"/>
      <c r="CF561" s="199"/>
      <c r="CG561" s="199"/>
      <c r="CH561" s="199"/>
      <c r="CI561" s="199"/>
      <c r="CJ561" s="199"/>
      <c r="CK561" s="199"/>
      <c r="CL561" s="199"/>
      <c r="CM561" s="199"/>
      <c r="CN561" s="199"/>
      <c r="CO561" s="199"/>
      <c r="CP561" s="199"/>
      <c r="CQ561" s="199"/>
      <c r="CR561" s="199"/>
      <c r="CS561" s="199"/>
      <c r="CT561" s="199"/>
      <c r="CU561" s="199"/>
      <c r="CV561" s="199"/>
      <c r="CW561" s="199"/>
      <c r="CX561" s="199"/>
      <c r="CY561" s="199"/>
      <c r="CZ561" s="199"/>
      <c r="DA561" s="199"/>
      <c r="DB561" s="199"/>
      <c r="DC561" s="199"/>
      <c r="DD561" s="199"/>
      <c r="DE561" s="199"/>
      <c r="DF561" s="199"/>
      <c r="DG561" s="199"/>
      <c r="DH561" s="199"/>
      <c r="DI561" s="199"/>
      <c r="DJ561" s="199"/>
      <c r="DK561" s="199"/>
      <c r="DL561" s="199"/>
      <c r="DM561" s="199"/>
      <c r="DN561" s="199"/>
    </row>
    <row r="562" spans="1:118" x14ac:dyDescent="0.2">
      <c r="A562" s="33" t="s">
        <v>143</v>
      </c>
      <c r="B562" s="33" t="s">
        <v>144</v>
      </c>
      <c r="C562" s="33">
        <v>39</v>
      </c>
      <c r="D562" s="33" t="s">
        <v>77</v>
      </c>
      <c r="E562" s="200">
        <v>0</v>
      </c>
      <c r="F562" s="199">
        <v>0</v>
      </c>
      <c r="G562" s="200"/>
      <c r="H562" s="199"/>
      <c r="I562" s="200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  <c r="AC562" s="199"/>
      <c r="AD562" s="199"/>
      <c r="AE562" s="199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9"/>
      <c r="AP562" s="199"/>
      <c r="AQ562" s="199"/>
      <c r="AR562" s="199"/>
      <c r="AS562" s="199"/>
      <c r="AT562" s="199"/>
      <c r="AU562" s="199"/>
      <c r="AV562" s="199"/>
      <c r="AW562" s="199"/>
      <c r="AX562" s="199"/>
      <c r="AY562" s="199"/>
      <c r="AZ562" s="199"/>
      <c r="BA562" s="199"/>
      <c r="BB562" s="199"/>
      <c r="BC562" s="199"/>
      <c r="BD562" s="199"/>
      <c r="BE562" s="199"/>
      <c r="BF562" s="199"/>
      <c r="BG562" s="199"/>
      <c r="BH562" s="199"/>
      <c r="BI562" s="199"/>
      <c r="BJ562" s="199"/>
      <c r="BK562" s="199"/>
      <c r="BL562" s="199"/>
      <c r="BM562" s="199"/>
      <c r="BN562" s="199"/>
      <c r="BO562" s="199"/>
      <c r="BP562" s="199"/>
      <c r="BQ562" s="199"/>
      <c r="BR562" s="199"/>
      <c r="BS562" s="199"/>
      <c r="BT562" s="199"/>
      <c r="BU562" s="199"/>
      <c r="BV562" s="199"/>
      <c r="BW562" s="199"/>
      <c r="BX562" s="199"/>
      <c r="BY562" s="199"/>
      <c r="BZ562" s="199"/>
      <c r="CA562" s="199"/>
      <c r="CB562" s="199"/>
      <c r="CC562" s="199"/>
      <c r="CD562" s="199"/>
      <c r="CE562" s="199"/>
      <c r="CF562" s="199"/>
      <c r="CG562" s="199"/>
      <c r="CH562" s="199"/>
      <c r="CI562" s="199"/>
      <c r="CJ562" s="199"/>
      <c r="CK562" s="199"/>
      <c r="CL562" s="199"/>
      <c r="CM562" s="199"/>
      <c r="CN562" s="199"/>
      <c r="CO562" s="199"/>
      <c r="CP562" s="199"/>
      <c r="CQ562" s="199"/>
      <c r="CR562" s="199"/>
      <c r="CS562" s="199"/>
      <c r="CT562" s="199"/>
      <c r="CU562" s="199"/>
      <c r="CV562" s="199"/>
      <c r="CW562" s="199"/>
      <c r="CX562" s="199"/>
      <c r="CY562" s="199"/>
      <c r="CZ562" s="199"/>
      <c r="DA562" s="199"/>
      <c r="DB562" s="199"/>
      <c r="DC562" s="199"/>
      <c r="DD562" s="199"/>
      <c r="DE562" s="199"/>
      <c r="DF562" s="199"/>
      <c r="DG562" s="199"/>
      <c r="DH562" s="199"/>
      <c r="DI562" s="199"/>
      <c r="DJ562" s="199"/>
      <c r="DK562" s="199"/>
      <c r="DL562" s="199"/>
      <c r="DM562" s="199"/>
      <c r="DN562" s="199"/>
    </row>
    <row r="563" spans="1:118" x14ac:dyDescent="0.2">
      <c r="A563" s="33" t="s">
        <v>143</v>
      </c>
      <c r="B563" s="33" t="s">
        <v>144</v>
      </c>
      <c r="C563" s="33">
        <v>40</v>
      </c>
      <c r="D563" s="33" t="s">
        <v>78</v>
      </c>
      <c r="E563" s="200">
        <v>0</v>
      </c>
      <c r="F563" s="199">
        <v>0</v>
      </c>
      <c r="G563" s="200"/>
      <c r="H563" s="199"/>
      <c r="I563" s="200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  <c r="AC563" s="199"/>
      <c r="AD563" s="199"/>
      <c r="AE563" s="199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9"/>
      <c r="AP563" s="199"/>
      <c r="AQ563" s="199"/>
      <c r="AR563" s="199"/>
      <c r="AS563" s="199"/>
      <c r="AT563" s="199"/>
      <c r="AU563" s="199"/>
      <c r="AV563" s="199"/>
      <c r="AW563" s="199"/>
      <c r="AX563" s="199"/>
      <c r="AY563" s="199"/>
      <c r="AZ563" s="199"/>
      <c r="BA563" s="199"/>
      <c r="BB563" s="199"/>
      <c r="BC563" s="199"/>
      <c r="BD563" s="199"/>
      <c r="BE563" s="199"/>
      <c r="BF563" s="199"/>
      <c r="BG563" s="199"/>
      <c r="BH563" s="199"/>
      <c r="BI563" s="199"/>
      <c r="BJ563" s="199"/>
      <c r="BK563" s="199"/>
      <c r="BL563" s="199"/>
      <c r="BM563" s="199"/>
      <c r="BN563" s="199"/>
      <c r="BO563" s="199"/>
      <c r="BP563" s="199"/>
      <c r="BQ563" s="199"/>
      <c r="BR563" s="199"/>
      <c r="BS563" s="199"/>
      <c r="BT563" s="199"/>
      <c r="BU563" s="199"/>
      <c r="BV563" s="199"/>
      <c r="BW563" s="199"/>
      <c r="BX563" s="199"/>
      <c r="BY563" s="199"/>
      <c r="BZ563" s="199"/>
      <c r="CA563" s="199"/>
      <c r="CB563" s="199"/>
      <c r="CC563" s="199"/>
      <c r="CD563" s="199"/>
      <c r="CE563" s="199"/>
      <c r="CF563" s="199"/>
      <c r="CG563" s="199"/>
      <c r="CH563" s="199"/>
      <c r="CI563" s="199"/>
      <c r="CJ563" s="199"/>
      <c r="CK563" s="199"/>
      <c r="CL563" s="199"/>
      <c r="CM563" s="199"/>
      <c r="CN563" s="199"/>
      <c r="CO563" s="199"/>
      <c r="CP563" s="199"/>
      <c r="CQ563" s="199"/>
      <c r="CR563" s="199"/>
      <c r="CS563" s="199"/>
      <c r="CT563" s="199"/>
      <c r="CU563" s="199"/>
      <c r="CV563" s="199"/>
      <c r="CW563" s="199"/>
      <c r="CX563" s="199"/>
      <c r="CY563" s="199"/>
      <c r="CZ563" s="199"/>
      <c r="DA563" s="199"/>
      <c r="DB563" s="199"/>
      <c r="DC563" s="199"/>
      <c r="DD563" s="199"/>
      <c r="DE563" s="199"/>
      <c r="DF563" s="199"/>
      <c r="DG563" s="199"/>
      <c r="DH563" s="199"/>
      <c r="DI563" s="199"/>
      <c r="DJ563" s="199"/>
      <c r="DK563" s="199"/>
      <c r="DL563" s="199"/>
      <c r="DM563" s="199"/>
      <c r="DN563" s="199"/>
    </row>
    <row r="564" spans="1:118" x14ac:dyDescent="0.2">
      <c r="A564" s="33" t="s">
        <v>145</v>
      </c>
      <c r="B564" s="33" t="s">
        <v>146</v>
      </c>
      <c r="C564" s="33">
        <v>1</v>
      </c>
      <c r="D564" s="33" t="s">
        <v>25</v>
      </c>
      <c r="E564" s="200">
        <v>0</v>
      </c>
      <c r="F564" s="199">
        <v>0</v>
      </c>
      <c r="G564" s="200"/>
      <c r="H564" s="199"/>
      <c r="I564" s="200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  <c r="AC564" s="199"/>
      <c r="AD564" s="199"/>
      <c r="AE564" s="199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9"/>
      <c r="AP564" s="199"/>
      <c r="AQ564" s="199"/>
      <c r="AR564" s="199"/>
      <c r="AS564" s="199"/>
      <c r="AT564" s="199"/>
      <c r="AU564" s="199"/>
      <c r="AV564" s="199"/>
      <c r="AW564" s="199"/>
      <c r="AX564" s="199"/>
      <c r="AY564" s="199"/>
      <c r="AZ564" s="199"/>
      <c r="BA564" s="199"/>
      <c r="BB564" s="199"/>
      <c r="BC564" s="199"/>
      <c r="BD564" s="199"/>
      <c r="BE564" s="199"/>
      <c r="BF564" s="199"/>
      <c r="BG564" s="199"/>
      <c r="BH564" s="199"/>
      <c r="BI564" s="199"/>
      <c r="BJ564" s="199"/>
      <c r="BK564" s="199"/>
      <c r="BL564" s="199"/>
      <c r="BM564" s="199"/>
      <c r="BN564" s="199"/>
      <c r="BO564" s="199"/>
      <c r="BP564" s="199"/>
      <c r="BQ564" s="199"/>
      <c r="BR564" s="199"/>
      <c r="BS564" s="199"/>
      <c r="BT564" s="199"/>
      <c r="BU564" s="199"/>
      <c r="BV564" s="199"/>
      <c r="BW564" s="199"/>
      <c r="BX564" s="199"/>
      <c r="BY564" s="199"/>
      <c r="BZ564" s="199"/>
      <c r="CA564" s="199"/>
      <c r="CB564" s="199"/>
      <c r="CC564" s="199"/>
      <c r="CD564" s="199"/>
      <c r="CE564" s="199"/>
      <c r="CF564" s="199"/>
      <c r="CG564" s="199"/>
      <c r="CH564" s="199"/>
      <c r="CI564" s="199"/>
      <c r="CJ564" s="199"/>
      <c r="CK564" s="199"/>
      <c r="CL564" s="199"/>
      <c r="CM564" s="199"/>
      <c r="CN564" s="199"/>
      <c r="CO564" s="199"/>
      <c r="CP564" s="199"/>
      <c r="CQ564" s="199"/>
      <c r="CR564" s="199"/>
      <c r="CS564" s="199"/>
      <c r="CT564" s="199"/>
      <c r="CU564" s="199"/>
      <c r="CV564" s="199"/>
      <c r="CW564" s="199"/>
      <c r="CX564" s="199"/>
      <c r="CY564" s="199"/>
      <c r="CZ564" s="199"/>
      <c r="DA564" s="199"/>
      <c r="DB564" s="199"/>
      <c r="DC564" s="199"/>
      <c r="DD564" s="199"/>
      <c r="DE564" s="199"/>
      <c r="DF564" s="199"/>
      <c r="DG564" s="199"/>
      <c r="DH564" s="199"/>
      <c r="DI564" s="199"/>
      <c r="DJ564" s="199"/>
      <c r="DK564" s="199"/>
      <c r="DL564" s="199"/>
      <c r="DM564" s="199"/>
      <c r="DN564" s="199"/>
    </row>
    <row r="565" spans="1:118" x14ac:dyDescent="0.2">
      <c r="A565" s="33" t="s">
        <v>145</v>
      </c>
      <c r="B565" s="33" t="s">
        <v>146</v>
      </c>
      <c r="C565" s="33">
        <v>2</v>
      </c>
      <c r="D565" s="33" t="s">
        <v>26</v>
      </c>
      <c r="E565" s="200">
        <v>0</v>
      </c>
      <c r="F565" s="199">
        <v>0</v>
      </c>
      <c r="G565" s="200"/>
      <c r="H565" s="199"/>
      <c r="I565" s="200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  <c r="AC565" s="199"/>
      <c r="AD565" s="199"/>
      <c r="AE565" s="199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9"/>
      <c r="AP565" s="199"/>
      <c r="AQ565" s="199"/>
      <c r="AR565" s="199"/>
      <c r="AS565" s="199"/>
      <c r="AT565" s="199"/>
      <c r="AU565" s="199"/>
      <c r="AV565" s="199"/>
      <c r="AW565" s="199"/>
      <c r="AX565" s="199"/>
      <c r="AY565" s="199"/>
      <c r="AZ565" s="199"/>
      <c r="BA565" s="199"/>
      <c r="BB565" s="199"/>
      <c r="BC565" s="199"/>
      <c r="BD565" s="199"/>
      <c r="BE565" s="199"/>
      <c r="BF565" s="199"/>
      <c r="BG565" s="199"/>
      <c r="BH565" s="199"/>
      <c r="BI565" s="199"/>
      <c r="BJ565" s="199"/>
      <c r="BK565" s="199"/>
      <c r="BL565" s="199"/>
      <c r="BM565" s="199"/>
      <c r="BN565" s="199"/>
      <c r="BO565" s="199"/>
      <c r="BP565" s="199"/>
      <c r="BQ565" s="199"/>
      <c r="BR565" s="199"/>
      <c r="BS565" s="199"/>
      <c r="BT565" s="199"/>
      <c r="BU565" s="199"/>
      <c r="BV565" s="199"/>
      <c r="BW565" s="199"/>
      <c r="BX565" s="199"/>
      <c r="BY565" s="199"/>
      <c r="BZ565" s="199"/>
      <c r="CA565" s="199"/>
      <c r="CB565" s="199"/>
      <c r="CC565" s="199"/>
      <c r="CD565" s="199"/>
      <c r="CE565" s="199"/>
      <c r="CF565" s="199"/>
      <c r="CG565" s="199"/>
      <c r="CH565" s="199"/>
      <c r="CI565" s="199"/>
      <c r="CJ565" s="199"/>
      <c r="CK565" s="199"/>
      <c r="CL565" s="199"/>
      <c r="CM565" s="199"/>
      <c r="CN565" s="199"/>
      <c r="CO565" s="199"/>
      <c r="CP565" s="199"/>
      <c r="CQ565" s="199"/>
      <c r="CR565" s="199"/>
      <c r="CS565" s="199"/>
      <c r="CT565" s="199"/>
      <c r="CU565" s="199"/>
      <c r="CV565" s="199"/>
      <c r="CW565" s="199"/>
      <c r="CX565" s="199"/>
      <c r="CY565" s="199"/>
      <c r="CZ565" s="199"/>
      <c r="DA565" s="199"/>
      <c r="DB565" s="199"/>
      <c r="DC565" s="199"/>
      <c r="DD565" s="199"/>
      <c r="DE565" s="199"/>
      <c r="DF565" s="199"/>
      <c r="DG565" s="199"/>
      <c r="DH565" s="199"/>
      <c r="DI565" s="199"/>
      <c r="DJ565" s="199"/>
      <c r="DK565" s="199"/>
      <c r="DL565" s="199"/>
      <c r="DM565" s="199"/>
      <c r="DN565" s="199"/>
    </row>
    <row r="566" spans="1:118" x14ac:dyDescent="0.2">
      <c r="A566" s="33" t="s">
        <v>145</v>
      </c>
      <c r="B566" s="33" t="s">
        <v>146</v>
      </c>
      <c r="C566" s="33">
        <v>3</v>
      </c>
      <c r="D566" s="33" t="s">
        <v>27</v>
      </c>
      <c r="E566" s="200">
        <v>0</v>
      </c>
      <c r="F566" s="199">
        <v>0</v>
      </c>
      <c r="G566" s="200"/>
      <c r="H566" s="199"/>
      <c r="I566" s="200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  <c r="AC566" s="199"/>
      <c r="AD566" s="199"/>
      <c r="AE566" s="199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9"/>
      <c r="AP566" s="199"/>
      <c r="AQ566" s="199"/>
      <c r="AR566" s="199"/>
      <c r="AS566" s="199"/>
      <c r="AT566" s="199"/>
      <c r="AU566" s="199"/>
      <c r="AV566" s="199"/>
      <c r="AW566" s="199"/>
      <c r="AX566" s="199"/>
      <c r="AY566" s="199"/>
      <c r="AZ566" s="199"/>
      <c r="BA566" s="199"/>
      <c r="BB566" s="199"/>
      <c r="BC566" s="199"/>
      <c r="BD566" s="199"/>
      <c r="BE566" s="199"/>
      <c r="BF566" s="199"/>
      <c r="BG566" s="199"/>
      <c r="BH566" s="199"/>
      <c r="BI566" s="199"/>
      <c r="BJ566" s="199"/>
      <c r="BK566" s="199"/>
      <c r="BL566" s="199"/>
      <c r="BM566" s="199"/>
      <c r="BN566" s="199"/>
      <c r="BO566" s="199"/>
      <c r="BP566" s="199"/>
      <c r="BQ566" s="199"/>
      <c r="BR566" s="199"/>
      <c r="BS566" s="199"/>
      <c r="BT566" s="199"/>
      <c r="BU566" s="199"/>
      <c r="BV566" s="199"/>
      <c r="BW566" s="199"/>
      <c r="BX566" s="199"/>
      <c r="BY566" s="199"/>
      <c r="BZ566" s="199"/>
      <c r="CA566" s="199"/>
      <c r="CB566" s="199"/>
      <c r="CC566" s="199"/>
      <c r="CD566" s="199"/>
      <c r="CE566" s="199"/>
      <c r="CF566" s="199"/>
      <c r="CG566" s="199"/>
      <c r="CH566" s="199"/>
      <c r="CI566" s="199"/>
      <c r="CJ566" s="199"/>
      <c r="CK566" s="199"/>
      <c r="CL566" s="199"/>
      <c r="CM566" s="199"/>
      <c r="CN566" s="199"/>
      <c r="CO566" s="199"/>
      <c r="CP566" s="199"/>
      <c r="CQ566" s="199"/>
      <c r="CR566" s="199"/>
      <c r="CS566" s="199"/>
      <c r="CT566" s="199"/>
      <c r="CU566" s="199"/>
      <c r="CV566" s="199"/>
      <c r="CW566" s="199"/>
      <c r="CX566" s="199"/>
      <c r="CY566" s="199"/>
      <c r="CZ566" s="199"/>
      <c r="DA566" s="199"/>
      <c r="DB566" s="199"/>
      <c r="DC566" s="199"/>
      <c r="DD566" s="199"/>
      <c r="DE566" s="199"/>
      <c r="DF566" s="199"/>
      <c r="DG566" s="199"/>
      <c r="DH566" s="199"/>
      <c r="DI566" s="199"/>
      <c r="DJ566" s="199"/>
      <c r="DK566" s="199"/>
      <c r="DL566" s="199"/>
      <c r="DM566" s="199"/>
      <c r="DN566" s="199"/>
    </row>
    <row r="567" spans="1:118" x14ac:dyDescent="0.2">
      <c r="A567" s="33" t="s">
        <v>145</v>
      </c>
      <c r="B567" s="33" t="s">
        <v>146</v>
      </c>
      <c r="C567" s="33">
        <v>4</v>
      </c>
      <c r="D567" s="33" t="s">
        <v>28</v>
      </c>
      <c r="E567" s="200">
        <v>0</v>
      </c>
      <c r="F567" s="199">
        <v>0</v>
      </c>
      <c r="G567" s="200"/>
      <c r="H567" s="199"/>
      <c r="I567" s="200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  <c r="AC567" s="199"/>
      <c r="AD567" s="199"/>
      <c r="AE567" s="199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9"/>
      <c r="AP567" s="199"/>
      <c r="AQ567" s="199"/>
      <c r="AR567" s="199"/>
      <c r="AS567" s="199"/>
      <c r="AT567" s="199"/>
      <c r="AU567" s="199"/>
      <c r="AV567" s="199"/>
      <c r="AW567" s="199"/>
      <c r="AX567" s="199"/>
      <c r="AY567" s="199"/>
      <c r="AZ567" s="199"/>
      <c r="BA567" s="199"/>
      <c r="BB567" s="199"/>
      <c r="BC567" s="199"/>
      <c r="BD567" s="199"/>
      <c r="BE567" s="199"/>
      <c r="BF567" s="199"/>
      <c r="BG567" s="199"/>
      <c r="BH567" s="199"/>
      <c r="BI567" s="199"/>
      <c r="BJ567" s="199"/>
      <c r="BK567" s="199"/>
      <c r="BL567" s="199"/>
      <c r="BM567" s="199"/>
      <c r="BN567" s="199"/>
      <c r="BO567" s="199"/>
      <c r="BP567" s="199"/>
      <c r="BQ567" s="199"/>
      <c r="BR567" s="199"/>
      <c r="BS567" s="199"/>
      <c r="BT567" s="199"/>
      <c r="BU567" s="199"/>
      <c r="BV567" s="199"/>
      <c r="BW567" s="199"/>
      <c r="BX567" s="199"/>
      <c r="BY567" s="199"/>
      <c r="BZ567" s="199"/>
      <c r="CA567" s="199"/>
      <c r="CB567" s="199"/>
      <c r="CC567" s="199"/>
      <c r="CD567" s="199"/>
      <c r="CE567" s="199"/>
      <c r="CF567" s="199"/>
      <c r="CG567" s="199"/>
      <c r="CH567" s="199"/>
      <c r="CI567" s="199"/>
      <c r="CJ567" s="199"/>
      <c r="CK567" s="199"/>
      <c r="CL567" s="199"/>
      <c r="CM567" s="199"/>
      <c r="CN567" s="199"/>
      <c r="CO567" s="199"/>
      <c r="CP567" s="199"/>
      <c r="CQ567" s="199"/>
      <c r="CR567" s="199"/>
      <c r="CS567" s="199"/>
      <c r="CT567" s="199"/>
      <c r="CU567" s="199"/>
      <c r="CV567" s="199"/>
      <c r="CW567" s="199"/>
      <c r="CX567" s="199"/>
      <c r="CY567" s="199"/>
      <c r="CZ567" s="199"/>
      <c r="DA567" s="199"/>
      <c r="DB567" s="199"/>
      <c r="DC567" s="199"/>
      <c r="DD567" s="199"/>
      <c r="DE567" s="199"/>
      <c r="DF567" s="199"/>
      <c r="DG567" s="199"/>
      <c r="DH567" s="199"/>
      <c r="DI567" s="199"/>
      <c r="DJ567" s="199"/>
      <c r="DK567" s="199"/>
      <c r="DL567" s="199"/>
      <c r="DM567" s="199"/>
      <c r="DN567" s="199"/>
    </row>
    <row r="568" spans="1:118" x14ac:dyDescent="0.2">
      <c r="A568" s="33" t="s">
        <v>145</v>
      </c>
      <c r="B568" s="33" t="s">
        <v>146</v>
      </c>
      <c r="C568" s="33">
        <v>5</v>
      </c>
      <c r="D568" s="33" t="s">
        <v>123</v>
      </c>
      <c r="E568" s="200">
        <v>0</v>
      </c>
      <c r="F568" s="199">
        <v>0</v>
      </c>
      <c r="G568" s="200"/>
      <c r="H568" s="199"/>
      <c r="I568" s="200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  <c r="AC568" s="199"/>
      <c r="AD568" s="199"/>
      <c r="AE568" s="199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9"/>
      <c r="AP568" s="199"/>
      <c r="AQ568" s="199"/>
      <c r="AR568" s="199"/>
      <c r="AS568" s="199"/>
      <c r="AT568" s="199"/>
      <c r="AU568" s="199"/>
      <c r="AV568" s="199"/>
      <c r="AW568" s="199"/>
      <c r="AX568" s="199"/>
      <c r="AY568" s="199"/>
      <c r="AZ568" s="199"/>
      <c r="BA568" s="199"/>
      <c r="BB568" s="199"/>
      <c r="BC568" s="199"/>
      <c r="BD568" s="199"/>
      <c r="BE568" s="199"/>
      <c r="BF568" s="199"/>
      <c r="BG568" s="199"/>
      <c r="BH568" s="199"/>
      <c r="BI568" s="199"/>
      <c r="BJ568" s="199"/>
      <c r="BK568" s="199"/>
      <c r="BL568" s="199"/>
      <c r="BM568" s="199"/>
      <c r="BN568" s="199"/>
      <c r="BO568" s="199"/>
      <c r="BP568" s="199"/>
      <c r="BQ568" s="199"/>
      <c r="BR568" s="199"/>
      <c r="BS568" s="199"/>
      <c r="BT568" s="199"/>
      <c r="BU568" s="199"/>
      <c r="BV568" s="199"/>
      <c r="BW568" s="199"/>
      <c r="BX568" s="199"/>
      <c r="BY568" s="199"/>
      <c r="BZ568" s="199"/>
      <c r="CA568" s="199"/>
      <c r="CB568" s="199"/>
      <c r="CC568" s="199"/>
      <c r="CD568" s="199"/>
      <c r="CE568" s="199"/>
      <c r="CF568" s="199"/>
      <c r="CG568" s="199"/>
      <c r="CH568" s="199"/>
      <c r="CI568" s="199"/>
      <c r="CJ568" s="199"/>
      <c r="CK568" s="199"/>
      <c r="CL568" s="199"/>
      <c r="CM568" s="199"/>
      <c r="CN568" s="199"/>
      <c r="CO568" s="199"/>
      <c r="CP568" s="199"/>
      <c r="CQ568" s="199"/>
      <c r="CR568" s="199"/>
      <c r="CS568" s="199"/>
      <c r="CT568" s="199"/>
      <c r="CU568" s="199"/>
      <c r="CV568" s="199"/>
      <c r="CW568" s="199"/>
      <c r="CX568" s="199"/>
      <c r="CY568" s="199"/>
      <c r="CZ568" s="199"/>
      <c r="DA568" s="199"/>
      <c r="DB568" s="199"/>
      <c r="DC568" s="199"/>
      <c r="DD568" s="199"/>
      <c r="DE568" s="199"/>
      <c r="DF568" s="199"/>
      <c r="DG568" s="199"/>
      <c r="DH568" s="199"/>
      <c r="DI568" s="199"/>
      <c r="DJ568" s="199"/>
      <c r="DK568" s="199"/>
      <c r="DL568" s="199"/>
      <c r="DM568" s="199"/>
      <c r="DN568" s="199"/>
    </row>
    <row r="569" spans="1:118" x14ac:dyDescent="0.2">
      <c r="A569" s="33" t="s">
        <v>145</v>
      </c>
      <c r="B569" s="33" t="s">
        <v>146</v>
      </c>
      <c r="C569" s="33">
        <v>6</v>
      </c>
      <c r="D569" s="33" t="s">
        <v>25</v>
      </c>
      <c r="E569" s="200">
        <v>0</v>
      </c>
      <c r="F569" s="199">
        <v>0</v>
      </c>
      <c r="G569" s="200"/>
      <c r="H569" s="199"/>
      <c r="I569" s="200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  <c r="AC569" s="199"/>
      <c r="AD569" s="199"/>
      <c r="AE569" s="199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9"/>
      <c r="AP569" s="199"/>
      <c r="AQ569" s="199"/>
      <c r="AR569" s="199"/>
      <c r="AS569" s="199"/>
      <c r="AT569" s="199"/>
      <c r="AU569" s="199"/>
      <c r="AV569" s="199"/>
      <c r="AW569" s="199"/>
      <c r="AX569" s="199"/>
      <c r="AY569" s="199"/>
      <c r="AZ569" s="199"/>
      <c r="BA569" s="199"/>
      <c r="BB569" s="199"/>
      <c r="BC569" s="199"/>
      <c r="BD569" s="199"/>
      <c r="BE569" s="199"/>
      <c r="BF569" s="199"/>
      <c r="BG569" s="199"/>
      <c r="BH569" s="199"/>
      <c r="BI569" s="199"/>
      <c r="BJ569" s="199"/>
      <c r="BK569" s="199"/>
      <c r="BL569" s="199"/>
      <c r="BM569" s="199"/>
      <c r="BN569" s="199"/>
      <c r="BO569" s="199"/>
      <c r="BP569" s="199"/>
      <c r="BQ569" s="199"/>
      <c r="BR569" s="199"/>
      <c r="BS569" s="199"/>
      <c r="BT569" s="199"/>
      <c r="BU569" s="199"/>
      <c r="BV569" s="199"/>
      <c r="BW569" s="199"/>
      <c r="BX569" s="199"/>
      <c r="BY569" s="199"/>
      <c r="BZ569" s="199"/>
      <c r="CA569" s="199"/>
      <c r="CB569" s="199"/>
      <c r="CC569" s="199"/>
      <c r="CD569" s="199"/>
      <c r="CE569" s="199"/>
      <c r="CF569" s="199"/>
      <c r="CG569" s="199"/>
      <c r="CH569" s="199"/>
      <c r="CI569" s="199"/>
      <c r="CJ569" s="199"/>
      <c r="CK569" s="199"/>
      <c r="CL569" s="199"/>
      <c r="CM569" s="199"/>
      <c r="CN569" s="199"/>
      <c r="CO569" s="199"/>
      <c r="CP569" s="199"/>
      <c r="CQ569" s="199"/>
      <c r="CR569" s="199"/>
      <c r="CS569" s="199"/>
      <c r="CT569" s="199"/>
      <c r="CU569" s="199"/>
      <c r="CV569" s="199"/>
      <c r="CW569" s="199"/>
      <c r="CX569" s="199"/>
      <c r="CY569" s="199"/>
      <c r="CZ569" s="199"/>
      <c r="DA569" s="199"/>
      <c r="DB569" s="199"/>
      <c r="DC569" s="199"/>
      <c r="DD569" s="199"/>
      <c r="DE569" s="199"/>
      <c r="DF569" s="199"/>
      <c r="DG569" s="199"/>
      <c r="DH569" s="199"/>
      <c r="DI569" s="199"/>
      <c r="DJ569" s="199"/>
      <c r="DK569" s="199"/>
      <c r="DL569" s="199"/>
      <c r="DM569" s="199"/>
      <c r="DN569" s="199"/>
    </row>
    <row r="570" spans="1:118" x14ac:dyDescent="0.2">
      <c r="A570" s="33" t="s">
        <v>145</v>
      </c>
      <c r="B570" s="33" t="s">
        <v>146</v>
      </c>
      <c r="C570" s="33">
        <v>7</v>
      </c>
      <c r="D570" s="33" t="s">
        <v>26</v>
      </c>
      <c r="E570" s="201">
        <v>0</v>
      </c>
      <c r="F570" s="33">
        <v>0</v>
      </c>
    </row>
    <row r="571" spans="1:118" x14ac:dyDescent="0.2">
      <c r="A571" s="33" t="s">
        <v>145</v>
      </c>
      <c r="B571" s="33" t="s">
        <v>146</v>
      </c>
      <c r="C571" s="33">
        <v>8</v>
      </c>
      <c r="D571" s="33" t="s">
        <v>27</v>
      </c>
      <c r="E571" s="201">
        <v>0</v>
      </c>
      <c r="F571" s="33">
        <v>0</v>
      </c>
    </row>
    <row r="572" spans="1:118" x14ac:dyDescent="0.2">
      <c r="A572" s="33" t="s">
        <v>145</v>
      </c>
      <c r="B572" s="33" t="s">
        <v>146</v>
      </c>
      <c r="C572" s="33">
        <v>9</v>
      </c>
      <c r="D572" s="33" t="s">
        <v>28</v>
      </c>
      <c r="E572" s="201">
        <v>0</v>
      </c>
      <c r="F572" s="33">
        <v>0</v>
      </c>
    </row>
    <row r="573" spans="1:118" x14ac:dyDescent="0.2">
      <c r="A573" s="33" t="s">
        <v>145</v>
      </c>
      <c r="B573" s="33" t="s">
        <v>146</v>
      </c>
      <c r="C573" s="33">
        <v>10</v>
      </c>
      <c r="D573" s="33" t="s">
        <v>32</v>
      </c>
      <c r="E573" s="201">
        <v>0</v>
      </c>
      <c r="F573" s="33">
        <v>0</v>
      </c>
    </row>
    <row r="574" spans="1:118" x14ac:dyDescent="0.2">
      <c r="A574" s="33" t="s">
        <v>145</v>
      </c>
      <c r="B574" s="33" t="s">
        <v>146</v>
      </c>
      <c r="C574" s="33">
        <v>11</v>
      </c>
      <c r="D574" s="33" t="s">
        <v>35</v>
      </c>
      <c r="E574" s="201">
        <v>0</v>
      </c>
      <c r="F574" s="33">
        <v>0</v>
      </c>
    </row>
    <row r="575" spans="1:118" x14ac:dyDescent="0.2">
      <c r="A575" s="33" t="s">
        <v>145</v>
      </c>
      <c r="B575" s="33" t="s">
        <v>146</v>
      </c>
      <c r="C575" s="33">
        <v>12</v>
      </c>
      <c r="D575" s="33" t="s">
        <v>36</v>
      </c>
      <c r="E575" s="201">
        <v>0</v>
      </c>
      <c r="F575" s="33">
        <v>0</v>
      </c>
    </row>
    <row r="576" spans="1:118" x14ac:dyDescent="0.2">
      <c r="A576" s="33" t="s">
        <v>145</v>
      </c>
      <c r="B576" s="33" t="s">
        <v>146</v>
      </c>
      <c r="C576" s="33">
        <v>13</v>
      </c>
      <c r="D576" s="33" t="s">
        <v>39</v>
      </c>
      <c r="E576" s="201">
        <v>0</v>
      </c>
      <c r="F576" s="33">
        <v>0</v>
      </c>
    </row>
    <row r="577" spans="1:6" x14ac:dyDescent="0.2">
      <c r="A577" s="33" t="s">
        <v>145</v>
      </c>
      <c r="B577" s="33" t="s">
        <v>146</v>
      </c>
      <c r="C577" s="33">
        <v>14</v>
      </c>
      <c r="D577" s="33" t="s">
        <v>40</v>
      </c>
      <c r="E577" s="201">
        <v>0</v>
      </c>
      <c r="F577" s="33">
        <v>0</v>
      </c>
    </row>
    <row r="578" spans="1:6" x14ac:dyDescent="0.2">
      <c r="A578" s="33" t="s">
        <v>145</v>
      </c>
      <c r="B578" s="33" t="s">
        <v>146</v>
      </c>
      <c r="C578" s="33">
        <v>15</v>
      </c>
      <c r="D578" s="33" t="s">
        <v>41</v>
      </c>
      <c r="E578" s="201">
        <v>0</v>
      </c>
      <c r="F578" s="33">
        <v>0</v>
      </c>
    </row>
    <row r="579" spans="1:6" x14ac:dyDescent="0.2">
      <c r="A579" s="33" t="s">
        <v>145</v>
      </c>
      <c r="B579" s="33" t="s">
        <v>146</v>
      </c>
      <c r="C579" s="33">
        <v>16</v>
      </c>
      <c r="D579" s="33" t="s">
        <v>42</v>
      </c>
      <c r="E579" s="201">
        <v>0</v>
      </c>
      <c r="F579" s="33">
        <v>0</v>
      </c>
    </row>
    <row r="580" spans="1:6" x14ac:dyDescent="0.2">
      <c r="A580" s="33" t="s">
        <v>145</v>
      </c>
      <c r="B580" s="33" t="s">
        <v>146</v>
      </c>
      <c r="C580" s="33">
        <v>17</v>
      </c>
      <c r="D580" s="33" t="s">
        <v>124</v>
      </c>
      <c r="E580" s="201">
        <v>0</v>
      </c>
      <c r="F580" s="33">
        <v>0</v>
      </c>
    </row>
    <row r="581" spans="1:6" x14ac:dyDescent="0.2">
      <c r="A581" s="33" t="s">
        <v>145</v>
      </c>
      <c r="B581" s="33" t="s">
        <v>146</v>
      </c>
      <c r="C581" s="33">
        <v>18</v>
      </c>
      <c r="D581" s="33" t="s">
        <v>125</v>
      </c>
      <c r="E581" s="201">
        <v>0</v>
      </c>
      <c r="F581" s="33">
        <v>0</v>
      </c>
    </row>
    <row r="582" spans="1:6" x14ac:dyDescent="0.2">
      <c r="A582" s="33" t="s">
        <v>145</v>
      </c>
      <c r="B582" s="33" t="s">
        <v>146</v>
      </c>
      <c r="C582" s="33">
        <v>19</v>
      </c>
      <c r="D582" s="33" t="s">
        <v>47</v>
      </c>
      <c r="E582" s="201">
        <v>0</v>
      </c>
      <c r="F582" s="33">
        <v>0</v>
      </c>
    </row>
    <row r="583" spans="1:6" x14ac:dyDescent="0.2">
      <c r="A583" s="33" t="s">
        <v>145</v>
      </c>
      <c r="B583" s="33" t="s">
        <v>146</v>
      </c>
      <c r="C583" s="33">
        <v>20</v>
      </c>
      <c r="D583" s="33" t="s">
        <v>126</v>
      </c>
      <c r="E583" s="201">
        <v>0</v>
      </c>
      <c r="F583" s="33">
        <v>0</v>
      </c>
    </row>
    <row r="584" spans="1:6" x14ac:dyDescent="0.2">
      <c r="A584" s="33" t="s">
        <v>145</v>
      </c>
      <c r="B584" s="33" t="s">
        <v>146</v>
      </c>
      <c r="C584" s="33">
        <v>21</v>
      </c>
      <c r="D584" s="33" t="s">
        <v>127</v>
      </c>
      <c r="E584" s="201">
        <v>0</v>
      </c>
      <c r="F584" s="33">
        <v>0</v>
      </c>
    </row>
    <row r="585" spans="1:6" x14ac:dyDescent="0.2">
      <c r="A585" s="33" t="s">
        <v>145</v>
      </c>
      <c r="B585" s="33" t="s">
        <v>146</v>
      </c>
      <c r="C585" s="33">
        <v>22</v>
      </c>
      <c r="D585" s="33" t="s">
        <v>128</v>
      </c>
      <c r="E585" s="201">
        <v>0</v>
      </c>
      <c r="F585" s="33">
        <v>0</v>
      </c>
    </row>
    <row r="586" spans="1:6" x14ac:dyDescent="0.2">
      <c r="A586" s="33" t="s">
        <v>145</v>
      </c>
      <c r="B586" s="33" t="s">
        <v>146</v>
      </c>
      <c r="C586" s="33">
        <v>23</v>
      </c>
      <c r="D586" s="33" t="s">
        <v>129</v>
      </c>
      <c r="E586" s="201">
        <v>0</v>
      </c>
      <c r="F586" s="33">
        <v>0</v>
      </c>
    </row>
    <row r="587" spans="1:6" x14ac:dyDescent="0.2">
      <c r="A587" s="33" t="s">
        <v>145</v>
      </c>
      <c r="B587" s="33" t="s">
        <v>146</v>
      </c>
      <c r="C587" s="33">
        <v>24</v>
      </c>
      <c r="D587" s="33" t="s">
        <v>55</v>
      </c>
      <c r="E587" s="201">
        <v>0</v>
      </c>
      <c r="F587" s="33">
        <v>0</v>
      </c>
    </row>
    <row r="588" spans="1:6" x14ac:dyDescent="0.2">
      <c r="A588" s="33" t="s">
        <v>145</v>
      </c>
      <c r="B588" s="33" t="s">
        <v>146</v>
      </c>
      <c r="C588" s="33">
        <v>25</v>
      </c>
      <c r="D588" s="33" t="s">
        <v>56</v>
      </c>
      <c r="E588" s="201">
        <v>0</v>
      </c>
      <c r="F588" s="33">
        <v>0</v>
      </c>
    </row>
    <row r="589" spans="1:6" x14ac:dyDescent="0.2">
      <c r="A589" s="33" t="s">
        <v>145</v>
      </c>
      <c r="B589" s="33" t="s">
        <v>146</v>
      </c>
      <c r="C589" s="33">
        <v>26</v>
      </c>
      <c r="D589" s="33" t="s">
        <v>130</v>
      </c>
      <c r="E589" s="201">
        <v>0</v>
      </c>
      <c r="F589" s="33">
        <v>0</v>
      </c>
    </row>
    <row r="590" spans="1:6" x14ac:dyDescent="0.2">
      <c r="A590" s="33" t="s">
        <v>145</v>
      </c>
      <c r="B590" s="33" t="s">
        <v>146</v>
      </c>
      <c r="C590" s="33">
        <v>27</v>
      </c>
      <c r="D590" s="33" t="s">
        <v>131</v>
      </c>
      <c r="E590" s="201">
        <v>0</v>
      </c>
      <c r="F590" s="33">
        <v>0</v>
      </c>
    </row>
    <row r="591" spans="1:6" x14ac:dyDescent="0.2">
      <c r="A591" s="33" t="s">
        <v>145</v>
      </c>
      <c r="B591" s="33" t="s">
        <v>146</v>
      </c>
      <c r="C591" s="33">
        <v>28</v>
      </c>
      <c r="D591" s="33" t="s">
        <v>132</v>
      </c>
      <c r="E591" s="201">
        <v>0</v>
      </c>
      <c r="F591" s="33">
        <v>0</v>
      </c>
    </row>
    <row r="592" spans="1:6" x14ac:dyDescent="0.2">
      <c r="A592" s="33" t="s">
        <v>145</v>
      </c>
      <c r="B592" s="33" t="s">
        <v>146</v>
      </c>
      <c r="C592" s="33">
        <v>29</v>
      </c>
      <c r="D592" s="33" t="s">
        <v>133</v>
      </c>
      <c r="E592" s="201">
        <v>0</v>
      </c>
      <c r="F592" s="33">
        <v>0</v>
      </c>
    </row>
    <row r="593" spans="1:6" x14ac:dyDescent="0.2">
      <c r="A593" s="33" t="s">
        <v>145</v>
      </c>
      <c r="B593" s="33" t="s">
        <v>146</v>
      </c>
      <c r="C593" s="33">
        <v>30</v>
      </c>
      <c r="D593" s="33" t="s">
        <v>134</v>
      </c>
      <c r="E593" s="201">
        <v>0</v>
      </c>
      <c r="F593" s="33">
        <v>0</v>
      </c>
    </row>
    <row r="594" spans="1:6" x14ac:dyDescent="0.2">
      <c r="A594" s="33" t="s">
        <v>145</v>
      </c>
      <c r="B594" s="33" t="s">
        <v>146</v>
      </c>
      <c r="C594" s="33">
        <v>31</v>
      </c>
      <c r="D594" s="33" t="s">
        <v>135</v>
      </c>
      <c r="E594" s="201">
        <v>0</v>
      </c>
      <c r="F594" s="33">
        <v>0</v>
      </c>
    </row>
    <row r="595" spans="1:6" x14ac:dyDescent="0.2">
      <c r="A595" s="33" t="s">
        <v>145</v>
      </c>
      <c r="B595" s="33" t="s">
        <v>146</v>
      </c>
      <c r="C595" s="33">
        <v>32</v>
      </c>
      <c r="D595" s="33" t="s">
        <v>70</v>
      </c>
      <c r="E595" s="201">
        <v>0</v>
      </c>
      <c r="F595" s="33">
        <v>0</v>
      </c>
    </row>
    <row r="596" spans="1:6" x14ac:dyDescent="0.2">
      <c r="A596" s="33" t="s">
        <v>145</v>
      </c>
      <c r="B596" s="33" t="s">
        <v>146</v>
      </c>
      <c r="C596" s="33">
        <v>33</v>
      </c>
      <c r="D596" s="33" t="s">
        <v>71</v>
      </c>
      <c r="E596" s="201">
        <v>0</v>
      </c>
      <c r="F596" s="33">
        <v>0</v>
      </c>
    </row>
    <row r="597" spans="1:6" x14ac:dyDescent="0.2">
      <c r="A597" s="33" t="s">
        <v>145</v>
      </c>
      <c r="B597" s="33" t="s">
        <v>146</v>
      </c>
      <c r="C597" s="33">
        <v>34</v>
      </c>
      <c r="D597" s="33" t="s">
        <v>72</v>
      </c>
      <c r="E597" s="201">
        <v>0</v>
      </c>
      <c r="F597" s="33">
        <v>0</v>
      </c>
    </row>
    <row r="598" spans="1:6" x14ac:dyDescent="0.2">
      <c r="A598" s="33" t="s">
        <v>145</v>
      </c>
      <c r="B598" s="33" t="s">
        <v>146</v>
      </c>
      <c r="C598" s="33">
        <v>35</v>
      </c>
      <c r="D598" s="33" t="s">
        <v>73</v>
      </c>
      <c r="E598" s="201">
        <v>0</v>
      </c>
      <c r="F598" s="33">
        <v>0</v>
      </c>
    </row>
    <row r="599" spans="1:6" x14ac:dyDescent="0.2">
      <c r="A599" s="33" t="s">
        <v>145</v>
      </c>
      <c r="B599" s="33" t="s">
        <v>146</v>
      </c>
      <c r="C599" s="33">
        <v>36</v>
      </c>
      <c r="D599" s="33" t="s">
        <v>74</v>
      </c>
      <c r="E599" s="201">
        <v>0</v>
      </c>
      <c r="F599" s="33">
        <v>0</v>
      </c>
    </row>
    <row r="600" spans="1:6" x14ac:dyDescent="0.2">
      <c r="A600" s="33" t="s">
        <v>145</v>
      </c>
      <c r="B600" s="33" t="s">
        <v>146</v>
      </c>
      <c r="C600" s="33">
        <v>37</v>
      </c>
      <c r="D600" s="33" t="s">
        <v>75</v>
      </c>
      <c r="E600" s="201">
        <v>0</v>
      </c>
      <c r="F600" s="33">
        <v>0</v>
      </c>
    </row>
    <row r="601" spans="1:6" x14ac:dyDescent="0.2">
      <c r="A601" s="33" t="s">
        <v>145</v>
      </c>
      <c r="B601" s="33" t="s">
        <v>146</v>
      </c>
      <c r="C601" s="33">
        <v>38</v>
      </c>
      <c r="D601" s="33" t="s">
        <v>76</v>
      </c>
      <c r="E601" s="201">
        <v>0</v>
      </c>
      <c r="F601" s="33">
        <v>0</v>
      </c>
    </row>
    <row r="602" spans="1:6" x14ac:dyDescent="0.2">
      <c r="A602" s="33" t="s">
        <v>145</v>
      </c>
      <c r="B602" s="33" t="s">
        <v>146</v>
      </c>
      <c r="C602" s="33">
        <v>39</v>
      </c>
      <c r="D602" s="33" t="s">
        <v>77</v>
      </c>
      <c r="E602" s="201">
        <v>0</v>
      </c>
      <c r="F602" s="33">
        <v>0</v>
      </c>
    </row>
    <row r="603" spans="1:6" x14ac:dyDescent="0.2">
      <c r="A603" s="33" t="s">
        <v>145</v>
      </c>
      <c r="B603" s="33" t="s">
        <v>146</v>
      </c>
      <c r="C603" s="33">
        <v>40</v>
      </c>
      <c r="D603" s="33" t="s">
        <v>78</v>
      </c>
      <c r="E603" s="201">
        <v>0</v>
      </c>
      <c r="F603" s="33">
        <v>0</v>
      </c>
    </row>
    <row r="633" spans="2:31" x14ac:dyDescent="0.2">
      <c r="I633" s="207"/>
    </row>
    <row r="634" spans="2:31" x14ac:dyDescent="0.2">
      <c r="D634" s="33">
        <v>3515738</v>
      </c>
    </row>
    <row r="635" spans="2:31" x14ac:dyDescent="0.2">
      <c r="D635" s="225">
        <f>+G640+D634</f>
        <v>1351187.0809996603</v>
      </c>
    </row>
    <row r="636" spans="2:31" x14ac:dyDescent="0.2">
      <c r="F636" s="191">
        <v>36526</v>
      </c>
      <c r="G636" s="192"/>
      <c r="H636" s="193">
        <f>+F636+31</f>
        <v>36557</v>
      </c>
      <c r="I636" s="194"/>
      <c r="J636" s="187">
        <f>+H636+31</f>
        <v>36588</v>
      </c>
      <c r="K636" s="188"/>
      <c r="L636" s="187">
        <f>+J636+31</f>
        <v>36619</v>
      </c>
      <c r="M636" s="188"/>
      <c r="N636" s="187">
        <f>+L636+31</f>
        <v>36650</v>
      </c>
      <c r="O636" s="188"/>
      <c r="P636" s="187">
        <f>+N636+31</f>
        <v>36681</v>
      </c>
      <c r="Q636" s="188"/>
      <c r="R636" s="187">
        <f>+P636+31</f>
        <v>36712</v>
      </c>
      <c r="S636" s="188"/>
      <c r="T636" s="187">
        <f>+R636+31</f>
        <v>36743</v>
      </c>
      <c r="U636" s="188"/>
      <c r="V636" s="187">
        <f>+T636+31</f>
        <v>36774</v>
      </c>
      <c r="W636" s="188"/>
      <c r="X636" s="187">
        <f>+V636+31</f>
        <v>36805</v>
      </c>
      <c r="Y636" s="188"/>
      <c r="Z636" s="187">
        <f>+X636+31</f>
        <v>36836</v>
      </c>
      <c r="AA636" s="188"/>
      <c r="AB636" s="187">
        <f>+Z636+31</f>
        <v>36867</v>
      </c>
      <c r="AC636" s="188"/>
      <c r="AD636" s="189"/>
      <c r="AE636" s="189"/>
    </row>
    <row r="637" spans="2:31" x14ac:dyDescent="0.2">
      <c r="F637" s="122" t="s">
        <v>22</v>
      </c>
      <c r="G637" s="143" t="s">
        <v>147</v>
      </c>
      <c r="H637" s="122" t="s">
        <v>22</v>
      </c>
      <c r="I637" s="143" t="s">
        <v>147</v>
      </c>
      <c r="J637" s="122" t="s">
        <v>22</v>
      </c>
      <c r="K637" s="122" t="s">
        <v>147</v>
      </c>
      <c r="L637" s="122" t="s">
        <v>22</v>
      </c>
      <c r="M637" s="122" t="s">
        <v>147</v>
      </c>
      <c r="N637" s="122" t="s">
        <v>22</v>
      </c>
      <c r="O637" s="122" t="s">
        <v>147</v>
      </c>
      <c r="P637" s="122" t="s">
        <v>22</v>
      </c>
      <c r="Q637" s="122" t="s">
        <v>147</v>
      </c>
      <c r="R637" s="122" t="s">
        <v>22</v>
      </c>
      <c r="S637" s="122" t="s">
        <v>147</v>
      </c>
      <c r="T637" s="122" t="s">
        <v>22</v>
      </c>
      <c r="U637" s="122" t="s">
        <v>147</v>
      </c>
      <c r="V637" s="122" t="s">
        <v>22</v>
      </c>
      <c r="W637" s="122" t="s">
        <v>147</v>
      </c>
      <c r="X637" s="122" t="s">
        <v>22</v>
      </c>
      <c r="Y637" s="122" t="s">
        <v>147</v>
      </c>
      <c r="Z637" s="122" t="s">
        <v>22</v>
      </c>
      <c r="AA637" s="122" t="s">
        <v>147</v>
      </c>
      <c r="AB637" s="122" t="s">
        <v>22</v>
      </c>
      <c r="AC637" s="122" t="s">
        <v>147</v>
      </c>
      <c r="AD637" s="116"/>
      <c r="AE637" s="116"/>
    </row>
    <row r="638" spans="2:31" s="201" customFormat="1" x14ac:dyDescent="0.2">
      <c r="D638" s="208" t="s">
        <v>111</v>
      </c>
      <c r="E638" s="209"/>
      <c r="F638" s="210">
        <f>BUG_GL!H82</f>
        <v>0</v>
      </c>
      <c r="G638" s="211">
        <f>BUG_GL!I82</f>
        <v>0</v>
      </c>
      <c r="H638" s="210">
        <f>BUG_GL!J82</f>
        <v>0</v>
      </c>
      <c r="I638" s="210">
        <f>BUG_GL!K82</f>
        <v>0</v>
      </c>
      <c r="J638" s="210">
        <f>BUG_GL!L82</f>
        <v>0</v>
      </c>
      <c r="K638" s="210">
        <f>BUG_GL!M82</f>
        <v>0</v>
      </c>
      <c r="L638" s="210">
        <f>BUG_GL!N82</f>
        <v>0</v>
      </c>
      <c r="M638" s="210">
        <f>BUG_GL!O82</f>
        <v>0</v>
      </c>
      <c r="N638" s="210">
        <f>BUG_GL!P82</f>
        <v>0</v>
      </c>
      <c r="O638" s="210">
        <f>BUG_GL!Q82</f>
        <v>0</v>
      </c>
      <c r="P638" s="210">
        <f>BUG_GL!R82</f>
        <v>0</v>
      </c>
      <c r="Q638" s="210">
        <f>BUG_GL!S82</f>
        <v>0</v>
      </c>
      <c r="R638" s="210">
        <f>BUG_GL!T82</f>
        <v>0</v>
      </c>
      <c r="S638" s="210">
        <f>BUG_GL!U82</f>
        <v>0</v>
      </c>
      <c r="T638" s="210">
        <f>BUG_GL!V82</f>
        <v>0</v>
      </c>
      <c r="U638" s="210">
        <f>BUG_GL!W82</f>
        <v>0</v>
      </c>
      <c r="V638" s="210">
        <f>BUG_GL!X82</f>
        <v>0</v>
      </c>
      <c r="W638" s="210">
        <f>BUG_GL!Y82</f>
        <v>0</v>
      </c>
      <c r="X638" s="210">
        <f>BUG_GL!Z82</f>
        <v>0</v>
      </c>
      <c r="Y638" s="210">
        <f>BUG_GL!AA82</f>
        <v>0</v>
      </c>
      <c r="Z638" s="210">
        <f>BUG_GL!AB82</f>
        <v>0</v>
      </c>
      <c r="AA638" s="210">
        <f>BUG_GL!AC82</f>
        <v>0</v>
      </c>
      <c r="AB638" s="210">
        <f>BUG_GL!AD82</f>
        <v>0</v>
      </c>
      <c r="AC638" s="210">
        <f>BUG_GL!AE82</f>
        <v>0</v>
      </c>
      <c r="AD638" s="117"/>
      <c r="AE638" s="117"/>
    </row>
    <row r="639" spans="2:31" s="201" customFormat="1" x14ac:dyDescent="0.2">
      <c r="B639" s="201">
        <v>-19535379.360000014</v>
      </c>
      <c r="D639" s="208" t="s">
        <v>139</v>
      </c>
      <c r="E639" s="209"/>
      <c r="F639" s="210">
        <f>CE_GL!H82</f>
        <v>0</v>
      </c>
      <c r="G639" s="228">
        <f>CE_GL!I82</f>
        <v>145788.89000019571</v>
      </c>
      <c r="H639" s="210">
        <f>CE_GL!J82</f>
        <v>0</v>
      </c>
      <c r="I639" s="211">
        <f>CE_GL!K82</f>
        <v>1962344.8699999999</v>
      </c>
      <c r="J639" s="210">
        <f>CE_GL!L82</f>
        <v>0</v>
      </c>
      <c r="K639" s="210">
        <f>CE_GL!M82</f>
        <v>8697165.2100000009</v>
      </c>
      <c r="L639" s="210">
        <f>CE_GL!N82</f>
        <v>0</v>
      </c>
      <c r="M639" s="210">
        <f>CE_GL!O82</f>
        <v>1509473.1999999995</v>
      </c>
      <c r="N639" s="210">
        <f>CE_GL!P82</f>
        <v>0</v>
      </c>
      <c r="O639" s="210">
        <f>CE_GL!Q82</f>
        <v>0</v>
      </c>
      <c r="P639" s="210">
        <f>CE_GL!R82</f>
        <v>0</v>
      </c>
      <c r="Q639" s="210">
        <f>CE_GL!S82</f>
        <v>0</v>
      </c>
      <c r="R639" s="210">
        <f>CE_GL!T82</f>
        <v>0</v>
      </c>
      <c r="S639" s="210">
        <f>CE_GL!U82</f>
        <v>0</v>
      </c>
      <c r="T639" s="210">
        <f>CE_GL!V82</f>
        <v>0</v>
      </c>
      <c r="U639" s="210">
        <f>CE_GL!W82</f>
        <v>0</v>
      </c>
      <c r="V639" s="210">
        <f>CE_GL!X82</f>
        <v>0</v>
      </c>
      <c r="W639" s="210">
        <f>CE_GL!Y82</f>
        <v>0</v>
      </c>
      <c r="X639" s="210">
        <f>CE_GL!Z82</f>
        <v>0</v>
      </c>
      <c r="Y639" s="210">
        <f>CE_GL!AA82</f>
        <v>0</v>
      </c>
      <c r="Z639" s="210">
        <f>CE_GL!AB82</f>
        <v>0</v>
      </c>
      <c r="AA639" s="210">
        <f>CE_GL!AC82</f>
        <v>0</v>
      </c>
      <c r="AB639" s="210">
        <f>CE_GL!AD82</f>
        <v>0</v>
      </c>
      <c r="AC639" s="210">
        <f>CE_GL!AE82</f>
        <v>0</v>
      </c>
    </row>
    <row r="640" spans="2:31" s="201" customFormat="1" x14ac:dyDescent="0.2">
      <c r="D640" s="208" t="s">
        <v>140</v>
      </c>
      <c r="E640" s="209"/>
      <c r="F640" s="210">
        <f>+'EAST-EGM-GL'!H82</f>
        <v>0</v>
      </c>
      <c r="G640" s="211">
        <f>+'EAST-EGM-GL'!I82</f>
        <v>-2164550.9190003397</v>
      </c>
      <c r="H640" s="210">
        <f>+'EAST-EGM-GL'!J82</f>
        <v>165</v>
      </c>
      <c r="I640" s="211">
        <f>+'EAST-EGM-GL'!K82</f>
        <v>-7373874.6999999974</v>
      </c>
      <c r="J640" s="210">
        <f>+'EAST-EGM-GL'!L82</f>
        <v>0</v>
      </c>
      <c r="K640" s="210">
        <f>+'EAST-EGM-GL'!M82</f>
        <v>4533721.5600000005</v>
      </c>
      <c r="L640" s="210">
        <f>+'EAST-EGM-GL'!N82</f>
        <v>0</v>
      </c>
      <c r="M640" s="210">
        <f>+'EAST-EGM-GL'!O82</f>
        <v>-3417903.0000000005</v>
      </c>
      <c r="N640" s="210">
        <f>+'EAST-EGM-GL'!P82</f>
        <v>0</v>
      </c>
      <c r="O640" s="210">
        <f>+'EAST-EGM-GL'!Q82</f>
        <v>0</v>
      </c>
      <c r="P640" s="210">
        <f>+'EAST-EGM-GL'!R82</f>
        <v>0</v>
      </c>
      <c r="Q640" s="210">
        <f>+'EAST-EGM-GL'!S82</f>
        <v>0</v>
      </c>
      <c r="R640" s="210">
        <f>+'EAST-EGM-GL'!T82</f>
        <v>0</v>
      </c>
      <c r="S640" s="210">
        <f>+'EAST-EGM-GL'!U82</f>
        <v>0</v>
      </c>
      <c r="T640" s="210">
        <f>+'EAST-EGM-GL'!V82</f>
        <v>0</v>
      </c>
      <c r="U640" s="210">
        <f>+'EAST-EGM-GL'!W82</f>
        <v>0</v>
      </c>
      <c r="V640" s="210">
        <f>+'EAST-EGM-GL'!X82</f>
        <v>0</v>
      </c>
      <c r="W640" s="210">
        <f>+'EAST-EGM-GL'!Y82</f>
        <v>0</v>
      </c>
      <c r="X640" s="210">
        <f>+'EAST-EGM-GL'!Z82</f>
        <v>0</v>
      </c>
      <c r="Y640" s="210">
        <f>+'EAST-EGM-GL'!AA82</f>
        <v>0</v>
      </c>
      <c r="Z640" s="210">
        <f>+'EAST-EGM-GL'!AB82</f>
        <v>0</v>
      </c>
      <c r="AA640" s="210">
        <f>+'EAST-EGM-GL'!AC82</f>
        <v>0</v>
      </c>
      <c r="AB640" s="210">
        <f>+'EAST-EGM-GL'!AD82</f>
        <v>0</v>
      </c>
      <c r="AC640" s="210">
        <f>+'EAST-EGM-GL'!AE82</f>
        <v>0</v>
      </c>
      <c r="AD640" s="202"/>
      <c r="AE640" s="202"/>
    </row>
    <row r="641" spans="4:31" s="201" customFormat="1" x14ac:dyDescent="0.2">
      <c r="D641" s="208" t="s">
        <v>148</v>
      </c>
      <c r="E641" s="209"/>
      <c r="F641" s="210">
        <f>+'EAST-LRC-GL'!H82</f>
        <v>0</v>
      </c>
      <c r="G641" s="211">
        <f>+'EAST-LRC-GL'!I82</f>
        <v>3331023</v>
      </c>
      <c r="H641" s="210">
        <f>+'EAST-LRC-GL'!J82</f>
        <v>0</v>
      </c>
      <c r="I641" s="211">
        <f>+'EAST-LRC-GL'!K82</f>
        <v>-3331023</v>
      </c>
      <c r="J641" s="210">
        <f>+'EAST-LRC-GL'!L82</f>
        <v>0</v>
      </c>
      <c r="K641" s="210">
        <f>+'EAST-LRC-GL'!M82</f>
        <v>0</v>
      </c>
      <c r="L641" s="210">
        <f>+'EAST-LRC-GL'!N82</f>
        <v>0</v>
      </c>
      <c r="M641" s="210">
        <f>+'EAST-LRC-GL'!O82</f>
        <v>0</v>
      </c>
      <c r="N641" s="210">
        <f>+'EAST-LRC-GL'!P82</f>
        <v>0</v>
      </c>
      <c r="O641" s="210">
        <f>+'EAST-LRC-GL'!Q82</f>
        <v>0</v>
      </c>
      <c r="P641" s="210">
        <f>+'EAST-LRC-GL'!R82</f>
        <v>0</v>
      </c>
      <c r="Q641" s="210">
        <f>+'EAST-LRC-GL'!S82</f>
        <v>0</v>
      </c>
      <c r="R641" s="210">
        <f>+'EAST-LRC-GL'!T82</f>
        <v>0</v>
      </c>
      <c r="S641" s="210">
        <f>+'EAST-LRC-GL'!U82</f>
        <v>0</v>
      </c>
      <c r="T641" s="210">
        <f>+'EAST-LRC-GL'!V82</f>
        <v>0</v>
      </c>
      <c r="U641" s="210">
        <f>+'EAST-LRC-GL'!W82</f>
        <v>0</v>
      </c>
      <c r="V641" s="210">
        <f>+'EAST-LRC-GL'!X82</f>
        <v>0</v>
      </c>
      <c r="W641" s="210">
        <f>+'EAST-LRC-GL'!Y82</f>
        <v>0</v>
      </c>
      <c r="X641" s="210">
        <f>+'EAST-LRC-GL'!Z82</f>
        <v>0</v>
      </c>
      <c r="Y641" s="210">
        <f>+'EAST-LRC-GL'!AA82</f>
        <v>0</v>
      </c>
      <c r="Z641" s="210">
        <f>+'EAST-LRC-GL'!AB82</f>
        <v>0</v>
      </c>
      <c r="AA641" s="210">
        <f>+'EAST-LRC-GL'!AC82</f>
        <v>0</v>
      </c>
      <c r="AB641" s="210">
        <f>+'EAST-LRC-GL'!AD82</f>
        <v>0</v>
      </c>
      <c r="AC641" s="210">
        <f>+'EAST-LRC-GL'!AE82</f>
        <v>0</v>
      </c>
      <c r="AD641" s="202"/>
      <c r="AE641" s="202"/>
    </row>
    <row r="642" spans="4:31" s="201" customFormat="1" x14ac:dyDescent="0.2">
      <c r="D642" s="208" t="s">
        <v>149</v>
      </c>
      <c r="E642" s="209"/>
      <c r="F642" s="210">
        <f>+'BGC-EGM-GL'!H82</f>
        <v>0</v>
      </c>
      <c r="G642" s="211">
        <f>+'BGC-EGM-GL'!I82</f>
        <v>0</v>
      </c>
      <c r="H642" s="210">
        <f>+'BGC-EGM-GL'!J82</f>
        <v>0</v>
      </c>
      <c r="I642" s="211">
        <f>+'BGC-EGM-GL'!K82</f>
        <v>0</v>
      </c>
      <c r="J642" s="210">
        <f>+'BGC-EGM-GL'!L82</f>
        <v>0</v>
      </c>
      <c r="K642" s="210">
        <f>+'BGC-EGM-GL'!M82</f>
        <v>0</v>
      </c>
      <c r="L642" s="210">
        <f>+'BGC-EGM-GL'!N82</f>
        <v>0</v>
      </c>
      <c r="M642" s="210">
        <f>+'BGC-EGM-GL'!O82</f>
        <v>0</v>
      </c>
      <c r="N642" s="210">
        <f>+'BGC-EGM-GL'!P82</f>
        <v>0</v>
      </c>
      <c r="O642" s="210">
        <f>+'BGC-EGM-GL'!Q82</f>
        <v>0</v>
      </c>
      <c r="P642" s="210">
        <f>+'BGC-EGM-GL'!R82</f>
        <v>0</v>
      </c>
      <c r="Q642" s="210">
        <f>+'BGC-EGM-GL'!S82</f>
        <v>0</v>
      </c>
      <c r="R642" s="210">
        <f>+'BGC-EGM-GL'!T82</f>
        <v>0</v>
      </c>
      <c r="S642" s="210">
        <f>+'BGC-EGM-GL'!U82</f>
        <v>0</v>
      </c>
      <c r="T642" s="210">
        <f>+'BGC-EGM-GL'!V82</f>
        <v>0</v>
      </c>
      <c r="U642" s="210">
        <f>+'BGC-EGM-GL'!W82</f>
        <v>0</v>
      </c>
      <c r="V642" s="210">
        <f>+'BGC-EGM-GL'!X82</f>
        <v>0</v>
      </c>
      <c r="W642" s="210">
        <f>+'BGC-EGM-GL'!Y82</f>
        <v>0</v>
      </c>
      <c r="X642" s="210">
        <f>+'BGC-EGM-GL'!Z82</f>
        <v>0</v>
      </c>
      <c r="Y642" s="210">
        <f>+'BGC-EGM-GL'!AA82</f>
        <v>0</v>
      </c>
      <c r="Z642" s="210">
        <f>+'BGC-EGM-GL'!AB82</f>
        <v>0</v>
      </c>
      <c r="AA642" s="210">
        <f>+'BGC-EGM-GL'!AC82</f>
        <v>0</v>
      </c>
      <c r="AB642" s="210">
        <f>+'BGC-EGM-GL'!AD82</f>
        <v>0</v>
      </c>
      <c r="AC642" s="210">
        <f>+'BGC-EGM-GL'!AE82</f>
        <v>0</v>
      </c>
      <c r="AD642" s="202"/>
      <c r="AE642" s="202"/>
    </row>
    <row r="643" spans="4:31" s="201" customFormat="1" x14ac:dyDescent="0.2">
      <c r="D643" s="208" t="s">
        <v>150</v>
      </c>
      <c r="E643" s="209"/>
      <c r="F643" s="210">
        <f>+'EAST-CON-GL '!H82</f>
        <v>0</v>
      </c>
      <c r="G643" s="211">
        <f>+'EAST-CON-GL '!I82</f>
        <v>1166472.0809996631</v>
      </c>
      <c r="H643" s="210">
        <f>+'EAST-CON-GL '!J82</f>
        <v>165</v>
      </c>
      <c r="I643" s="211">
        <f>+'EAST-CON-GL '!K82</f>
        <v>-10704897.699999996</v>
      </c>
      <c r="J643" s="210">
        <f>+'EAST-CON-GL '!L82</f>
        <v>0</v>
      </c>
      <c r="K643" s="210">
        <f>+'EAST-CON-GL '!M82</f>
        <v>4533721.5600000005</v>
      </c>
      <c r="L643" s="210">
        <f>+'EAST-CON-GL '!N82</f>
        <v>0</v>
      </c>
      <c r="M643" s="210">
        <f>+'EAST-CON-GL '!O82</f>
        <v>-3417903.0000000005</v>
      </c>
      <c r="N643" s="210">
        <f>+'EAST-CON-GL '!P82</f>
        <v>0</v>
      </c>
      <c r="O643" s="210">
        <f>+'EAST-CON-GL '!Q82</f>
        <v>0</v>
      </c>
      <c r="P643" s="210">
        <f>+'EAST-CON-GL '!R82</f>
        <v>0</v>
      </c>
      <c r="Q643" s="210">
        <f>+'EAST-CON-GL '!S82</f>
        <v>0</v>
      </c>
      <c r="R643" s="210">
        <f>+'EAST-CON-GL '!T82</f>
        <v>0</v>
      </c>
      <c r="S643" s="210">
        <f>+'EAST-CON-GL '!U82</f>
        <v>0</v>
      </c>
      <c r="T643" s="210">
        <f>+'EAST-CON-GL '!V82</f>
        <v>0</v>
      </c>
      <c r="U643" s="210">
        <f>+'EAST-CON-GL '!W82</f>
        <v>0</v>
      </c>
      <c r="V643" s="210">
        <f>+'EAST-CON-GL '!X82</f>
        <v>0</v>
      </c>
      <c r="W643" s="210">
        <f>+'EAST-CON-GL '!Y82</f>
        <v>0</v>
      </c>
      <c r="X643" s="210">
        <f>+'EAST-CON-GL '!Z82</f>
        <v>0</v>
      </c>
      <c r="Y643" s="210">
        <f>+'EAST-CON-GL '!AA82</f>
        <v>0</v>
      </c>
      <c r="Z643" s="210">
        <f>+'EAST-CON-GL '!AB82</f>
        <v>0</v>
      </c>
      <c r="AA643" s="210">
        <f>+'EAST-CON-GL '!AC82</f>
        <v>0</v>
      </c>
      <c r="AB643" s="210">
        <f>+'EAST-CON-GL '!AD82</f>
        <v>0</v>
      </c>
      <c r="AC643" s="210">
        <f>+'EAST-CON-GL '!AE82</f>
        <v>0</v>
      </c>
      <c r="AD643" s="202"/>
      <c r="AE643" s="202"/>
    </row>
    <row r="644" spans="4:31" s="201" customFormat="1" x14ac:dyDescent="0.2">
      <c r="D644" s="208" t="s">
        <v>151</v>
      </c>
      <c r="E644" s="209"/>
      <c r="F644" s="210">
        <f>+'TX-EGM-GL'!H82</f>
        <v>0</v>
      </c>
      <c r="G644" s="211">
        <f>+'TX-EGM-GL'!I82</f>
        <v>78443.225000014645</v>
      </c>
      <c r="H644" s="210">
        <f>+'TX-EGM-GL'!J82</f>
        <v>273600</v>
      </c>
      <c r="I644" s="211">
        <f>+'TX-EGM-GL'!K91</f>
        <v>-261972.81999999902</v>
      </c>
      <c r="J644" s="210">
        <f>+'TX-EGM-GL'!L82</f>
        <v>0</v>
      </c>
      <c r="K644" s="210">
        <f>+'TX-EGM-GL'!M82</f>
        <v>351228.00600000005</v>
      </c>
      <c r="L644" s="210">
        <f>+'TX-EGM-GL'!N82</f>
        <v>0</v>
      </c>
      <c r="M644" s="210">
        <f>+'TX-EGM-GL'!O82</f>
        <v>-783907.77</v>
      </c>
      <c r="N644" s="210">
        <f>+'TX-EGM-GL'!P82</f>
        <v>0</v>
      </c>
      <c r="O644" s="210">
        <f>+'TX-EGM-GL'!Q82</f>
        <v>0</v>
      </c>
      <c r="P644" s="210">
        <f>+'TX-EGM-GL'!R82</f>
        <v>0</v>
      </c>
      <c r="Q644" s="210">
        <f>+'TX-EGM-GL'!S82</f>
        <v>0</v>
      </c>
      <c r="R644" s="210">
        <f>+'TX-EGM-GL'!T82</f>
        <v>0</v>
      </c>
      <c r="S644" s="210">
        <f>+'TX-EGM-GL'!U82</f>
        <v>0</v>
      </c>
      <c r="T644" s="210">
        <f>+'TX-EGM-GL'!V82</f>
        <v>0</v>
      </c>
      <c r="U644" s="210">
        <f>+'TX-EGM-GL'!W82</f>
        <v>0</v>
      </c>
      <c r="V644" s="210">
        <f>+'TX-EGM-GL'!X82</f>
        <v>0</v>
      </c>
      <c r="W644" s="210">
        <f>+'TX-EGM-GL'!Y82</f>
        <v>0</v>
      </c>
      <c r="X644" s="210">
        <f>+'TX-EGM-GL'!Z82</f>
        <v>0</v>
      </c>
      <c r="Y644" s="210">
        <f>+'TX-EGM-GL'!AA82</f>
        <v>0</v>
      </c>
      <c r="Z644" s="210">
        <f>+'TX-EGM-GL'!AB82</f>
        <v>0</v>
      </c>
      <c r="AA644" s="210">
        <f>+'TX-EGM-GL'!AC82</f>
        <v>0</v>
      </c>
      <c r="AB644" s="210">
        <f>+'TX-EGM-GL'!AD82</f>
        <v>0</v>
      </c>
      <c r="AC644" s="210">
        <f>+'TX-EGM-GL'!AE82</f>
        <v>0</v>
      </c>
      <c r="AD644" s="202"/>
      <c r="AE644" s="202"/>
    </row>
    <row r="645" spans="4:31" s="201" customFormat="1" x14ac:dyDescent="0.2">
      <c r="D645" s="208" t="s">
        <v>177</v>
      </c>
      <c r="E645" s="209"/>
      <c r="F645" s="210">
        <f>+'TX-HPLR-GL '!H82</f>
        <v>0</v>
      </c>
      <c r="G645" s="211">
        <f>+'TX-HPLR-GL '!I82</f>
        <v>-22487.040000000037</v>
      </c>
      <c r="H645" s="210">
        <f>+'TX-HPLR-GL '!J82</f>
        <v>0</v>
      </c>
      <c r="I645" s="211">
        <f>+'TX-HPLR-GL '!K82</f>
        <v>-1147909.8900000001</v>
      </c>
      <c r="J645" s="210">
        <f>+'TX-HPLR-GL '!L82</f>
        <v>0</v>
      </c>
      <c r="K645" s="210">
        <f>+'TX-HPLR-GL '!M82</f>
        <v>9717.56</v>
      </c>
      <c r="L645" s="210">
        <f>+'TX-HPLR-GL '!N82</f>
        <v>0</v>
      </c>
      <c r="M645" s="210">
        <f>+'TX-HPLR-GL '!O82</f>
        <v>0</v>
      </c>
      <c r="N645" s="210">
        <f>+'TX-HPLR-GL '!P82</f>
        <v>0</v>
      </c>
      <c r="O645" s="210">
        <f>+'TX-HPLR-GL '!Q82</f>
        <v>0</v>
      </c>
      <c r="P645" s="210">
        <f>+'TX-HPLR-GL '!R82</f>
        <v>0</v>
      </c>
      <c r="Q645" s="210">
        <f>+'TX-HPLR-GL '!S82</f>
        <v>0</v>
      </c>
      <c r="R645" s="210">
        <f>+'TX-HPLR-GL '!T82</f>
        <v>0</v>
      </c>
      <c r="S645" s="210">
        <f>+'TX-HPLR-GL '!U82</f>
        <v>0</v>
      </c>
      <c r="T645" s="210">
        <f>+'TX-HPLR-GL '!V82</f>
        <v>0</v>
      </c>
      <c r="U645" s="210">
        <f>+'TX-HPLR-GL '!W82</f>
        <v>0</v>
      </c>
      <c r="V645" s="210">
        <f>+'TX-HPLR-GL '!X82</f>
        <v>0</v>
      </c>
      <c r="W645" s="210">
        <f>+'TX-HPLR-GL '!Y82</f>
        <v>0</v>
      </c>
      <c r="X645" s="210">
        <f>+'TX-HPLR-GL '!Z82</f>
        <v>0</v>
      </c>
      <c r="Y645" s="210">
        <f>+'TX-HPLR-GL '!AA82</f>
        <v>0</v>
      </c>
      <c r="Z645" s="210">
        <f>+'TX-HPLR-GL '!AB82</f>
        <v>0</v>
      </c>
      <c r="AA645" s="210">
        <f>+'TX-HPLR-GL '!AC82</f>
        <v>0</v>
      </c>
      <c r="AB645" s="210">
        <f>+'TX-HPLR-GL '!AD82</f>
        <v>0</v>
      </c>
      <c r="AC645" s="210">
        <f>+'TX-HPLR-GL '!AE82</f>
        <v>0</v>
      </c>
      <c r="AD645" s="202"/>
      <c r="AE645" s="202"/>
    </row>
    <row r="646" spans="4:31" s="201" customFormat="1" x14ac:dyDescent="0.2">
      <c r="D646" s="208" t="s">
        <v>176</v>
      </c>
      <c r="E646" s="209"/>
      <c r="F646" s="210">
        <f>+'TX-HPLC-GL'!H82</f>
        <v>0</v>
      </c>
      <c r="G646" s="211">
        <f>+'TX-HPLC-GL'!I82</f>
        <v>1994129</v>
      </c>
      <c r="H646" s="210">
        <f>+'TX-HPLC-GL'!J82</f>
        <v>0</v>
      </c>
      <c r="I646" s="211">
        <f>+'TX-HPLC-GL'!K82</f>
        <v>-1147021.5300000012</v>
      </c>
      <c r="J646" s="210">
        <f>+'TX-HPLC-GL'!L82</f>
        <v>0</v>
      </c>
      <c r="K646" s="210">
        <f>+'TX-HPLC-GL'!M82</f>
        <v>8840418.5800000001</v>
      </c>
      <c r="L646" s="210">
        <f>+'TX-HPLC-GL'!N82</f>
        <v>0</v>
      </c>
      <c r="M646" s="210">
        <f>+'TX-HPLC-GL'!O82</f>
        <v>-667643.17000000039</v>
      </c>
      <c r="N646" s="210">
        <f>+'TX-HPLC-GL'!P82</f>
        <v>0</v>
      </c>
      <c r="O646" s="210">
        <f>+'TX-HPLC-GL'!Q82</f>
        <v>0</v>
      </c>
      <c r="P646" s="210">
        <f>+'TX-HPLC-GL'!R82</f>
        <v>0</v>
      </c>
      <c r="Q646" s="210">
        <f>+'TX-HPLC-GL'!S82</f>
        <v>0</v>
      </c>
      <c r="R646" s="210">
        <f>+'TX-HPLC-GL'!T82</f>
        <v>0</v>
      </c>
      <c r="S646" s="210">
        <f>+'TX-HPLC-GL'!U82</f>
        <v>0</v>
      </c>
      <c r="T646" s="210">
        <f>+'TX-HPLC-GL'!V82</f>
        <v>0</v>
      </c>
      <c r="U646" s="210">
        <f>+'TX-HPLC-GL'!W82</f>
        <v>0</v>
      </c>
      <c r="V646" s="210">
        <f>+'TX-HPLC-GL'!X82</f>
        <v>0</v>
      </c>
      <c r="W646" s="210">
        <f>+'TX-HPLC-GL'!Y82</f>
        <v>0</v>
      </c>
      <c r="X646" s="210">
        <f>+'TX-HPLC-GL'!Z82</f>
        <v>0</v>
      </c>
      <c r="Y646" s="210">
        <f>+'TX-HPLC-GL'!AA82</f>
        <v>0</v>
      </c>
      <c r="Z646" s="210">
        <f>+'TX-HPLC-GL'!AB82</f>
        <v>0</v>
      </c>
      <c r="AA646" s="210">
        <f>+'TX-HPLC-GL'!AC82</f>
        <v>0</v>
      </c>
      <c r="AB646" s="210">
        <f>+'TX-HPLC-GL'!AD82</f>
        <v>0</v>
      </c>
      <c r="AC646" s="210">
        <f>+'TX-HPLC-GL'!AE82</f>
        <v>0</v>
      </c>
      <c r="AD646" s="202"/>
      <c r="AE646" s="202"/>
    </row>
    <row r="647" spans="4:31" s="201" customFormat="1" x14ac:dyDescent="0.2">
      <c r="D647" s="208" t="s">
        <v>152</v>
      </c>
      <c r="E647" s="209"/>
      <c r="F647" s="210">
        <f>+'TX-CON-GL '!H82</f>
        <v>0</v>
      </c>
      <c r="G647" s="211">
        <f>+'TX-CON-GL '!I82</f>
        <v>2050085.1849999917</v>
      </c>
      <c r="H647" s="210">
        <f>+'TX-CON-GL '!J82</f>
        <v>273600</v>
      </c>
      <c r="I647" s="211">
        <f>+'TX-CON-GL '!K82</f>
        <v>-2556904.2400000002</v>
      </c>
      <c r="J647" s="210">
        <f>+'TX-CON-GL '!L82</f>
        <v>0</v>
      </c>
      <c r="K647" s="210">
        <f>+'TX-CON-GL '!M82</f>
        <v>9201364.1460000016</v>
      </c>
      <c r="L647" s="210">
        <f>+'TX-CON-GL '!N82</f>
        <v>0</v>
      </c>
      <c r="M647" s="210">
        <f>+'TX-CON-GL '!O82</f>
        <v>-1451550.9400000006</v>
      </c>
      <c r="N647" s="210">
        <f>+'TX-CON-GL '!P82</f>
        <v>0</v>
      </c>
      <c r="O647" s="210">
        <f>+'TX-CON-GL '!Q82</f>
        <v>0</v>
      </c>
      <c r="P647" s="210">
        <f>+'TX-CON-GL '!R82</f>
        <v>0</v>
      </c>
      <c r="Q647" s="210">
        <f>+'TX-CON-GL '!S82</f>
        <v>0</v>
      </c>
      <c r="R647" s="210">
        <f>+'TX-CON-GL '!T82</f>
        <v>0</v>
      </c>
      <c r="S647" s="210">
        <f>+'TX-CON-GL '!U82</f>
        <v>0</v>
      </c>
      <c r="T647" s="210">
        <f>+'TX-CON-GL '!V82</f>
        <v>0</v>
      </c>
      <c r="U647" s="210">
        <f>+'TX-CON-GL '!W82</f>
        <v>0</v>
      </c>
      <c r="V647" s="210">
        <f>+'TX-CON-GL '!X82</f>
        <v>0</v>
      </c>
      <c r="W647" s="210">
        <f>+'TX-CON-GL '!Y82</f>
        <v>0</v>
      </c>
      <c r="X647" s="210">
        <f>+'TX-CON-GL '!Z82</f>
        <v>0</v>
      </c>
      <c r="Y647" s="210">
        <f>+'TX-CON-GL '!AA82</f>
        <v>0</v>
      </c>
      <c r="Z647" s="210">
        <f>+'TX-CON-GL '!AB82</f>
        <v>0</v>
      </c>
      <c r="AA647" s="210">
        <f>+'TX-CON-GL '!AC82</f>
        <v>0</v>
      </c>
      <c r="AB647" s="210">
        <f>+'TX-CON-GL '!AD82</f>
        <v>0</v>
      </c>
      <c r="AC647" s="210">
        <f>+'TX-CON-GL '!AE82</f>
        <v>0</v>
      </c>
      <c r="AD647" s="202"/>
      <c r="AE647" s="202"/>
    </row>
    <row r="648" spans="4:31" s="201" customFormat="1" x14ac:dyDescent="0.2">
      <c r="D648" s="208" t="s">
        <v>142</v>
      </c>
      <c r="E648" s="209"/>
      <c r="F648" s="210">
        <f>+'WE-GL '!H82</f>
        <v>0</v>
      </c>
      <c r="G648" s="211">
        <f>+'WE-GL '!I82</f>
        <v>6004450.0879999436</v>
      </c>
      <c r="H648" s="210">
        <f>+'WE-GL '!J82</f>
        <v>0</v>
      </c>
      <c r="I648" s="211">
        <f>+'WE-GL '!K82</f>
        <v>208221.8499999998</v>
      </c>
      <c r="J648" s="210">
        <f>+'WE-GL '!L82</f>
        <v>0</v>
      </c>
      <c r="K648" s="210">
        <f>+'WE-GL '!M82</f>
        <v>-1082723.8600000003</v>
      </c>
      <c r="L648" s="210">
        <f>+'WE-GL '!N82</f>
        <v>0</v>
      </c>
      <c r="M648" s="210">
        <f>+'WE-GL '!O82</f>
        <v>-370503.06000000052</v>
      </c>
      <c r="N648" s="210">
        <f>+'WE-GL '!P82</f>
        <v>0</v>
      </c>
      <c r="O648" s="210">
        <f>+'WE-GL '!Q82</f>
        <v>0</v>
      </c>
      <c r="P648" s="210">
        <f>+'WE-GL '!R82</f>
        <v>0</v>
      </c>
      <c r="Q648" s="210">
        <f>+'WE-GL '!S82</f>
        <v>0</v>
      </c>
      <c r="R648" s="210">
        <f>+'WE-GL '!T82</f>
        <v>0</v>
      </c>
      <c r="S648" s="210">
        <f>+'WE-GL '!U82</f>
        <v>0</v>
      </c>
      <c r="T648" s="210">
        <f>+'WE-GL '!V82</f>
        <v>0</v>
      </c>
      <c r="U648" s="210">
        <f>+'WE-GL '!W82</f>
        <v>0</v>
      </c>
      <c r="V648" s="210">
        <f>+'WE-GL '!X82</f>
        <v>0</v>
      </c>
      <c r="W648" s="210">
        <f>+'WE-GL '!Y82</f>
        <v>0</v>
      </c>
      <c r="X648" s="210">
        <f>+'WE-GL '!Z82</f>
        <v>0</v>
      </c>
      <c r="Y648" s="210">
        <f>+'WE-GL '!AA82</f>
        <v>0</v>
      </c>
      <c r="Z648" s="210">
        <f>+'WE-GL '!AB82</f>
        <v>0</v>
      </c>
      <c r="AA648" s="210">
        <f>+'WE-GL '!AC82</f>
        <v>0</v>
      </c>
      <c r="AB648" s="210">
        <f>+'WE-GL '!AD82</f>
        <v>0</v>
      </c>
      <c r="AC648" s="210">
        <f>+'WE-GL '!AE82</f>
        <v>0</v>
      </c>
      <c r="AD648" s="202"/>
      <c r="AE648" s="202"/>
    </row>
    <row r="649" spans="4:31" s="201" customFormat="1" x14ac:dyDescent="0.2">
      <c r="D649" s="208" t="s">
        <v>197</v>
      </c>
      <c r="E649" s="209"/>
      <c r="F649" s="210">
        <f>+'DEN-GL'!H82</f>
        <v>0</v>
      </c>
      <c r="G649" s="211">
        <f>+'DEN-GL'!I82</f>
        <v>1714028.298000003</v>
      </c>
      <c r="H649" s="210">
        <f>+'DEN-GL'!J82</f>
        <v>0</v>
      </c>
      <c r="I649" s="211">
        <f>+'DEN-GL'!K82</f>
        <v>-3919015.1900000004</v>
      </c>
      <c r="J649" s="210">
        <f>+'DEN-GL'!L82</f>
        <v>0</v>
      </c>
      <c r="K649" s="210">
        <f>+'DEN-GL'!M82</f>
        <v>4322502.6400000006</v>
      </c>
      <c r="L649" s="210">
        <f>+'DEN-GL'!N82</f>
        <v>0</v>
      </c>
      <c r="M649" s="210">
        <f>+'DEN-GL'!O82</f>
        <v>-1582158.2599999998</v>
      </c>
      <c r="N649" s="210">
        <f>+'DEN-GL'!P82</f>
        <v>0</v>
      </c>
      <c r="O649" s="210">
        <f>+'DEN-GL'!Q82</f>
        <v>0</v>
      </c>
      <c r="P649" s="210">
        <f>+'DEN-GL'!R82</f>
        <v>0</v>
      </c>
      <c r="Q649" s="210">
        <f>+'DEN-GL'!S82</f>
        <v>0</v>
      </c>
      <c r="R649" s="210">
        <f>+'DEN-GL'!T82</f>
        <v>0</v>
      </c>
      <c r="S649" s="210">
        <f>+'DEN-GL'!U82</f>
        <v>0</v>
      </c>
      <c r="T649" s="210">
        <f>+'DEN-GL'!V82</f>
        <v>0</v>
      </c>
      <c r="U649" s="210">
        <f>+'DEN-GL'!W82</f>
        <v>0</v>
      </c>
      <c r="V649" s="210">
        <f>+'DEN-GL'!X82</f>
        <v>0</v>
      </c>
      <c r="W649" s="210">
        <f>+'DEN-GL'!Y82</f>
        <v>0</v>
      </c>
      <c r="X649" s="210">
        <f>+'DEN-GL'!Z82</f>
        <v>0</v>
      </c>
      <c r="Y649" s="210">
        <f>+'DEN-GL'!AA82</f>
        <v>0</v>
      </c>
      <c r="Z649" s="210">
        <f>+'DEN-GL'!AB82</f>
        <v>0</v>
      </c>
      <c r="AA649" s="210">
        <f>+'DEN-GL'!AC82</f>
        <v>0</v>
      </c>
      <c r="AB649" s="210">
        <f>+'DEN-GL'!AD82</f>
        <v>0</v>
      </c>
      <c r="AC649" s="210">
        <f>+'DEN-GL'!AE82</f>
        <v>0</v>
      </c>
      <c r="AD649" s="202"/>
      <c r="AE649" s="202"/>
    </row>
    <row r="650" spans="4:31" s="201" customFormat="1" x14ac:dyDescent="0.2">
      <c r="D650" s="208" t="s">
        <v>144</v>
      </c>
      <c r="E650" s="209"/>
      <c r="F650" s="210">
        <f>+STG_GL!H82</f>
        <v>0</v>
      </c>
      <c r="G650" s="210">
        <f>+STG_GL!I82</f>
        <v>-1423900</v>
      </c>
      <c r="H650" s="210">
        <f>+STG_GL!J82</f>
        <v>0</v>
      </c>
      <c r="I650" s="210">
        <f>+STG_GL!K82</f>
        <v>7182506.5300000003</v>
      </c>
      <c r="J650" s="210">
        <f>+STG_GL!L82</f>
        <v>0</v>
      </c>
      <c r="K650" s="210">
        <f>+STG_GL!M82</f>
        <v>-8299000.2400000002</v>
      </c>
      <c r="L650" s="210">
        <f>+STG_GL!N82</f>
        <v>0</v>
      </c>
      <c r="M650" s="210">
        <f>+STG_GL!O82</f>
        <v>6835410.8600000003</v>
      </c>
      <c r="N650" s="210">
        <f>+STG_GL!P82</f>
        <v>0</v>
      </c>
      <c r="O650" s="210">
        <f>+STG_GL!Q82</f>
        <v>0</v>
      </c>
      <c r="P650" s="210">
        <f>+STG_GL!R82</f>
        <v>0</v>
      </c>
      <c r="Q650" s="210">
        <f>+STG_GL!S82</f>
        <v>0</v>
      </c>
      <c r="R650" s="210">
        <f>+STG_GL!T82</f>
        <v>0</v>
      </c>
      <c r="S650" s="210">
        <f>+STG_GL!U82</f>
        <v>0</v>
      </c>
      <c r="T650" s="210">
        <f>+STG_GL!V82</f>
        <v>0</v>
      </c>
      <c r="U650" s="210">
        <f>+STG_GL!W82</f>
        <v>0</v>
      </c>
      <c r="V650" s="210">
        <f>+STG_GL!X82</f>
        <v>0</v>
      </c>
      <c r="W650" s="210">
        <f>+STG_GL!Y82</f>
        <v>0</v>
      </c>
      <c r="X650" s="210">
        <f>+STG_GL!Z82</f>
        <v>0</v>
      </c>
      <c r="Y650" s="210">
        <f>+STG_GL!AA82</f>
        <v>0</v>
      </c>
      <c r="Z650" s="210">
        <f>+STG_GL!AB82</f>
        <v>0</v>
      </c>
      <c r="AA650" s="210">
        <f>+STG_GL!AC82</f>
        <v>0</v>
      </c>
      <c r="AB650" s="210">
        <f>+STG_GL!AD82</f>
        <v>0</v>
      </c>
      <c r="AC650" s="210">
        <f>+STG_GL!AE82</f>
        <v>0</v>
      </c>
      <c r="AD650" s="202"/>
      <c r="AE650" s="202"/>
    </row>
    <row r="651" spans="4:31" s="201" customFormat="1" x14ac:dyDescent="0.2">
      <c r="D651" s="208" t="s">
        <v>156</v>
      </c>
      <c r="E651" s="209"/>
      <c r="F651" s="210">
        <f>+'ONT_GL '!H82</f>
        <v>0</v>
      </c>
      <c r="G651" s="211">
        <f>+'ONT_GL '!I82</f>
        <v>-3935095.570000038</v>
      </c>
      <c r="H651" s="210">
        <f>+'ONT_GL '!J82</f>
        <v>0</v>
      </c>
      <c r="I651" s="211">
        <f>+'ONT_GL '!K82</f>
        <v>-7773435.8399999999</v>
      </c>
      <c r="J651" s="210">
        <f>+'ONT_GL '!L82</f>
        <v>0</v>
      </c>
      <c r="K651" s="210">
        <f>+'ONT_GL '!M82</f>
        <v>-2293509.79</v>
      </c>
      <c r="L651" s="210">
        <f>+'ONT_GL '!N82</f>
        <v>0</v>
      </c>
      <c r="M651" s="210">
        <f>+'ONT_GL '!O82</f>
        <v>6223694.040000001</v>
      </c>
      <c r="N651" s="210">
        <f>+'ONT_GL '!P82</f>
        <v>0</v>
      </c>
      <c r="O651" s="210">
        <f>+'ONT_GL '!Q82</f>
        <v>0</v>
      </c>
      <c r="P651" s="210">
        <f>+'ONT_GL '!R82</f>
        <v>0</v>
      </c>
      <c r="Q651" s="210">
        <f>+'ONT_GL '!S82</f>
        <v>0</v>
      </c>
      <c r="R651" s="210">
        <f>+'ONT_GL '!T82</f>
        <v>0</v>
      </c>
      <c r="S651" s="210">
        <f>+'ONT_GL '!U82</f>
        <v>0</v>
      </c>
      <c r="T651" s="210">
        <f>+'ONT_GL '!V82</f>
        <v>0</v>
      </c>
      <c r="U651" s="210">
        <f>+'ONT_GL '!W82</f>
        <v>0</v>
      </c>
      <c r="V651" s="210">
        <f>+'ONT_GL '!X82</f>
        <v>0</v>
      </c>
      <c r="W651" s="210">
        <f>+'ONT_GL '!Y82</f>
        <v>0</v>
      </c>
      <c r="X651" s="210">
        <f>+'ONT_GL '!Z82</f>
        <v>0</v>
      </c>
      <c r="Y651" s="210">
        <f>+'ONT_GL '!AA82</f>
        <v>0</v>
      </c>
      <c r="Z651" s="210">
        <f>+'ONT_GL '!AB82</f>
        <v>0</v>
      </c>
      <c r="AA651" s="210">
        <f>+'ONT_GL '!AC82</f>
        <v>0</v>
      </c>
      <c r="AB651" s="210">
        <f>+'ONT_GL '!AD82</f>
        <v>0</v>
      </c>
      <c r="AC651" s="210">
        <f>+'ONT_GL '!AE82</f>
        <v>0</v>
      </c>
      <c r="AD651" s="202"/>
      <c r="AE651" s="202"/>
    </row>
    <row r="652" spans="4:31" s="201" customFormat="1" x14ac:dyDescent="0.2">
      <c r="D652" s="208" t="s">
        <v>189</v>
      </c>
      <c r="E652" s="209"/>
      <c r="F652" s="210">
        <f>+ARUBA_GL!H82</f>
        <v>0</v>
      </c>
      <c r="G652" s="211">
        <f>+ARUBA_GL!I82</f>
        <v>1827127.8099999856</v>
      </c>
      <c r="H652" s="210">
        <f>+ARUBA_GL!J82</f>
        <v>0</v>
      </c>
      <c r="I652" s="211">
        <f>+ARUBA_GL!K82</f>
        <v>-10847.169999999925</v>
      </c>
      <c r="J652" s="210">
        <f>+ARUBA_GL!L82</f>
        <v>0</v>
      </c>
      <c r="K652" s="210">
        <f>+ARUBA_GL!M82</f>
        <v>281278</v>
      </c>
      <c r="L652" s="210">
        <f>+ARUBA_GL!N82</f>
        <v>0</v>
      </c>
      <c r="M652" s="210">
        <f>+ARUBA_GL!O82</f>
        <v>188451</v>
      </c>
      <c r="N652" s="210">
        <f>+ARUBA_GL!P82</f>
        <v>0</v>
      </c>
      <c r="O652" s="210">
        <f>+ARUBA_GL!Q82</f>
        <v>0</v>
      </c>
      <c r="P652" s="210">
        <f>+ARUBA_GL!R82</f>
        <v>0</v>
      </c>
      <c r="Q652" s="210">
        <f>+ARUBA_GL!S82</f>
        <v>0</v>
      </c>
      <c r="R652" s="210">
        <f>+ARUBA_GL!T82</f>
        <v>0</v>
      </c>
      <c r="S652" s="210">
        <f>+ARUBA_GL!U82</f>
        <v>0</v>
      </c>
      <c r="T652" s="210">
        <f>+ARUBA_GL!V82</f>
        <v>0</v>
      </c>
      <c r="U652" s="210">
        <f>+ARUBA_GL!W82</f>
        <v>0</v>
      </c>
      <c r="V652" s="210">
        <f>+ARUBA_GL!X82</f>
        <v>0</v>
      </c>
      <c r="W652" s="210">
        <f>+ARUBA_GL!Y82</f>
        <v>0</v>
      </c>
      <c r="X652" s="210">
        <f>+ARUBA_GL!Z82</f>
        <v>0</v>
      </c>
      <c r="Y652" s="210">
        <f>+ARUBA_GL!AA82</f>
        <v>0</v>
      </c>
      <c r="Z652" s="210">
        <f>+ARUBA_GL!AB82</f>
        <v>0</v>
      </c>
      <c r="AA652" s="210">
        <f>+ARUBA_GL!AC82</f>
        <v>0</v>
      </c>
      <c r="AB652" s="210">
        <f>+ARUBA_GL!AD82</f>
        <v>0</v>
      </c>
      <c r="AC652" s="210">
        <f>+ARUBA_GL!AE82</f>
        <v>0</v>
      </c>
      <c r="AD652" s="202"/>
      <c r="AE652" s="202"/>
    </row>
    <row r="653" spans="4:31" s="201" customFormat="1" x14ac:dyDescent="0.2">
      <c r="D653" s="208" t="s">
        <v>193</v>
      </c>
      <c r="E653" s="209"/>
      <c r="F653" s="210">
        <f>+SITHE_GL!H82</f>
        <v>0</v>
      </c>
      <c r="G653" s="211">
        <f>+SITHE_GL!I82</f>
        <v>3039995.6699999976</v>
      </c>
      <c r="H653" s="210">
        <f>+SITHE_GL!J82</f>
        <v>0</v>
      </c>
      <c r="I653" s="211">
        <f>+SITHE_GL!K82</f>
        <v>-2513598.92</v>
      </c>
      <c r="J653" s="210">
        <f>+SITHE_GL!L82</f>
        <v>0</v>
      </c>
      <c r="K653" s="210">
        <f>+SITHE_GL!M82</f>
        <v>-506479.17999999993</v>
      </c>
      <c r="L653" s="210">
        <f>+SITHE_GL!N82</f>
        <v>0</v>
      </c>
      <c r="M653" s="210">
        <f>+SITHE_GL!O82</f>
        <v>0</v>
      </c>
      <c r="N653" s="210">
        <f>+SITHE_GL!P82</f>
        <v>0</v>
      </c>
      <c r="O653" s="210">
        <f>+SITHE_GL!Q82</f>
        <v>0</v>
      </c>
      <c r="P653" s="210">
        <f>+SITHE_GL!R82</f>
        <v>0</v>
      </c>
      <c r="Q653" s="210">
        <f>+SITHE_GL!S82</f>
        <v>0</v>
      </c>
      <c r="R653" s="210">
        <f>+SITHE_GL!T82</f>
        <v>0</v>
      </c>
      <c r="S653" s="210">
        <f>+SITHE_GL!U82</f>
        <v>0</v>
      </c>
      <c r="T653" s="210">
        <f>+SITHE_GL!V82</f>
        <v>0</v>
      </c>
      <c r="U653" s="210">
        <f>+SITHE_GL!W82</f>
        <v>0</v>
      </c>
      <c r="V653" s="210">
        <f>+SITHE_GL!X82</f>
        <v>0</v>
      </c>
      <c r="W653" s="210">
        <f>+SITHE_GL!Y82</f>
        <v>0</v>
      </c>
      <c r="X653" s="210">
        <f>+SITHE_GL!Z82</f>
        <v>0</v>
      </c>
      <c r="Y653" s="210">
        <f>+SITHE_GL!AA82</f>
        <v>0</v>
      </c>
      <c r="Z653" s="210">
        <f>+SITHE_GL!AB82</f>
        <v>0</v>
      </c>
      <c r="AA653" s="210">
        <f>+SITHE_GL!AC82</f>
        <v>0</v>
      </c>
      <c r="AB653" s="210">
        <f>+SITHE_GL!AD82</f>
        <v>0</v>
      </c>
      <c r="AC653" s="210">
        <f>+SITHE_GL!AE82</f>
        <v>0</v>
      </c>
      <c r="AD653" s="202"/>
      <c r="AE653" s="202"/>
    </row>
    <row r="654" spans="4:31" s="201" customFormat="1" x14ac:dyDescent="0.2">
      <c r="D654" s="208" t="s">
        <v>219</v>
      </c>
      <c r="E654" s="209"/>
      <c r="F654" s="210">
        <f>+'EAST-MKT-GL'!H82</f>
        <v>0</v>
      </c>
      <c r="G654" s="210">
        <f>+'EAST-MKT-GL'!I82</f>
        <v>2872718</v>
      </c>
      <c r="H654" s="210">
        <f>+'EAST-MKT-GL'!J82</f>
        <v>0</v>
      </c>
      <c r="I654" s="211">
        <f>+'EAST-MKT-GL'!K82</f>
        <v>-4503978.33</v>
      </c>
      <c r="J654" s="210">
        <f>+'EAST-MKT-GL'!L82</f>
        <v>0</v>
      </c>
      <c r="K654" s="210">
        <f>+'EAST-MKT-GL'!M82</f>
        <v>-9456468.2300000004</v>
      </c>
      <c r="L654" s="210">
        <f>+'EAST-MKT-GL'!N82</f>
        <v>0</v>
      </c>
      <c r="M654" s="210">
        <f>+'EAST-MKT-GL'!O82</f>
        <v>5731296.7599999988</v>
      </c>
      <c r="N654" s="210">
        <f>+'EAST-MKT-GL'!P82</f>
        <v>0</v>
      </c>
      <c r="O654" s="210">
        <f>+'EAST-MKT-GL'!Q82</f>
        <v>0</v>
      </c>
      <c r="P654" s="210">
        <f>+'EAST-MKT-GL'!R82</f>
        <v>0</v>
      </c>
      <c r="Q654" s="210">
        <f>+'EAST-MKT-GL'!S82</f>
        <v>0</v>
      </c>
      <c r="R654" s="210">
        <f>+'EAST-MKT-GL'!T82</f>
        <v>0</v>
      </c>
      <c r="S654" s="210">
        <f>+'EAST-MKT-GL'!U82</f>
        <v>0</v>
      </c>
      <c r="T654" s="210">
        <f>+'EAST-MKT-GL'!V82</f>
        <v>0</v>
      </c>
      <c r="U654" s="210">
        <f>+'EAST-MKT-GL'!W82</f>
        <v>0</v>
      </c>
      <c r="V654" s="210">
        <f>+'EAST-MKT-GL'!X82</f>
        <v>0</v>
      </c>
      <c r="W654" s="210">
        <f>+'EAST-MKT-GL'!Y82</f>
        <v>0</v>
      </c>
      <c r="X654" s="210">
        <f>+'EAST-MKT-GL'!Z82</f>
        <v>0</v>
      </c>
      <c r="Y654" s="210">
        <f>+'EAST-MKT-GL'!AA82</f>
        <v>0</v>
      </c>
      <c r="Z654" s="210">
        <f>+'EAST-MKT-GL'!AB82</f>
        <v>0</v>
      </c>
      <c r="AA654" s="210">
        <f>+'EAST-MKT-GL'!AC82</f>
        <v>0</v>
      </c>
      <c r="AB654" s="210">
        <f>+'EAST-MKT-GL'!AD82</f>
        <v>0</v>
      </c>
      <c r="AC654" s="210">
        <f>+'EAST-MKT-GL'!AE82</f>
        <v>0</v>
      </c>
      <c r="AD654" s="202"/>
      <c r="AE654" s="202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333375</xdr:colOff>
                    <xdr:row>0</xdr:row>
                    <xdr:rowOff>47625</xdr:rowOff>
                  </from>
                  <to>
                    <xdr:col>3</xdr:col>
                    <xdr:colOff>1476375</xdr:colOff>
                    <xdr:row>0</xdr:row>
                    <xdr:rowOff>276225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26</vt:i4>
      </vt:variant>
    </vt:vector>
  </HeadingPairs>
  <TitlesOfParts>
    <vt:vector size="86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MidMarket-FLSH</vt:lpstr>
      <vt:lpstr>EAST-EGM-FLSH</vt:lpstr>
      <vt:lpstr>EAST-MKT-FLSH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MidMarket_GL</vt:lpstr>
      <vt:lpstr>EAST-EGM-GL</vt:lpstr>
      <vt:lpstr>EAST-MKT-GL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MidMarket-VAR</vt:lpstr>
      <vt:lpstr>EAST-EGM-VAR</vt:lpstr>
      <vt:lpstr>EAST-MKT-VAR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dc:description>- Oracle 8i ODBC QueryFix Applied</dc:description>
  <cp:lastModifiedBy>Felienne</cp:lastModifiedBy>
  <cp:lastPrinted>2000-10-12T03:18:01Z</cp:lastPrinted>
  <dcterms:created xsi:type="dcterms:W3CDTF">1997-07-11T21:57:33Z</dcterms:created>
  <dcterms:modified xsi:type="dcterms:W3CDTF">2014-09-03T20:21:09Z</dcterms:modified>
</cp:coreProperties>
</file>