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MidMarket-FLSH" sheetId="61" r:id="rId9"/>
    <sheet name="EAST-EGM-FLSH" sheetId="9" r:id="rId10"/>
    <sheet name="EAST-MKT-FLSH" sheetId="58" r:id="rId11"/>
    <sheet name="EAST-LRC-FLSH" sheetId="11" r:id="rId12"/>
    <sheet name="EAST-CON-FLSH" sheetId="12" r:id="rId13"/>
    <sheet name="BGC-EGM-FLSH" sheetId="10" r:id="rId14"/>
    <sheet name="TX-EGM-FLSH" sheetId="13" r:id="rId15"/>
    <sheet name="TX-HPLR-FLSH" sheetId="14" r:id="rId16"/>
    <sheet name="TX-HPLC-FLSH" sheetId="45" r:id="rId17"/>
    <sheet name="TX-CON-FLSH" sheetId="15" r:id="rId18"/>
    <sheet name="WE-FLSH" sheetId="16" r:id="rId19"/>
    <sheet name="DEN-FLSH" sheetId="56" r:id="rId20"/>
    <sheet name="STG_FLSH" sheetId="18" r:id="rId21"/>
    <sheet name="ONT_FLSH" sheetId="19" r:id="rId22"/>
    <sheet name="BUG_FLSH" sheetId="17" r:id="rId23"/>
    <sheet name="CE_GL" sheetId="20" r:id="rId24"/>
    <sheet name="SITHE_GL" sheetId="54" r:id="rId25"/>
    <sheet name="ARUBA_GL" sheetId="48" r:id="rId26"/>
    <sheet name="MidMarket_GL" sheetId="62" r:id="rId27"/>
    <sheet name="EAST-EGM-GL" sheetId="21" r:id="rId28"/>
    <sheet name="EAST-MKT-GL" sheetId="59" r:id="rId29"/>
    <sheet name="EAST-LRC-GL" sheetId="23" r:id="rId30"/>
    <sheet name="EAST-CON-GL " sheetId="24" r:id="rId31"/>
    <sheet name="BGC-EGM-GL" sheetId="22" r:id="rId32"/>
    <sheet name="TX-EGM-GL" sheetId="25" r:id="rId33"/>
    <sheet name="TX-HPLR-GL " sheetId="26" r:id="rId34"/>
    <sheet name="TX-HPLC-GL" sheetId="46" r:id="rId35"/>
    <sheet name="TX-CON-GL " sheetId="27" r:id="rId36"/>
    <sheet name="WE-GL " sheetId="28" r:id="rId37"/>
    <sheet name="DEN-GL" sheetId="55" r:id="rId38"/>
    <sheet name="BUG_GL" sheetId="29" r:id="rId39"/>
    <sheet name="STG_GL" sheetId="30" r:id="rId40"/>
    <sheet name="ONT_GL " sheetId="31" r:id="rId41"/>
    <sheet name="CE-VAR" sheetId="32" r:id="rId42"/>
    <sheet name="SITHE-VAR" sheetId="52" r:id="rId43"/>
    <sheet name="ARUBA-VAR" sheetId="50" r:id="rId44"/>
    <sheet name="MidMarket-VAR" sheetId="63" r:id="rId45"/>
    <sheet name="EAST-EGM-VAR" sheetId="33" r:id="rId46"/>
    <sheet name="EAST-MKT-VAR" sheetId="60" r:id="rId47"/>
    <sheet name="EAST-LRC-VAR" sheetId="35" r:id="rId48"/>
    <sheet name="EAST-CON-VAR" sheetId="36" r:id="rId49"/>
    <sheet name="BGC-EGM-VAR" sheetId="34" r:id="rId50"/>
    <sheet name="TX-EGM-VAR" sheetId="37" r:id="rId51"/>
    <sheet name="TX-HPLR-VAR " sheetId="38" r:id="rId52"/>
    <sheet name="TX-HPLC-VAR" sheetId="47" r:id="rId53"/>
    <sheet name="TX-CON-VAR" sheetId="39" r:id="rId54"/>
    <sheet name="WE-VAR" sheetId="40" r:id="rId55"/>
    <sheet name="DEN-VAR" sheetId="57" r:id="rId56"/>
    <sheet name="STG_VAR" sheetId="42" r:id="rId57"/>
    <sheet name="ONT_VAR" sheetId="43" r:id="rId58"/>
    <sheet name="BUG_VAR" sheetId="41" r:id="rId59"/>
    <sheet name="Actuals" sheetId="44" r:id="rId60"/>
  </sheets>
  <externalReferences>
    <externalReference r:id="rId61"/>
    <externalReference r:id="rId62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60">Actuals!$D$636:$I$651</definedName>
    <definedName name="_xlnm.Print_Area" localSheetId="14">'BGC-EGM-FLSH'!$A$1:$M$82</definedName>
    <definedName name="_xlnm.Print_Area" localSheetId="50">'BGC-EGM-VAR'!$A$1:$I$82</definedName>
    <definedName name="_xlnm.Print_Area" localSheetId="59">BUG_VAR!$A$1:$I$82</definedName>
    <definedName name="_xlnm.Print_Area" localSheetId="42">'CE-VAR'!$A$1:$I$82</definedName>
    <definedName name="_xlnm.Print_Area" localSheetId="3">Check!$A$1:$H$32</definedName>
    <definedName name="_xlnm.Print_Area" localSheetId="13">'EAST-CON-FLSH'!$A$1:$M$82</definedName>
    <definedName name="_xlnm.Print_Area" localSheetId="49">'EAST-CON-VAR'!$A$1:$I$82</definedName>
    <definedName name="_xlnm.Print_Area" localSheetId="10">'EAST-EGM-FLSH'!$A$1:$M$82</definedName>
    <definedName name="_xlnm.Print_Area" localSheetId="46">'EAST-EGM-VAR'!$A$1:$I$82</definedName>
    <definedName name="_xlnm.Print_Area" localSheetId="12">'EAST-LRC-FLSH'!$A$1:$M$82</definedName>
    <definedName name="_xlnm.Print_Area" localSheetId="48">'EAST-LRC-VAR'!$A$1:$I$82</definedName>
    <definedName name="_xlnm.Print_Area" localSheetId="58">ONT_VAR!$A$1:$I$82</definedName>
    <definedName name="_xlnm.Print_Area" localSheetId="4">RECLASS!$A$1:$AI$82</definedName>
    <definedName name="_xlnm.Print_Area" localSheetId="57">STG_VAR!$A$1:$I$82</definedName>
    <definedName name="_xlnm.Print_Area" localSheetId="5">'TIE-OUT'!$A$1:$AI$95</definedName>
    <definedName name="_xlnm.Print_Area" localSheetId="2">TOTAL!$A$1:$I$82</definedName>
    <definedName name="_xlnm.Print_Area" localSheetId="18">'TX-CON-FLSH'!$A$1:$M$82</definedName>
    <definedName name="_xlnm.Print_Area" localSheetId="54">'TX-CON-VAR'!$A$1:$I$82</definedName>
    <definedName name="_xlnm.Print_Area" localSheetId="15">'TX-EGM-FLSH'!$A$1:$M$82</definedName>
    <definedName name="_xlnm.Print_Area" localSheetId="51">'TX-EGM-VAR'!$A$1:$I$82</definedName>
    <definedName name="_xlnm.Print_Area" localSheetId="16">'TX-HPLR-FLSH'!$A$1:$M$82</definedName>
    <definedName name="_xlnm.Print_Area" localSheetId="52">'TX-HPLR-VAR '!$A$1:$I$82</definedName>
    <definedName name="_xlnm.Print_Area" localSheetId="19">'WE-FLSH'!$A$1:$M$82</definedName>
    <definedName name="_xlnm.Print_Area" localSheetId="55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I1" i="44" s="1"/>
  <c r="K1" i="44" s="1"/>
  <c r="M1" i="44"/>
  <c r="O1" i="44" s="1"/>
  <c r="Q1" i="44" s="1"/>
  <c r="S1" i="44" s="1"/>
  <c r="U1" i="44"/>
  <c r="W1" i="44" s="1"/>
  <c r="Y1" i="44" s="1"/>
  <c r="AA1" i="44" s="1"/>
  <c r="AC1" i="44"/>
  <c r="AE1" i="44" s="1"/>
  <c r="H636" i="44"/>
  <c r="J636" i="44"/>
  <c r="L636" i="44"/>
  <c r="N636" i="44" s="1"/>
  <c r="P636" i="44" s="1"/>
  <c r="R636" i="44" s="1"/>
  <c r="T636" i="44" s="1"/>
  <c r="V636" i="44" s="1"/>
  <c r="X636" i="44" s="1"/>
  <c r="Z636" i="44" s="1"/>
  <c r="AB636" i="44" s="1"/>
  <c r="A5" i="48"/>
  <c r="F11" i="48"/>
  <c r="G11" i="48"/>
  <c r="E11" i="48" s="1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Y16" i="48" s="1"/>
  <c r="Z11" i="48"/>
  <c r="AA11" i="48"/>
  <c r="AB11" i="48"/>
  <c r="AC11" i="48"/>
  <c r="AD11" i="48"/>
  <c r="AE11" i="48"/>
  <c r="AF11" i="48"/>
  <c r="AG11" i="48"/>
  <c r="AG16" i="48" s="1"/>
  <c r="AH11" i="48"/>
  <c r="AI11" i="48"/>
  <c r="AJ11" i="48"/>
  <c r="AK11" i="48"/>
  <c r="AL11" i="48"/>
  <c r="AM11" i="48"/>
  <c r="AN11" i="48"/>
  <c r="AO11" i="48"/>
  <c r="AO16" i="48" s="1"/>
  <c r="F12" i="48"/>
  <c r="G12" i="48"/>
  <c r="H12" i="48"/>
  <c r="I12" i="48"/>
  <c r="J12" i="48"/>
  <c r="K12" i="48"/>
  <c r="L12" i="48"/>
  <c r="M12" i="48"/>
  <c r="N12" i="48"/>
  <c r="N16" i="48" s="1"/>
  <c r="O12" i="48"/>
  <c r="P12" i="48"/>
  <c r="Q12" i="48"/>
  <c r="R12" i="48"/>
  <c r="S12" i="48"/>
  <c r="S16" i="48" s="1"/>
  <c r="T12" i="48"/>
  <c r="U12" i="48"/>
  <c r="V12" i="48"/>
  <c r="V16" i="48" s="1"/>
  <c r="W12" i="48"/>
  <c r="X12" i="48"/>
  <c r="Y12" i="48"/>
  <c r="Z12" i="48"/>
  <c r="AA12" i="48"/>
  <c r="AA16" i="48" s="1"/>
  <c r="AB12" i="48"/>
  <c r="AC12" i="48"/>
  <c r="AD12" i="48"/>
  <c r="AD16" i="48" s="1"/>
  <c r="AE12" i="48"/>
  <c r="AF12" i="48"/>
  <c r="AG12" i="48"/>
  <c r="AH12" i="48"/>
  <c r="AI12" i="48"/>
  <c r="AI16" i="48" s="1"/>
  <c r="AJ12" i="48"/>
  <c r="AK12" i="48"/>
  <c r="AL12" i="48"/>
  <c r="AL16" i="48" s="1"/>
  <c r="AM12" i="48"/>
  <c r="AN12" i="48"/>
  <c r="AO12" i="48"/>
  <c r="F13" i="48"/>
  <c r="G13" i="48"/>
  <c r="E13" i="48" s="1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F15" i="48"/>
  <c r="G15" i="48"/>
  <c r="E15" i="48" s="1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T16" i="48" s="1"/>
  <c r="T82" i="48" s="1"/>
  <c r="R652" i="44" s="1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F16" i="48"/>
  <c r="H16" i="48"/>
  <c r="L16" i="48"/>
  <c r="M16" i="48"/>
  <c r="P16" i="48"/>
  <c r="U16" i="48"/>
  <c r="X16" i="48"/>
  <c r="AC16" i="48"/>
  <c r="AF16" i="48"/>
  <c r="AK16" i="48"/>
  <c r="AN16" i="48"/>
  <c r="F19" i="48"/>
  <c r="G19" i="48"/>
  <c r="G24" i="48" s="1"/>
  <c r="H19" i="48"/>
  <c r="I19" i="48"/>
  <c r="J19" i="48"/>
  <c r="K19" i="48"/>
  <c r="N19" i="48"/>
  <c r="O19" i="48"/>
  <c r="O24" i="48" s="1"/>
  <c r="P19" i="48"/>
  <c r="Q19" i="48"/>
  <c r="Q24" i="48" s="1"/>
  <c r="R19" i="48"/>
  <c r="S19" i="48"/>
  <c r="T19" i="48"/>
  <c r="U19" i="48"/>
  <c r="V19" i="48"/>
  <c r="W19" i="48"/>
  <c r="W24" i="48" s="1"/>
  <c r="X19" i="48"/>
  <c r="Y19" i="48"/>
  <c r="Y24" i="48" s="1"/>
  <c r="Z19" i="48"/>
  <c r="AA19" i="48"/>
  <c r="AB19" i="48"/>
  <c r="AC19" i="48"/>
  <c r="AD19" i="48"/>
  <c r="AE19" i="48"/>
  <c r="AE24" i="48" s="1"/>
  <c r="AF19" i="48"/>
  <c r="AG19" i="48"/>
  <c r="AG24" i="48" s="1"/>
  <c r="AH19" i="48"/>
  <c r="AI19" i="48"/>
  <c r="AJ19" i="48"/>
  <c r="AK19" i="48"/>
  <c r="AL19" i="48"/>
  <c r="AM19" i="48"/>
  <c r="AM24" i="48" s="1"/>
  <c r="AN19" i="48"/>
  <c r="AO19" i="48"/>
  <c r="AO24" i="48" s="1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A24" i="48" s="1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F21" i="48"/>
  <c r="G21" i="48"/>
  <c r="H21" i="48"/>
  <c r="I21" i="48"/>
  <c r="J21" i="48"/>
  <c r="K21" i="48"/>
  <c r="L21" i="48"/>
  <c r="M21" i="48"/>
  <c r="M24" i="48" s="1"/>
  <c r="N21" i="48"/>
  <c r="N24" i="48" s="1"/>
  <c r="O21" i="48"/>
  <c r="P21" i="48"/>
  <c r="Q21" i="48"/>
  <c r="R21" i="48"/>
  <c r="S21" i="48"/>
  <c r="T21" i="48"/>
  <c r="U21" i="48"/>
  <c r="V21" i="48"/>
  <c r="V24" i="48" s="1"/>
  <c r="W21" i="48"/>
  <c r="X21" i="48"/>
  <c r="Y21" i="48"/>
  <c r="Z21" i="48"/>
  <c r="AA21" i="48"/>
  <c r="AB21" i="48"/>
  <c r="AC21" i="48"/>
  <c r="AD21" i="48"/>
  <c r="AD24" i="48" s="1"/>
  <c r="AE21" i="48"/>
  <c r="AF21" i="48"/>
  <c r="AG21" i="48"/>
  <c r="AH21" i="48"/>
  <c r="AI21" i="48"/>
  <c r="AJ21" i="48"/>
  <c r="AK21" i="48"/>
  <c r="AL21" i="48"/>
  <c r="AL24" i="48" s="1"/>
  <c r="AM21" i="48"/>
  <c r="AN21" i="48"/>
  <c r="AO21" i="48"/>
  <c r="F22" i="48"/>
  <c r="G22" i="48"/>
  <c r="H22" i="48"/>
  <c r="I22" i="48"/>
  <c r="J22" i="48"/>
  <c r="K22" i="48"/>
  <c r="L22" i="48"/>
  <c r="M22" i="48"/>
  <c r="N22" i="48"/>
  <c r="O22" i="48"/>
  <c r="P22" i="48"/>
  <c r="P24" i="48" s="1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F23" i="48"/>
  <c r="G23" i="48"/>
  <c r="H23" i="48"/>
  <c r="I23" i="48"/>
  <c r="J23" i="48"/>
  <c r="K23" i="48"/>
  <c r="N23" i="48"/>
  <c r="O23" i="48"/>
  <c r="P23" i="48"/>
  <c r="Q23" i="48"/>
  <c r="R23" i="48"/>
  <c r="S23" i="48"/>
  <c r="T23" i="48"/>
  <c r="T24" i="48" s="1"/>
  <c r="U23" i="48"/>
  <c r="V23" i="48"/>
  <c r="W23" i="48"/>
  <c r="X23" i="48"/>
  <c r="Y23" i="48"/>
  <c r="Z23" i="48"/>
  <c r="AA23" i="48"/>
  <c r="AB23" i="48"/>
  <c r="AB24" i="48" s="1"/>
  <c r="AC23" i="48"/>
  <c r="AD23" i="48"/>
  <c r="AE23" i="48"/>
  <c r="AF23" i="48"/>
  <c r="AG23" i="48"/>
  <c r="AH23" i="48"/>
  <c r="AI23" i="48"/>
  <c r="AJ23" i="48"/>
  <c r="AJ24" i="48" s="1"/>
  <c r="AK23" i="48"/>
  <c r="AL23" i="48"/>
  <c r="AM23" i="48"/>
  <c r="AN23" i="48"/>
  <c r="AO23" i="48"/>
  <c r="H24" i="48"/>
  <c r="K24" i="48"/>
  <c r="S24" i="48"/>
  <c r="U24" i="48"/>
  <c r="X24" i="48"/>
  <c r="AC24" i="48"/>
  <c r="AF24" i="48"/>
  <c r="AI24" i="48"/>
  <c r="AK24" i="48"/>
  <c r="AN24" i="48"/>
  <c r="F27" i="48"/>
  <c r="G27" i="48"/>
  <c r="H27" i="48"/>
  <c r="H29" i="48" s="1"/>
  <c r="I27" i="48"/>
  <c r="J27" i="48"/>
  <c r="K27" i="48"/>
  <c r="L27" i="48"/>
  <c r="M27" i="48"/>
  <c r="M29" i="48" s="1"/>
  <c r="N27" i="48"/>
  <c r="O27" i="48"/>
  <c r="O29" i="48" s="1"/>
  <c r="P27" i="48"/>
  <c r="P29" i="48" s="1"/>
  <c r="Q27" i="48"/>
  <c r="R27" i="48"/>
  <c r="S27" i="48"/>
  <c r="T27" i="48"/>
  <c r="U27" i="48"/>
  <c r="U29" i="48" s="1"/>
  <c r="V27" i="48"/>
  <c r="W27" i="48"/>
  <c r="W29" i="48" s="1"/>
  <c r="X27" i="48"/>
  <c r="X29" i="48" s="1"/>
  <c r="Y27" i="48"/>
  <c r="Z27" i="48"/>
  <c r="AA27" i="48"/>
  <c r="AB27" i="48"/>
  <c r="AC27" i="48"/>
  <c r="AC29" i="48" s="1"/>
  <c r="AD27" i="48"/>
  <c r="AE27" i="48"/>
  <c r="AE29" i="48" s="1"/>
  <c r="AF27" i="48"/>
  <c r="AF29" i="48" s="1"/>
  <c r="AG27" i="48"/>
  <c r="AH27" i="48"/>
  <c r="AI27" i="48"/>
  <c r="AJ27" i="48"/>
  <c r="AK27" i="48"/>
  <c r="AK29" i="48" s="1"/>
  <c r="AL27" i="48"/>
  <c r="AM27" i="48"/>
  <c r="AM29" i="48" s="1"/>
  <c r="AN27" i="48"/>
  <c r="AN29" i="48" s="1"/>
  <c r="AO27" i="48"/>
  <c r="F28" i="48"/>
  <c r="G28" i="48"/>
  <c r="H28" i="48"/>
  <c r="I28" i="48"/>
  <c r="J28" i="48"/>
  <c r="K28" i="48"/>
  <c r="L28" i="48"/>
  <c r="L29" i="48" s="1"/>
  <c r="M28" i="48"/>
  <c r="N28" i="48"/>
  <c r="O28" i="48"/>
  <c r="P28" i="48"/>
  <c r="Q28" i="48"/>
  <c r="R28" i="48"/>
  <c r="R29" i="48" s="1"/>
  <c r="S28" i="48"/>
  <c r="T28" i="48"/>
  <c r="T29" i="48" s="1"/>
  <c r="U28" i="48"/>
  <c r="V28" i="48"/>
  <c r="W28" i="48"/>
  <c r="X28" i="48"/>
  <c r="Y28" i="48"/>
  <c r="Y29" i="48" s="1"/>
  <c r="Z28" i="48"/>
  <c r="Z29" i="48" s="1"/>
  <c r="AA28" i="48"/>
  <c r="AB28" i="48"/>
  <c r="AB29" i="48" s="1"/>
  <c r="AC28" i="48"/>
  <c r="AD28" i="48"/>
  <c r="AE28" i="48"/>
  <c r="AF28" i="48"/>
  <c r="AG28" i="48"/>
  <c r="AH28" i="48"/>
  <c r="AH29" i="48" s="1"/>
  <c r="AI28" i="48"/>
  <c r="AJ28" i="48"/>
  <c r="AJ29" i="48" s="1"/>
  <c r="AK28" i="48"/>
  <c r="AL28" i="48"/>
  <c r="AM28" i="48"/>
  <c r="AN28" i="48"/>
  <c r="AO28" i="48"/>
  <c r="AO29" i="48" s="1"/>
  <c r="F29" i="48"/>
  <c r="I29" i="48"/>
  <c r="K29" i="48"/>
  <c r="N29" i="48"/>
  <c r="Q29" i="48"/>
  <c r="S29" i="48"/>
  <c r="V29" i="48"/>
  <c r="AA29" i="48"/>
  <c r="AD29" i="48"/>
  <c r="AG29" i="48"/>
  <c r="AI29" i="48"/>
  <c r="AL29" i="48"/>
  <c r="F32" i="48"/>
  <c r="D32" i="48" s="1"/>
  <c r="G32" i="48"/>
  <c r="H32" i="48"/>
  <c r="I32" i="48"/>
  <c r="J32" i="48"/>
  <c r="K32" i="48"/>
  <c r="L32" i="48"/>
  <c r="M32" i="48"/>
  <c r="M36" i="48" s="1"/>
  <c r="N32" i="48"/>
  <c r="O32" i="48"/>
  <c r="P32" i="48"/>
  <c r="Q32" i="48"/>
  <c r="R32" i="48"/>
  <c r="S32" i="48"/>
  <c r="T32" i="48"/>
  <c r="U32" i="48"/>
  <c r="U36" i="48" s="1"/>
  <c r="V32" i="48"/>
  <c r="W32" i="48"/>
  <c r="X32" i="48"/>
  <c r="Y32" i="48"/>
  <c r="Z32" i="48"/>
  <c r="AA32" i="48"/>
  <c r="AB32" i="48"/>
  <c r="AC32" i="48"/>
  <c r="AC36" i="48" s="1"/>
  <c r="AD32" i="48"/>
  <c r="AE32" i="48"/>
  <c r="AF32" i="48"/>
  <c r="AG32" i="48"/>
  <c r="AH32" i="48"/>
  <c r="AI32" i="48"/>
  <c r="AJ32" i="48"/>
  <c r="AK32" i="48"/>
  <c r="AK36" i="48" s="1"/>
  <c r="AL32" i="48"/>
  <c r="AM32" i="48"/>
  <c r="AN32" i="48"/>
  <c r="AO32" i="48"/>
  <c r="F33" i="48"/>
  <c r="G33" i="48"/>
  <c r="G36" i="48" s="1"/>
  <c r="H33" i="48"/>
  <c r="H36" i="48" s="1"/>
  <c r="H82" i="48" s="1"/>
  <c r="F652" i="44" s="1"/>
  <c r="I33" i="48"/>
  <c r="J33" i="48"/>
  <c r="J36" i="48" s="1"/>
  <c r="K33" i="48"/>
  <c r="L33" i="48"/>
  <c r="M33" i="48"/>
  <c r="E33" i="48" s="1"/>
  <c r="N33" i="48"/>
  <c r="O33" i="48"/>
  <c r="O36" i="48" s="1"/>
  <c r="P33" i="48"/>
  <c r="Q33" i="48"/>
  <c r="R33" i="48"/>
  <c r="R36" i="48" s="1"/>
  <c r="S33" i="48"/>
  <c r="T33" i="48"/>
  <c r="U33" i="48"/>
  <c r="V33" i="48"/>
  <c r="W33" i="48"/>
  <c r="W36" i="48" s="1"/>
  <c r="X33" i="48"/>
  <c r="X36" i="48" s="1"/>
  <c r="X82" i="48" s="1"/>
  <c r="V652" i="44" s="1"/>
  <c r="Y33" i="48"/>
  <c r="Z33" i="48"/>
  <c r="Z36" i="48" s="1"/>
  <c r="AA33" i="48"/>
  <c r="AB33" i="48"/>
  <c r="AC33" i="48"/>
  <c r="AD33" i="48"/>
  <c r="AE33" i="48"/>
  <c r="AE36" i="48" s="1"/>
  <c r="AF33" i="48"/>
  <c r="AF36" i="48" s="1"/>
  <c r="AF82" i="48" s="1"/>
  <c r="AG33" i="48"/>
  <c r="AH33" i="48"/>
  <c r="AH36" i="48" s="1"/>
  <c r="AI33" i="48"/>
  <c r="AJ33" i="48"/>
  <c r="AK33" i="48"/>
  <c r="AL33" i="48"/>
  <c r="AM33" i="48"/>
  <c r="AM36" i="48" s="1"/>
  <c r="AN33" i="48"/>
  <c r="AN36" i="48" s="1"/>
  <c r="AN82" i="48" s="1"/>
  <c r="AO33" i="48"/>
  <c r="D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F35" i="48"/>
  <c r="G35" i="48"/>
  <c r="H35" i="48"/>
  <c r="I35" i="48"/>
  <c r="J35" i="48"/>
  <c r="K35" i="48"/>
  <c r="K36" i="48" s="1"/>
  <c r="L35" i="48"/>
  <c r="M35" i="48"/>
  <c r="N35" i="48"/>
  <c r="N36" i="48" s="1"/>
  <c r="O35" i="48"/>
  <c r="P35" i="48"/>
  <c r="Q35" i="48"/>
  <c r="R35" i="48"/>
  <c r="S35" i="48"/>
  <c r="S36" i="48" s="1"/>
  <c r="T35" i="48"/>
  <c r="U35" i="48"/>
  <c r="V35" i="48"/>
  <c r="V36" i="48" s="1"/>
  <c r="W35" i="48"/>
  <c r="X35" i="48"/>
  <c r="Y35" i="48"/>
  <c r="Z35" i="48"/>
  <c r="AA35" i="48"/>
  <c r="AA36" i="48" s="1"/>
  <c r="AB35" i="48"/>
  <c r="AC35" i="48"/>
  <c r="AD35" i="48"/>
  <c r="AE35" i="48"/>
  <c r="AF35" i="48"/>
  <c r="AG35" i="48"/>
  <c r="AH35" i="48"/>
  <c r="AI35" i="48"/>
  <c r="AI36" i="48" s="1"/>
  <c r="AJ35" i="48"/>
  <c r="AK35" i="48"/>
  <c r="AL35" i="48"/>
  <c r="AL36" i="48" s="1"/>
  <c r="AM35" i="48"/>
  <c r="AN35" i="48"/>
  <c r="AO35" i="48"/>
  <c r="L36" i="48"/>
  <c r="T36" i="48"/>
  <c r="AB36" i="48"/>
  <c r="AD36" i="48"/>
  <c r="AJ36" i="48"/>
  <c r="F39" i="48"/>
  <c r="G39" i="48"/>
  <c r="E39" i="48" s="1"/>
  <c r="G39" i="50" s="1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F40" i="48"/>
  <c r="G40" i="48"/>
  <c r="H40" i="48"/>
  <c r="I40" i="48"/>
  <c r="I42" i="48" s="1"/>
  <c r="I43" i="48" s="1"/>
  <c r="J40" i="48"/>
  <c r="K40" i="48"/>
  <c r="L40" i="48"/>
  <c r="M40" i="48"/>
  <c r="N40" i="48"/>
  <c r="O40" i="48"/>
  <c r="O42" i="48" s="1"/>
  <c r="P40" i="48"/>
  <c r="Q40" i="48"/>
  <c r="Q42" i="48" s="1"/>
  <c r="R40" i="48"/>
  <c r="S40" i="48"/>
  <c r="T40" i="48"/>
  <c r="U40" i="48"/>
  <c r="V40" i="48"/>
  <c r="W40" i="48"/>
  <c r="W42" i="48" s="1"/>
  <c r="X40" i="48"/>
  <c r="Y40" i="48"/>
  <c r="Y42" i="48" s="1"/>
  <c r="Z40" i="48"/>
  <c r="AA40" i="48"/>
  <c r="AB40" i="48"/>
  <c r="AC40" i="48"/>
  <c r="AD40" i="48"/>
  <c r="AE40" i="48"/>
  <c r="AE42" i="48" s="1"/>
  <c r="AF40" i="48"/>
  <c r="AG40" i="48"/>
  <c r="AG42" i="48" s="1"/>
  <c r="AH40" i="48"/>
  <c r="AI40" i="48"/>
  <c r="AJ40" i="48"/>
  <c r="AK40" i="48"/>
  <c r="AL40" i="48"/>
  <c r="AM40" i="48"/>
  <c r="AM42" i="48" s="1"/>
  <c r="AN40" i="48"/>
  <c r="AO40" i="48"/>
  <c r="AO42" i="48" s="1"/>
  <c r="AO43" i="48" s="1"/>
  <c r="F41" i="48"/>
  <c r="D41" i="48" s="1"/>
  <c r="G41" i="48"/>
  <c r="E41" i="48" s="1"/>
  <c r="G41" i="50" s="1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D42" i="48" s="1"/>
  <c r="AD43" i="48" s="1"/>
  <c r="AE41" i="48"/>
  <c r="AF41" i="48"/>
  <c r="AG41" i="48"/>
  <c r="AH41" i="48"/>
  <c r="AI41" i="48"/>
  <c r="AJ41" i="48"/>
  <c r="AK41" i="48"/>
  <c r="AL41" i="48"/>
  <c r="AL42" i="48" s="1"/>
  <c r="AL43" i="48" s="1"/>
  <c r="AM41" i="48"/>
  <c r="AN41" i="48"/>
  <c r="AO41" i="48"/>
  <c r="F42" i="48"/>
  <c r="H42" i="48"/>
  <c r="K42" i="48"/>
  <c r="K43" i="48" s="1"/>
  <c r="L42" i="48"/>
  <c r="M42" i="48"/>
  <c r="N42" i="48"/>
  <c r="N43" i="48" s="1"/>
  <c r="P42" i="48"/>
  <c r="P43" i="48" s="1"/>
  <c r="S42" i="48"/>
  <c r="T42" i="48"/>
  <c r="U42" i="48"/>
  <c r="V42" i="48"/>
  <c r="X42" i="48"/>
  <c r="X43" i="48" s="1"/>
  <c r="AA42" i="48"/>
  <c r="AB42" i="48"/>
  <c r="AB43" i="48" s="1"/>
  <c r="AC42" i="48"/>
  <c r="AF42" i="48"/>
  <c r="AF43" i="48" s="1"/>
  <c r="AI42" i="48"/>
  <c r="AK42" i="48"/>
  <c r="AK43" i="48" s="1"/>
  <c r="AN42" i="48"/>
  <c r="AN43" i="48" s="1"/>
  <c r="H43" i="48"/>
  <c r="L43" i="48"/>
  <c r="M43" i="48"/>
  <c r="O43" i="48"/>
  <c r="Q43" i="48"/>
  <c r="S43" i="48"/>
  <c r="T43" i="48"/>
  <c r="U43" i="48"/>
  <c r="V43" i="48"/>
  <c r="W43" i="48"/>
  <c r="Y43" i="48"/>
  <c r="AA43" i="48"/>
  <c r="AC43" i="48"/>
  <c r="AE43" i="48"/>
  <c r="AG43" i="48"/>
  <c r="AI43" i="48"/>
  <c r="AM43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I47" i="48"/>
  <c r="J47" i="48"/>
  <c r="K47" i="48"/>
  <c r="L47" i="48"/>
  <c r="M47" i="48"/>
  <c r="E47" i="48" s="1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G49" i="48"/>
  <c r="H49" i="48"/>
  <c r="I49" i="48"/>
  <c r="J49" i="48"/>
  <c r="K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H51" i="48"/>
  <c r="I51" i="48"/>
  <c r="J51" i="48"/>
  <c r="K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F54" i="48"/>
  <c r="G54" i="48"/>
  <c r="H54" i="48"/>
  <c r="I54" i="48"/>
  <c r="J54" i="48"/>
  <c r="J56" i="48" s="1"/>
  <c r="K54" i="48"/>
  <c r="L54" i="48"/>
  <c r="M54" i="48"/>
  <c r="N54" i="48"/>
  <c r="O54" i="48"/>
  <c r="O56" i="48" s="1"/>
  <c r="P54" i="48"/>
  <c r="Q54" i="48"/>
  <c r="R54" i="48"/>
  <c r="R56" i="48" s="1"/>
  <c r="S54" i="48"/>
  <c r="T54" i="48"/>
  <c r="U54" i="48"/>
  <c r="V54" i="48"/>
  <c r="W54" i="48"/>
  <c r="W56" i="48" s="1"/>
  <c r="X54" i="48"/>
  <c r="Y54" i="48"/>
  <c r="Z54" i="48"/>
  <c r="Z56" i="48" s="1"/>
  <c r="AA54" i="48"/>
  <c r="AB54" i="48"/>
  <c r="AC54" i="48"/>
  <c r="AD54" i="48"/>
  <c r="AE54" i="48"/>
  <c r="AE56" i="48" s="1"/>
  <c r="AF54" i="48"/>
  <c r="AG54" i="48"/>
  <c r="AH54" i="48"/>
  <c r="AH56" i="48" s="1"/>
  <c r="AI54" i="48"/>
  <c r="AJ54" i="48"/>
  <c r="AK54" i="48"/>
  <c r="AL54" i="48"/>
  <c r="AM54" i="48"/>
  <c r="AM56" i="48" s="1"/>
  <c r="AN54" i="48"/>
  <c r="AO54" i="48"/>
  <c r="F55" i="48"/>
  <c r="G55" i="48"/>
  <c r="E55" i="48" s="1"/>
  <c r="H55" i="48"/>
  <c r="I55" i="48"/>
  <c r="I56" i="48" s="1"/>
  <c r="J55" i="48"/>
  <c r="K55" i="48"/>
  <c r="L55" i="48"/>
  <c r="M55" i="48"/>
  <c r="N55" i="48"/>
  <c r="O55" i="48"/>
  <c r="P55" i="48"/>
  <c r="Q55" i="48"/>
  <c r="Q56" i="48" s="1"/>
  <c r="R55" i="48"/>
  <c r="S55" i="48"/>
  <c r="T55" i="48"/>
  <c r="U55" i="48"/>
  <c r="V55" i="48"/>
  <c r="W55" i="48"/>
  <c r="X55" i="48"/>
  <c r="Y55" i="48"/>
  <c r="Y56" i="48" s="1"/>
  <c r="Z55" i="48"/>
  <c r="AA55" i="48"/>
  <c r="AB55" i="48"/>
  <c r="AC55" i="48"/>
  <c r="AD55" i="48"/>
  <c r="AE55" i="48"/>
  <c r="AF55" i="48"/>
  <c r="AG55" i="48"/>
  <c r="AG56" i="48" s="1"/>
  <c r="AH55" i="48"/>
  <c r="AI55" i="48"/>
  <c r="AJ55" i="48"/>
  <c r="AK55" i="48"/>
  <c r="AL55" i="48"/>
  <c r="AM55" i="48"/>
  <c r="AN55" i="48"/>
  <c r="AO55" i="48"/>
  <c r="AO56" i="48" s="1"/>
  <c r="F56" i="48"/>
  <c r="H56" i="48"/>
  <c r="K56" i="48"/>
  <c r="M56" i="48"/>
  <c r="N56" i="48"/>
  <c r="P56" i="48"/>
  <c r="S56" i="48"/>
  <c r="U56" i="48"/>
  <c r="V56" i="48"/>
  <c r="X56" i="48"/>
  <c r="AA56" i="48"/>
  <c r="AC56" i="48"/>
  <c r="AD56" i="48"/>
  <c r="AF56" i="48"/>
  <c r="AI56" i="48"/>
  <c r="AK56" i="48"/>
  <c r="AL56" i="48"/>
  <c r="AN56" i="48"/>
  <c r="F59" i="48"/>
  <c r="G59" i="48"/>
  <c r="H59" i="48"/>
  <c r="I59" i="48"/>
  <c r="J59" i="48"/>
  <c r="K59" i="48"/>
  <c r="L59" i="48"/>
  <c r="M59" i="48"/>
  <c r="M61" i="48" s="1"/>
  <c r="N59" i="48"/>
  <c r="O59" i="48"/>
  <c r="P59" i="48"/>
  <c r="P61" i="48" s="1"/>
  <c r="Q59" i="48"/>
  <c r="R59" i="48"/>
  <c r="S59" i="48"/>
  <c r="T59" i="48"/>
  <c r="U59" i="48"/>
  <c r="U61" i="48" s="1"/>
  <c r="V59" i="48"/>
  <c r="W59" i="48"/>
  <c r="X59" i="48"/>
  <c r="X61" i="48" s="1"/>
  <c r="Y59" i="48"/>
  <c r="Z59" i="48"/>
  <c r="AA59" i="48"/>
  <c r="AB59" i="48"/>
  <c r="AC59" i="48"/>
  <c r="AC61" i="48" s="1"/>
  <c r="AD59" i="48"/>
  <c r="AE59" i="48"/>
  <c r="AF59" i="48"/>
  <c r="AF61" i="48" s="1"/>
  <c r="AG59" i="48"/>
  <c r="AH59" i="48"/>
  <c r="AI59" i="48"/>
  <c r="AJ59" i="48"/>
  <c r="AK59" i="48"/>
  <c r="AK61" i="48" s="1"/>
  <c r="AL59" i="48"/>
  <c r="AM59" i="48"/>
  <c r="AN59" i="48"/>
  <c r="AN61" i="48" s="1"/>
  <c r="AO59" i="48"/>
  <c r="F60" i="48"/>
  <c r="G60" i="48"/>
  <c r="H60" i="48"/>
  <c r="I60" i="48"/>
  <c r="J60" i="48"/>
  <c r="D60" i="48" s="1"/>
  <c r="F60" i="50" s="1"/>
  <c r="H60" i="50" s="1"/>
  <c r="K60" i="48"/>
  <c r="L60" i="48"/>
  <c r="L61" i="48" s="1"/>
  <c r="M60" i="48"/>
  <c r="N60" i="48"/>
  <c r="O60" i="48"/>
  <c r="O61" i="48" s="1"/>
  <c r="P60" i="48"/>
  <c r="Q60" i="48"/>
  <c r="R60" i="48"/>
  <c r="S60" i="48"/>
  <c r="T60" i="48"/>
  <c r="T61" i="48" s="1"/>
  <c r="U60" i="48"/>
  <c r="V60" i="48"/>
  <c r="W60" i="48"/>
  <c r="W61" i="48" s="1"/>
  <c r="X60" i="48"/>
  <c r="Y60" i="48"/>
  <c r="Z60" i="48"/>
  <c r="AA60" i="48"/>
  <c r="AB60" i="48"/>
  <c r="AB61" i="48" s="1"/>
  <c r="AC60" i="48"/>
  <c r="AD60" i="48"/>
  <c r="AE60" i="48"/>
  <c r="AE61" i="48" s="1"/>
  <c r="AF60" i="48"/>
  <c r="AG60" i="48"/>
  <c r="AH60" i="48"/>
  <c r="AI60" i="48"/>
  <c r="AJ60" i="48"/>
  <c r="AJ61" i="48" s="1"/>
  <c r="AK60" i="48"/>
  <c r="AL60" i="48"/>
  <c r="AM60" i="48"/>
  <c r="AM61" i="48" s="1"/>
  <c r="AN60" i="48"/>
  <c r="AO60" i="48"/>
  <c r="F61" i="48"/>
  <c r="I61" i="48"/>
  <c r="K61" i="48"/>
  <c r="N61" i="48"/>
  <c r="Q61" i="48"/>
  <c r="S61" i="48"/>
  <c r="V61" i="48"/>
  <c r="Y61" i="48"/>
  <c r="AA61" i="48"/>
  <c r="AD61" i="48"/>
  <c r="AG61" i="48"/>
  <c r="AI61" i="48"/>
  <c r="AL61" i="48"/>
  <c r="AO61" i="48"/>
  <c r="F64" i="48"/>
  <c r="G64" i="48"/>
  <c r="H64" i="48"/>
  <c r="I64" i="48"/>
  <c r="I66" i="48" s="1"/>
  <c r="J64" i="48"/>
  <c r="K64" i="48"/>
  <c r="E64" i="48" s="1"/>
  <c r="O64" i="48"/>
  <c r="O66" i="48" s="1"/>
  <c r="P64" i="48"/>
  <c r="Q64" i="48"/>
  <c r="Q66" i="48" s="1"/>
  <c r="R64" i="48"/>
  <c r="S64" i="48"/>
  <c r="T64" i="48"/>
  <c r="T66" i="48" s="1"/>
  <c r="U64" i="48"/>
  <c r="V64" i="48"/>
  <c r="W64" i="48"/>
  <c r="W66" i="48" s="1"/>
  <c r="X64" i="48"/>
  <c r="Y64" i="48"/>
  <c r="Y66" i="48" s="1"/>
  <c r="Z64" i="48"/>
  <c r="AA64" i="48"/>
  <c r="AB64" i="48"/>
  <c r="AB66" i="48" s="1"/>
  <c r="AC64" i="48"/>
  <c r="AD64" i="48"/>
  <c r="AE64" i="48"/>
  <c r="AE66" i="48" s="1"/>
  <c r="AF64" i="48"/>
  <c r="AG64" i="48"/>
  <c r="AG66" i="48" s="1"/>
  <c r="AH64" i="48"/>
  <c r="AI64" i="48"/>
  <c r="AJ64" i="48"/>
  <c r="AJ66" i="48" s="1"/>
  <c r="AK64" i="48"/>
  <c r="AL64" i="48"/>
  <c r="AM64" i="48"/>
  <c r="AM66" i="48" s="1"/>
  <c r="AN64" i="48"/>
  <c r="AO64" i="48"/>
  <c r="AO66" i="48" s="1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V66" i="48" s="1"/>
  <c r="W65" i="48"/>
  <c r="X65" i="48"/>
  <c r="Y65" i="48"/>
  <c r="Z65" i="48"/>
  <c r="AA65" i="48"/>
  <c r="AB65" i="48"/>
  <c r="AC65" i="48"/>
  <c r="AD65" i="48"/>
  <c r="AD66" i="48" s="1"/>
  <c r="AE65" i="48"/>
  <c r="AF65" i="48"/>
  <c r="AG65" i="48"/>
  <c r="AH65" i="48"/>
  <c r="AI65" i="48"/>
  <c r="AJ65" i="48"/>
  <c r="AK65" i="48"/>
  <c r="AL65" i="48"/>
  <c r="AL66" i="48" s="1"/>
  <c r="AM65" i="48"/>
  <c r="AN65" i="48"/>
  <c r="AO65" i="48"/>
  <c r="G66" i="48"/>
  <c r="H66" i="48"/>
  <c r="J66" i="48"/>
  <c r="K66" i="48"/>
  <c r="M66" i="48"/>
  <c r="P66" i="48"/>
  <c r="R66" i="48"/>
  <c r="S66" i="48"/>
  <c r="U66" i="48"/>
  <c r="X66" i="48"/>
  <c r="Z66" i="48"/>
  <c r="AA66" i="48"/>
  <c r="AC66" i="48"/>
  <c r="AF66" i="48"/>
  <c r="AH66" i="48"/>
  <c r="AI66" i="48"/>
  <c r="AK66" i="48"/>
  <c r="AN66" i="48"/>
  <c r="F70" i="48"/>
  <c r="H70" i="48"/>
  <c r="H72" i="48" s="1"/>
  <c r="I70" i="48"/>
  <c r="J70" i="48"/>
  <c r="L70" i="48"/>
  <c r="M70" i="48"/>
  <c r="N70" i="48"/>
  <c r="N72" i="48" s="1"/>
  <c r="O70" i="48"/>
  <c r="P70" i="48"/>
  <c r="Q70" i="48"/>
  <c r="R70" i="48"/>
  <c r="S70" i="48"/>
  <c r="S72" i="48" s="1"/>
  <c r="T70" i="48"/>
  <c r="U70" i="48"/>
  <c r="V70" i="48"/>
  <c r="V72" i="48" s="1"/>
  <c r="W70" i="48"/>
  <c r="X70" i="48"/>
  <c r="Y70" i="48"/>
  <c r="Z70" i="48"/>
  <c r="AA70" i="48"/>
  <c r="AA72" i="48" s="1"/>
  <c r="AB70" i="48"/>
  <c r="AC70" i="48"/>
  <c r="AD70" i="48"/>
  <c r="AD72" i="48" s="1"/>
  <c r="AE70" i="48"/>
  <c r="AF70" i="48"/>
  <c r="AG70" i="48"/>
  <c r="AH70" i="48"/>
  <c r="AI70" i="48"/>
  <c r="AI72" i="48" s="1"/>
  <c r="AJ70" i="48"/>
  <c r="AK70" i="48"/>
  <c r="AL70" i="48"/>
  <c r="AL72" i="48" s="1"/>
  <c r="AM70" i="48"/>
  <c r="AN70" i="48"/>
  <c r="AO70" i="48"/>
  <c r="F71" i="48"/>
  <c r="G71" i="48"/>
  <c r="H71" i="48"/>
  <c r="I71" i="48"/>
  <c r="J71" i="48"/>
  <c r="K71" i="48"/>
  <c r="K72" i="48" s="1"/>
  <c r="L71" i="48"/>
  <c r="M71" i="48"/>
  <c r="M72" i="48" s="1"/>
  <c r="N71" i="48"/>
  <c r="O71" i="48"/>
  <c r="P71" i="48"/>
  <c r="Q71" i="48"/>
  <c r="R71" i="48"/>
  <c r="S71" i="48"/>
  <c r="T71" i="48"/>
  <c r="U71" i="48"/>
  <c r="U72" i="48" s="1"/>
  <c r="V71" i="48"/>
  <c r="W71" i="48"/>
  <c r="X71" i="48"/>
  <c r="Y71" i="48"/>
  <c r="Z71" i="48"/>
  <c r="AA71" i="48"/>
  <c r="AB71" i="48"/>
  <c r="AC71" i="48"/>
  <c r="AC72" i="48" s="1"/>
  <c r="AD71" i="48"/>
  <c r="AE71" i="48"/>
  <c r="AF71" i="48"/>
  <c r="AG71" i="48"/>
  <c r="AH71" i="48"/>
  <c r="AI71" i="48"/>
  <c r="AJ71" i="48"/>
  <c r="AK71" i="48"/>
  <c r="AK72" i="48" s="1"/>
  <c r="AL71" i="48"/>
  <c r="AM71" i="48"/>
  <c r="AN71" i="48"/>
  <c r="AO71" i="48"/>
  <c r="F72" i="48"/>
  <c r="I72" i="48"/>
  <c r="J72" i="48"/>
  <c r="L72" i="48"/>
  <c r="O72" i="48"/>
  <c r="Q72" i="48"/>
  <c r="R72" i="48"/>
  <c r="T72" i="48"/>
  <c r="W72" i="48"/>
  <c r="Y72" i="48"/>
  <c r="Z72" i="48"/>
  <c r="AB72" i="48"/>
  <c r="AE72" i="48"/>
  <c r="AG72" i="48"/>
  <c r="AH72" i="48"/>
  <c r="AJ72" i="48"/>
  <c r="AM72" i="48"/>
  <c r="AO72" i="48"/>
  <c r="D73" i="48"/>
  <c r="F73" i="48"/>
  <c r="G73" i="48"/>
  <c r="E73" i="48" s="1"/>
  <c r="G73" i="50" s="1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I82" i="48" s="1"/>
  <c r="AJ74" i="48"/>
  <c r="AK74" i="48"/>
  <c r="AL74" i="48"/>
  <c r="AM74" i="48"/>
  <c r="AN74" i="48"/>
  <c r="AO74" i="48"/>
  <c r="F75" i="48"/>
  <c r="G75" i="48"/>
  <c r="H75" i="48"/>
  <c r="I75" i="48"/>
  <c r="J75" i="48"/>
  <c r="K75" i="48"/>
  <c r="L75" i="48"/>
  <c r="M75" i="48"/>
  <c r="E75" i="48" s="1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D77" i="48" s="1"/>
  <c r="F77" i="50" s="1"/>
  <c r="H77" i="50" s="1"/>
  <c r="G77" i="48"/>
  <c r="E77" i="48" s="1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D79" i="48" s="1"/>
  <c r="G79" i="48"/>
  <c r="H79" i="48"/>
  <c r="I79" i="48"/>
  <c r="E79" i="48" s="1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F81" i="50" s="1"/>
  <c r="H81" i="50" s="1"/>
  <c r="F81" i="48"/>
  <c r="G81" i="48"/>
  <c r="H81" i="48"/>
  <c r="I81" i="48"/>
  <c r="E81" i="48" s="1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A4" i="49"/>
  <c r="A5" i="49"/>
  <c r="F11" i="49"/>
  <c r="H11" i="49"/>
  <c r="H16" i="49" s="1"/>
  <c r="I11" i="49"/>
  <c r="M11" i="49" s="1"/>
  <c r="L11" i="49"/>
  <c r="H12" i="49"/>
  <c r="I12" i="49"/>
  <c r="H13" i="49"/>
  <c r="I13" i="49"/>
  <c r="G13" i="49" s="1"/>
  <c r="M13" i="49"/>
  <c r="F14" i="49"/>
  <c r="H14" i="49"/>
  <c r="I14" i="49"/>
  <c r="G14" i="49" s="1"/>
  <c r="L14" i="49"/>
  <c r="G15" i="49"/>
  <c r="H15" i="49"/>
  <c r="I15" i="49"/>
  <c r="M15" i="49"/>
  <c r="I16" i="49"/>
  <c r="J16" i="49"/>
  <c r="J82" i="49" s="1"/>
  <c r="K16" i="49"/>
  <c r="H18" i="49"/>
  <c r="I18" i="49"/>
  <c r="G19" i="49"/>
  <c r="H19" i="49"/>
  <c r="I19" i="49"/>
  <c r="M19" i="49"/>
  <c r="F20" i="49"/>
  <c r="H20" i="49"/>
  <c r="I20" i="49"/>
  <c r="L20" i="49"/>
  <c r="G21" i="49"/>
  <c r="H21" i="49"/>
  <c r="I21" i="49"/>
  <c r="M21" i="49"/>
  <c r="E21" i="50" s="1"/>
  <c r="F22" i="49"/>
  <c r="H22" i="49"/>
  <c r="I22" i="49"/>
  <c r="G22" i="49" s="1"/>
  <c r="L22" i="49"/>
  <c r="G23" i="49"/>
  <c r="H23" i="49"/>
  <c r="I23" i="49"/>
  <c r="M23" i="49"/>
  <c r="J24" i="49"/>
  <c r="K24" i="49"/>
  <c r="F27" i="49"/>
  <c r="H27" i="49"/>
  <c r="I27" i="49"/>
  <c r="L27" i="49"/>
  <c r="G28" i="49"/>
  <c r="H28" i="49"/>
  <c r="I28" i="49"/>
  <c r="M28" i="49"/>
  <c r="J29" i="49"/>
  <c r="K29" i="49"/>
  <c r="F32" i="49"/>
  <c r="H32" i="49"/>
  <c r="I32" i="49"/>
  <c r="G32" i="49" s="1"/>
  <c r="L32" i="49"/>
  <c r="G33" i="49"/>
  <c r="H33" i="49"/>
  <c r="I33" i="49"/>
  <c r="M33" i="49"/>
  <c r="F34" i="49"/>
  <c r="H34" i="49"/>
  <c r="I34" i="49"/>
  <c r="L34" i="49"/>
  <c r="G35" i="49"/>
  <c r="H35" i="49"/>
  <c r="I35" i="49"/>
  <c r="M35" i="49"/>
  <c r="E35" i="50" s="1"/>
  <c r="J36" i="49"/>
  <c r="K36" i="49"/>
  <c r="L37" i="49"/>
  <c r="M37" i="49"/>
  <c r="H38" i="49"/>
  <c r="I38" i="49"/>
  <c r="F39" i="49"/>
  <c r="H39" i="49"/>
  <c r="I39" i="49"/>
  <c r="L39" i="49"/>
  <c r="D39" i="50" s="1"/>
  <c r="G40" i="49"/>
  <c r="H40" i="49"/>
  <c r="I40" i="49"/>
  <c r="M40" i="49"/>
  <c r="F41" i="49"/>
  <c r="H41" i="49"/>
  <c r="I41" i="49"/>
  <c r="G41" i="49" s="1"/>
  <c r="G42" i="49" s="1"/>
  <c r="L41" i="49"/>
  <c r="D41" i="50" s="1"/>
  <c r="H42" i="49"/>
  <c r="J42" i="49"/>
  <c r="K42" i="49"/>
  <c r="H43" i="49"/>
  <c r="J43" i="49"/>
  <c r="K43" i="49"/>
  <c r="G45" i="49"/>
  <c r="H45" i="49"/>
  <c r="I45" i="49"/>
  <c r="M45" i="49"/>
  <c r="F47" i="49"/>
  <c r="H47" i="49"/>
  <c r="I47" i="49"/>
  <c r="L47" i="49"/>
  <c r="D47" i="50" s="1"/>
  <c r="G49" i="49"/>
  <c r="H49" i="49"/>
  <c r="I49" i="49"/>
  <c r="M49" i="49"/>
  <c r="F51" i="49"/>
  <c r="H51" i="49"/>
  <c r="I51" i="49"/>
  <c r="G51" i="49" s="1"/>
  <c r="L51" i="49"/>
  <c r="D51" i="50" s="1"/>
  <c r="G54" i="49"/>
  <c r="H54" i="49"/>
  <c r="I54" i="49"/>
  <c r="M54" i="49"/>
  <c r="F55" i="49"/>
  <c r="H55" i="49"/>
  <c r="I55" i="49"/>
  <c r="L55" i="49"/>
  <c r="D55" i="50" s="1"/>
  <c r="J56" i="49"/>
  <c r="K56" i="49"/>
  <c r="G59" i="49"/>
  <c r="H59" i="49"/>
  <c r="I59" i="49"/>
  <c r="M59" i="49"/>
  <c r="F60" i="49"/>
  <c r="H60" i="49"/>
  <c r="I60" i="49"/>
  <c r="G60" i="49" s="1"/>
  <c r="G61" i="49" s="1"/>
  <c r="L60" i="49"/>
  <c r="H61" i="49"/>
  <c r="J61" i="49"/>
  <c r="K61" i="49"/>
  <c r="G64" i="49"/>
  <c r="H64" i="49"/>
  <c r="I64" i="49"/>
  <c r="M64" i="49"/>
  <c r="F65" i="49"/>
  <c r="H65" i="49"/>
  <c r="I65" i="49"/>
  <c r="L65" i="49"/>
  <c r="D65" i="50" s="1"/>
  <c r="J66" i="49"/>
  <c r="K66" i="49"/>
  <c r="L69" i="49"/>
  <c r="M69" i="49"/>
  <c r="F70" i="49"/>
  <c r="H70" i="49"/>
  <c r="I70" i="49"/>
  <c r="L70" i="49"/>
  <c r="G71" i="49"/>
  <c r="H71" i="49"/>
  <c r="I71" i="49"/>
  <c r="M71" i="49"/>
  <c r="J72" i="49"/>
  <c r="K72" i="49"/>
  <c r="F73" i="49"/>
  <c r="H73" i="49"/>
  <c r="I73" i="49"/>
  <c r="G73" i="49" s="1"/>
  <c r="L73" i="49"/>
  <c r="G74" i="49"/>
  <c r="H74" i="49"/>
  <c r="I74" i="49"/>
  <c r="M74" i="49"/>
  <c r="F75" i="49"/>
  <c r="H75" i="49"/>
  <c r="I75" i="49"/>
  <c r="L75" i="49"/>
  <c r="G76" i="49"/>
  <c r="H76" i="49"/>
  <c r="I76" i="49"/>
  <c r="M76" i="49"/>
  <c r="E76" i="50" s="1"/>
  <c r="F77" i="49"/>
  <c r="H77" i="49"/>
  <c r="I77" i="49"/>
  <c r="L77" i="49"/>
  <c r="G78" i="49"/>
  <c r="H78" i="49"/>
  <c r="I78" i="49"/>
  <c r="M78" i="49"/>
  <c r="F79" i="49"/>
  <c r="H79" i="49"/>
  <c r="I79" i="49"/>
  <c r="L79" i="49"/>
  <c r="G80" i="49"/>
  <c r="H80" i="49"/>
  <c r="I80" i="49"/>
  <c r="M80" i="49"/>
  <c r="E80" i="50" s="1"/>
  <c r="F81" i="49"/>
  <c r="H81" i="49"/>
  <c r="I81" i="49"/>
  <c r="L81" i="49"/>
  <c r="D82" i="49"/>
  <c r="E82" i="49"/>
  <c r="A5" i="50"/>
  <c r="E11" i="50"/>
  <c r="G11" i="50"/>
  <c r="I11" i="50"/>
  <c r="E13" i="50"/>
  <c r="G13" i="50"/>
  <c r="D14" i="50"/>
  <c r="E15" i="50"/>
  <c r="I15" i="50" s="1"/>
  <c r="G15" i="50"/>
  <c r="E19" i="50"/>
  <c r="D20" i="50"/>
  <c r="D22" i="50"/>
  <c r="E23" i="50"/>
  <c r="E28" i="50"/>
  <c r="D32" i="50"/>
  <c r="F32" i="50"/>
  <c r="E33" i="50"/>
  <c r="G33" i="50"/>
  <c r="I33" i="50" s="1"/>
  <c r="D34" i="50"/>
  <c r="F34" i="50"/>
  <c r="H34" i="50"/>
  <c r="F41" i="50"/>
  <c r="H41" i="50" s="1"/>
  <c r="E45" i="50"/>
  <c r="G47" i="50"/>
  <c r="E49" i="50"/>
  <c r="E54" i="50"/>
  <c r="G55" i="50"/>
  <c r="E59" i="50"/>
  <c r="D60" i="50"/>
  <c r="E64" i="50"/>
  <c r="G64" i="50"/>
  <c r="D70" i="50"/>
  <c r="E71" i="50"/>
  <c r="D73" i="50"/>
  <c r="F73" i="50"/>
  <c r="H73" i="50" s="1"/>
  <c r="E74" i="50"/>
  <c r="D75" i="50"/>
  <c r="G75" i="50"/>
  <c r="F76" i="50"/>
  <c r="D77" i="50"/>
  <c r="G77" i="50"/>
  <c r="E78" i="50"/>
  <c r="D79" i="50"/>
  <c r="F79" i="50"/>
  <c r="H79" i="50" s="1"/>
  <c r="G79" i="50"/>
  <c r="D81" i="50"/>
  <c r="G81" i="50"/>
  <c r="A4" i="10"/>
  <c r="A5" i="10"/>
  <c r="F11" i="10"/>
  <c r="G11" i="10"/>
  <c r="H11" i="10"/>
  <c r="I11" i="10"/>
  <c r="M11" i="10" s="1"/>
  <c r="L11" i="10"/>
  <c r="G12" i="10"/>
  <c r="G16" i="10" s="1"/>
  <c r="H12" i="10"/>
  <c r="H16" i="10" s="1"/>
  <c r="I12" i="10"/>
  <c r="M12" i="10" s="1"/>
  <c r="F13" i="10"/>
  <c r="H13" i="10"/>
  <c r="I13" i="10"/>
  <c r="G13" i="10" s="1"/>
  <c r="L13" i="10"/>
  <c r="D13" i="34" s="1"/>
  <c r="M13" i="10"/>
  <c r="E13" i="34" s="1"/>
  <c r="G14" i="10"/>
  <c r="H14" i="10"/>
  <c r="F14" i="10" s="1"/>
  <c r="I14" i="10"/>
  <c r="M14" i="10"/>
  <c r="E14" i="34" s="1"/>
  <c r="F15" i="10"/>
  <c r="G15" i="10"/>
  <c r="H15" i="10"/>
  <c r="I15" i="10"/>
  <c r="M15" i="10" s="1"/>
  <c r="E15" i="34" s="1"/>
  <c r="I15" i="34" s="1"/>
  <c r="L15" i="10"/>
  <c r="I16" i="10"/>
  <c r="J16" i="10"/>
  <c r="K16" i="10"/>
  <c r="H18" i="10"/>
  <c r="I18" i="10"/>
  <c r="F19" i="10"/>
  <c r="G19" i="10"/>
  <c r="H19" i="10"/>
  <c r="I19" i="10"/>
  <c r="M19" i="10" s="1"/>
  <c r="L19" i="10"/>
  <c r="H20" i="10"/>
  <c r="I20" i="10"/>
  <c r="F21" i="10"/>
  <c r="H21" i="10"/>
  <c r="I21" i="10"/>
  <c r="G21" i="10" s="1"/>
  <c r="L21" i="10"/>
  <c r="D21" i="34" s="1"/>
  <c r="M21" i="10"/>
  <c r="E21" i="34" s="1"/>
  <c r="G22" i="10"/>
  <c r="H22" i="10"/>
  <c r="F22" i="10" s="1"/>
  <c r="I22" i="10"/>
  <c r="M22" i="10"/>
  <c r="F23" i="10"/>
  <c r="G23" i="10"/>
  <c r="H23" i="10"/>
  <c r="I23" i="10"/>
  <c r="M23" i="10" s="1"/>
  <c r="L23" i="10"/>
  <c r="H24" i="10"/>
  <c r="J24" i="10"/>
  <c r="K24" i="10"/>
  <c r="G27" i="10"/>
  <c r="H27" i="10"/>
  <c r="I27" i="10"/>
  <c r="F28" i="10"/>
  <c r="H28" i="10"/>
  <c r="I28" i="10"/>
  <c r="G28" i="10" s="1"/>
  <c r="L28" i="10"/>
  <c r="J29" i="10"/>
  <c r="K29" i="10"/>
  <c r="G32" i="10"/>
  <c r="H32" i="10"/>
  <c r="F32" i="10" s="1"/>
  <c r="I32" i="10"/>
  <c r="M32" i="10"/>
  <c r="E32" i="34" s="1"/>
  <c r="F33" i="10"/>
  <c r="G33" i="10"/>
  <c r="H33" i="10"/>
  <c r="I33" i="10"/>
  <c r="M33" i="10" s="1"/>
  <c r="L33" i="10"/>
  <c r="G34" i="10"/>
  <c r="H34" i="10"/>
  <c r="I34" i="10"/>
  <c r="M34" i="10" s="1"/>
  <c r="F35" i="10"/>
  <c r="H35" i="10"/>
  <c r="I35" i="10"/>
  <c r="G35" i="10" s="1"/>
  <c r="L35" i="10"/>
  <c r="D35" i="34" s="1"/>
  <c r="M35" i="10"/>
  <c r="E35" i="34" s="1"/>
  <c r="J36" i="10"/>
  <c r="K36" i="10"/>
  <c r="L37" i="10"/>
  <c r="M37" i="10"/>
  <c r="H38" i="10"/>
  <c r="I38" i="10"/>
  <c r="G39" i="10"/>
  <c r="H39" i="10"/>
  <c r="I39" i="10"/>
  <c r="M39" i="10" s="1"/>
  <c r="E39" i="34" s="1"/>
  <c r="F40" i="10"/>
  <c r="H40" i="10"/>
  <c r="I40" i="10"/>
  <c r="L40" i="10"/>
  <c r="M40" i="10"/>
  <c r="G41" i="10"/>
  <c r="H41" i="10"/>
  <c r="F41" i="10" s="1"/>
  <c r="F42" i="10" s="1"/>
  <c r="I41" i="10"/>
  <c r="M41" i="10"/>
  <c r="J42" i="10"/>
  <c r="K42" i="10"/>
  <c r="J43" i="10"/>
  <c r="K43" i="10"/>
  <c r="F45" i="10"/>
  <c r="G45" i="10"/>
  <c r="H45" i="10"/>
  <c r="I45" i="10"/>
  <c r="M45" i="10" s="1"/>
  <c r="L45" i="10"/>
  <c r="G47" i="10"/>
  <c r="H47" i="10"/>
  <c r="I47" i="10"/>
  <c r="M47" i="10" s="1"/>
  <c r="F49" i="10"/>
  <c r="H49" i="10"/>
  <c r="I49" i="10"/>
  <c r="G49" i="10" s="1"/>
  <c r="L49" i="10"/>
  <c r="D49" i="34" s="1"/>
  <c r="G51" i="10"/>
  <c r="H51" i="10"/>
  <c r="F51" i="10" s="1"/>
  <c r="I51" i="10"/>
  <c r="M51" i="10"/>
  <c r="E51" i="34" s="1"/>
  <c r="F54" i="10"/>
  <c r="G54" i="10"/>
  <c r="H54" i="10"/>
  <c r="I54" i="10"/>
  <c r="M54" i="10" s="1"/>
  <c r="L54" i="10"/>
  <c r="H55" i="10"/>
  <c r="I55" i="10"/>
  <c r="I56" i="10"/>
  <c r="J56" i="10"/>
  <c r="K56" i="10"/>
  <c r="F59" i="10"/>
  <c r="H59" i="10"/>
  <c r="I59" i="10"/>
  <c r="L59" i="10"/>
  <c r="M59" i="10"/>
  <c r="E59" i="34" s="1"/>
  <c r="E61" i="34" s="1"/>
  <c r="G60" i="10"/>
  <c r="H60" i="10"/>
  <c r="F60" i="10" s="1"/>
  <c r="F61" i="10" s="1"/>
  <c r="I60" i="10"/>
  <c r="M60" i="10"/>
  <c r="J61" i="10"/>
  <c r="K61" i="10"/>
  <c r="M61" i="10"/>
  <c r="F64" i="10"/>
  <c r="G64" i="10"/>
  <c r="H64" i="10"/>
  <c r="I64" i="10"/>
  <c r="M64" i="10" s="1"/>
  <c r="L64" i="10"/>
  <c r="H65" i="10"/>
  <c r="I65" i="10"/>
  <c r="J66" i="10"/>
  <c r="K66" i="10"/>
  <c r="L69" i="10"/>
  <c r="M69" i="10"/>
  <c r="H70" i="10"/>
  <c r="I70" i="10"/>
  <c r="F71" i="10"/>
  <c r="H71" i="10"/>
  <c r="I71" i="10"/>
  <c r="G71" i="10" s="1"/>
  <c r="L71" i="10"/>
  <c r="J72" i="10"/>
  <c r="K72" i="10"/>
  <c r="K82" i="10" s="1"/>
  <c r="G73" i="10"/>
  <c r="H73" i="10"/>
  <c r="F73" i="10" s="1"/>
  <c r="I73" i="10"/>
  <c r="M73" i="10"/>
  <c r="F74" i="10"/>
  <c r="G74" i="10"/>
  <c r="H74" i="10"/>
  <c r="I74" i="10"/>
  <c r="M74" i="10" s="1"/>
  <c r="L74" i="10"/>
  <c r="G75" i="10"/>
  <c r="H75" i="10"/>
  <c r="I75" i="10"/>
  <c r="M75" i="10" s="1"/>
  <c r="F76" i="10"/>
  <c r="H76" i="10"/>
  <c r="I76" i="10"/>
  <c r="L76" i="10"/>
  <c r="G77" i="10"/>
  <c r="H77" i="10"/>
  <c r="F77" i="10" s="1"/>
  <c r="I77" i="10"/>
  <c r="M77" i="10"/>
  <c r="F78" i="10"/>
  <c r="G78" i="10"/>
  <c r="H78" i="10"/>
  <c r="I78" i="10"/>
  <c r="M78" i="10" s="1"/>
  <c r="L78" i="10"/>
  <c r="G79" i="10"/>
  <c r="H79" i="10"/>
  <c r="I79" i="10"/>
  <c r="M79" i="10" s="1"/>
  <c r="F80" i="10"/>
  <c r="H80" i="10"/>
  <c r="I80" i="10"/>
  <c r="G80" i="10" s="1"/>
  <c r="L80" i="10"/>
  <c r="G81" i="10"/>
  <c r="H81" i="10"/>
  <c r="F81" i="10" s="1"/>
  <c r="I81" i="10"/>
  <c r="M81" i="10"/>
  <c r="E81" i="34" s="1"/>
  <c r="D82" i="10"/>
  <c r="E82" i="10"/>
  <c r="J82" i="10"/>
  <c r="A5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F11" i="34" s="1"/>
  <c r="E11" i="22"/>
  <c r="D12" i="22"/>
  <c r="F12" i="34" s="1"/>
  <c r="E12" i="22"/>
  <c r="D13" i="22"/>
  <c r="E13" i="22"/>
  <c r="D14" i="22"/>
  <c r="E14" i="22"/>
  <c r="D15" i="22"/>
  <c r="F15" i="34" s="1"/>
  <c r="H15" i="34" s="1"/>
  <c r="E15" i="22"/>
  <c r="G15" i="34" s="1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F20" i="34" s="1"/>
  <c r="E20" i="22"/>
  <c r="D21" i="22"/>
  <c r="E21" i="22"/>
  <c r="D22" i="22"/>
  <c r="E22" i="22"/>
  <c r="D23" i="22"/>
  <c r="E23" i="22"/>
  <c r="D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H82" i="22" s="1"/>
  <c r="AI24" i="22"/>
  <c r="AJ24" i="22"/>
  <c r="AK24" i="22"/>
  <c r="AL24" i="22"/>
  <c r="AM24" i="22"/>
  <c r="AN24" i="22"/>
  <c r="AO24" i="22"/>
  <c r="D27" i="22"/>
  <c r="E27" i="22"/>
  <c r="D28" i="22"/>
  <c r="F28" i="34" s="1"/>
  <c r="E28" i="22"/>
  <c r="F29" i="22"/>
  <c r="G29" i="22"/>
  <c r="H29" i="22"/>
  <c r="I29" i="22"/>
  <c r="J29" i="22"/>
  <c r="K29" i="22"/>
  <c r="L29" i="22"/>
  <c r="M29" i="22"/>
  <c r="N29" i="22"/>
  <c r="O29" i="22"/>
  <c r="P29" i="22"/>
  <c r="P82" i="22" s="1"/>
  <c r="N642" i="44" s="1"/>
  <c r="Q29" i="22"/>
  <c r="R29" i="22"/>
  <c r="S29" i="22"/>
  <c r="T29" i="22"/>
  <c r="U29" i="22"/>
  <c r="V29" i="22"/>
  <c r="W29" i="22"/>
  <c r="X29" i="22"/>
  <c r="X82" i="22" s="1"/>
  <c r="V642" i="44" s="1"/>
  <c r="Y29" i="22"/>
  <c r="Y82" i="22" s="1"/>
  <c r="W642" i="44" s="1"/>
  <c r="Z29" i="22"/>
  <c r="AA29" i="22"/>
  <c r="AB29" i="22"/>
  <c r="AC29" i="22"/>
  <c r="AD29" i="22"/>
  <c r="AE29" i="22"/>
  <c r="AF29" i="22"/>
  <c r="AF82" i="22" s="1"/>
  <c r="AG29" i="22"/>
  <c r="AG82" i="22" s="1"/>
  <c r="AH29" i="22"/>
  <c r="AI29" i="22"/>
  <c r="AJ29" i="22"/>
  <c r="AK29" i="22"/>
  <c r="AL29" i="22"/>
  <c r="AM29" i="22"/>
  <c r="AN29" i="22"/>
  <c r="AO29" i="22"/>
  <c r="AO82" i="22" s="1"/>
  <c r="D32" i="22"/>
  <c r="F32" i="34" s="1"/>
  <c r="E32" i="22"/>
  <c r="D33" i="22"/>
  <c r="E33" i="22"/>
  <c r="D34" i="22"/>
  <c r="E34" i="22"/>
  <c r="D35" i="22"/>
  <c r="D36" i="22" s="1"/>
  <c r="E35" i="22"/>
  <c r="E36" i="22" s="1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F39" i="34" s="1"/>
  <c r="E39" i="22"/>
  <c r="G39" i="34" s="1"/>
  <c r="I39" i="34" s="1"/>
  <c r="D40" i="22"/>
  <c r="E40" i="22"/>
  <c r="E42" i="22" s="1"/>
  <c r="D41" i="22"/>
  <c r="E41" i="22"/>
  <c r="F42" i="22"/>
  <c r="F43" i="22" s="1"/>
  <c r="F82" i="22" s="1"/>
  <c r="G42" i="22"/>
  <c r="G43" i="22" s="1"/>
  <c r="H42" i="22"/>
  <c r="I42" i="22"/>
  <c r="J42" i="22"/>
  <c r="K42" i="22"/>
  <c r="L42" i="22"/>
  <c r="M42" i="22"/>
  <c r="N42" i="22"/>
  <c r="N43" i="22" s="1"/>
  <c r="N82" i="22" s="1"/>
  <c r="L642" i="44" s="1"/>
  <c r="O42" i="22"/>
  <c r="O43" i="22" s="1"/>
  <c r="P42" i="22"/>
  <c r="Q42" i="22"/>
  <c r="R42" i="22"/>
  <c r="S42" i="22"/>
  <c r="T42" i="22"/>
  <c r="U42" i="22"/>
  <c r="V42" i="22"/>
  <c r="V43" i="22" s="1"/>
  <c r="V82" i="22" s="1"/>
  <c r="T642" i="44" s="1"/>
  <c r="W42" i="22"/>
  <c r="W43" i="22" s="1"/>
  <c r="X42" i="22"/>
  <c r="Y42" i="22"/>
  <c r="Z42" i="22"/>
  <c r="AA42" i="22"/>
  <c r="AB42" i="22"/>
  <c r="AC42" i="22"/>
  <c r="AD42" i="22"/>
  <c r="AD43" i="22" s="1"/>
  <c r="AD82" i="22" s="1"/>
  <c r="AB642" i="44" s="1"/>
  <c r="AE42" i="22"/>
  <c r="AE43" i="22" s="1"/>
  <c r="AF42" i="22"/>
  <c r="AG42" i="22"/>
  <c r="AH42" i="22"/>
  <c r="AI42" i="22"/>
  <c r="AJ42" i="22"/>
  <c r="AK42" i="22"/>
  <c r="AL42" i="22"/>
  <c r="AL43" i="22" s="1"/>
  <c r="AL82" i="22" s="1"/>
  <c r="AM42" i="22"/>
  <c r="AM43" i="22" s="1"/>
  <c r="AN42" i="22"/>
  <c r="AO42" i="22"/>
  <c r="H43" i="22"/>
  <c r="I43" i="22"/>
  <c r="J43" i="22"/>
  <c r="K43" i="22"/>
  <c r="L43" i="22"/>
  <c r="M43" i="22"/>
  <c r="P43" i="22"/>
  <c r="Q43" i="22"/>
  <c r="R43" i="22"/>
  <c r="R82" i="22" s="1"/>
  <c r="P642" i="44" s="1"/>
  <c r="S43" i="22"/>
  <c r="T43" i="22"/>
  <c r="U43" i="22"/>
  <c r="X43" i="22"/>
  <c r="Y43" i="22"/>
  <c r="Z43" i="22"/>
  <c r="AA43" i="22"/>
  <c r="AB43" i="22"/>
  <c r="AC43" i="22"/>
  <c r="AF43" i="22"/>
  <c r="AG43" i="22"/>
  <c r="AH43" i="22"/>
  <c r="AI43" i="22"/>
  <c r="AJ43" i="22"/>
  <c r="AK43" i="22"/>
  <c r="AN43" i="22"/>
  <c r="AO43" i="22"/>
  <c r="D45" i="22"/>
  <c r="F45" i="34" s="1"/>
  <c r="E45" i="22"/>
  <c r="D47" i="22"/>
  <c r="E47" i="22"/>
  <c r="D49" i="22"/>
  <c r="E49" i="22"/>
  <c r="D51" i="22"/>
  <c r="F51" i="34" s="1"/>
  <c r="E51" i="22"/>
  <c r="G51" i="34" s="1"/>
  <c r="D54" i="22"/>
  <c r="D56" i="22" s="1"/>
  <c r="E54" i="22"/>
  <c r="E56" i="22" s="1"/>
  <c r="D55" i="22"/>
  <c r="E55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M82" i="22" s="1"/>
  <c r="K642" i="44" s="1"/>
  <c r="N61" i="22"/>
  <c r="O61" i="22"/>
  <c r="P61" i="22"/>
  <c r="Q61" i="22"/>
  <c r="R61" i="22"/>
  <c r="S61" i="22"/>
  <c r="T61" i="22"/>
  <c r="U61" i="22"/>
  <c r="U82" i="22" s="1"/>
  <c r="S642" i="44" s="1"/>
  <c r="V61" i="22"/>
  <c r="W61" i="22"/>
  <c r="X61" i="22"/>
  <c r="Y61" i="22"/>
  <c r="Z61" i="22"/>
  <c r="AA61" i="22"/>
  <c r="AB61" i="22"/>
  <c r="AC61" i="22"/>
  <c r="AC82" i="22" s="1"/>
  <c r="AA642" i="44" s="1"/>
  <c r="AD61" i="22"/>
  <c r="AE61" i="22"/>
  <c r="AF61" i="22"/>
  <c r="AG61" i="22"/>
  <c r="AH61" i="22"/>
  <c r="AI61" i="22"/>
  <c r="AJ61" i="22"/>
  <c r="AK61" i="22"/>
  <c r="AK82" i="22" s="1"/>
  <c r="AL61" i="22"/>
  <c r="AM61" i="22"/>
  <c r="AN61" i="22"/>
  <c r="AO61" i="22"/>
  <c r="D64" i="22"/>
  <c r="E64" i="22"/>
  <c r="D65" i="22"/>
  <c r="E65" i="22"/>
  <c r="G65" i="34" s="1"/>
  <c r="D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E72" i="22" s="1"/>
  <c r="D71" i="22"/>
  <c r="F71" i="34" s="1"/>
  <c r="E71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I82" i="22"/>
  <c r="G642" i="44" s="1"/>
  <c r="J82" i="22"/>
  <c r="H642" i="44" s="1"/>
  <c r="Z82" i="22"/>
  <c r="X642" i="44" s="1"/>
  <c r="A5" i="34"/>
  <c r="D11" i="34"/>
  <c r="E12" i="34"/>
  <c r="I12" i="34" s="1"/>
  <c r="G12" i="34"/>
  <c r="F13" i="34"/>
  <c r="G13" i="34"/>
  <c r="F14" i="34"/>
  <c r="G14" i="34"/>
  <c r="I14" i="34" s="1"/>
  <c r="D15" i="34"/>
  <c r="D19" i="34"/>
  <c r="E19" i="34"/>
  <c r="F19" i="34"/>
  <c r="G19" i="34"/>
  <c r="G20" i="34"/>
  <c r="F21" i="34"/>
  <c r="H21" i="34" s="1"/>
  <c r="G21" i="34"/>
  <c r="I21" i="34"/>
  <c r="E22" i="34"/>
  <c r="F22" i="34"/>
  <c r="G22" i="34"/>
  <c r="D23" i="34"/>
  <c r="E23" i="34"/>
  <c r="F23" i="34"/>
  <c r="H23" i="34" s="1"/>
  <c r="G23" i="34"/>
  <c r="I23" i="34" s="1"/>
  <c r="G24" i="34"/>
  <c r="D28" i="34"/>
  <c r="G28" i="34"/>
  <c r="G32" i="34"/>
  <c r="I32" i="34"/>
  <c r="D33" i="34"/>
  <c r="F33" i="34"/>
  <c r="G33" i="34"/>
  <c r="H33" i="34"/>
  <c r="E34" i="34"/>
  <c r="F34" i="34"/>
  <c r="G34" i="34"/>
  <c r="F35" i="34"/>
  <c r="H35" i="34" s="1"/>
  <c r="G35" i="34"/>
  <c r="G40" i="34"/>
  <c r="E41" i="34"/>
  <c r="F41" i="34"/>
  <c r="G41" i="34"/>
  <c r="G42" i="34"/>
  <c r="D45" i="34"/>
  <c r="E45" i="34"/>
  <c r="I45" i="34" s="1"/>
  <c r="G45" i="34"/>
  <c r="E47" i="34"/>
  <c r="F47" i="34"/>
  <c r="G47" i="34"/>
  <c r="I47" i="34" s="1"/>
  <c r="F49" i="34"/>
  <c r="G49" i="34"/>
  <c r="H49" i="34"/>
  <c r="D54" i="34"/>
  <c r="E54" i="34"/>
  <c r="F54" i="34"/>
  <c r="G54" i="34"/>
  <c r="F55" i="34"/>
  <c r="G55" i="34"/>
  <c r="D59" i="34"/>
  <c r="F59" i="34"/>
  <c r="F61" i="34" s="1"/>
  <c r="G59" i="34"/>
  <c r="E60" i="34"/>
  <c r="F60" i="34"/>
  <c r="G60" i="34"/>
  <c r="I60" i="34" s="1"/>
  <c r="G61" i="34"/>
  <c r="D64" i="34"/>
  <c r="E64" i="34"/>
  <c r="F64" i="34"/>
  <c r="H64" i="34" s="1"/>
  <c r="G64" i="34"/>
  <c r="I64" i="34"/>
  <c r="F65" i="34"/>
  <c r="F66" i="34"/>
  <c r="F70" i="34"/>
  <c r="G70" i="34"/>
  <c r="D71" i="34"/>
  <c r="G71" i="34"/>
  <c r="E73" i="34"/>
  <c r="F73" i="34"/>
  <c r="G73" i="34"/>
  <c r="D74" i="34"/>
  <c r="E74" i="34"/>
  <c r="F74" i="34"/>
  <c r="G74" i="34"/>
  <c r="I74" i="34" s="1"/>
  <c r="H74" i="34"/>
  <c r="E75" i="34"/>
  <c r="F75" i="34"/>
  <c r="G75" i="34"/>
  <c r="I75" i="34"/>
  <c r="D76" i="34"/>
  <c r="H76" i="34" s="1"/>
  <c r="F76" i="34"/>
  <c r="G76" i="34"/>
  <c r="E77" i="34"/>
  <c r="F77" i="34"/>
  <c r="G77" i="34"/>
  <c r="I77" i="34" s="1"/>
  <c r="D78" i="34"/>
  <c r="E78" i="34"/>
  <c r="F78" i="34"/>
  <c r="G78" i="34"/>
  <c r="I78" i="34" s="1"/>
  <c r="H78" i="34"/>
  <c r="E79" i="34"/>
  <c r="F79" i="34"/>
  <c r="G79" i="34"/>
  <c r="I79" i="34"/>
  <c r="D80" i="34"/>
  <c r="H80" i="34" s="1"/>
  <c r="F80" i="34"/>
  <c r="G80" i="34"/>
  <c r="F81" i="34"/>
  <c r="G81" i="34"/>
  <c r="A5" i="17"/>
  <c r="F11" i="17"/>
  <c r="G11" i="17"/>
  <c r="H11" i="17"/>
  <c r="I11" i="17"/>
  <c r="L11" i="17"/>
  <c r="M11" i="17"/>
  <c r="F12" i="17"/>
  <c r="H12" i="17"/>
  <c r="L12" i="17" s="1"/>
  <c r="I12" i="17"/>
  <c r="G12" i="17" s="1"/>
  <c r="F13" i="17"/>
  <c r="G13" i="17"/>
  <c r="H13" i="17"/>
  <c r="L13" i="17" s="1"/>
  <c r="I13" i="17"/>
  <c r="M13" i="17"/>
  <c r="H14" i="17"/>
  <c r="I14" i="17"/>
  <c r="F15" i="17"/>
  <c r="G15" i="17"/>
  <c r="H15" i="17"/>
  <c r="I15" i="17"/>
  <c r="L15" i="17"/>
  <c r="M15" i="17"/>
  <c r="J16" i="17"/>
  <c r="K16" i="17"/>
  <c r="H18" i="17"/>
  <c r="I18" i="17"/>
  <c r="F19" i="17"/>
  <c r="G19" i="17"/>
  <c r="H19" i="17"/>
  <c r="I19" i="17"/>
  <c r="L19" i="17"/>
  <c r="M19" i="17"/>
  <c r="F20" i="17"/>
  <c r="H20" i="17"/>
  <c r="L20" i="17" s="1"/>
  <c r="I20" i="17"/>
  <c r="G20" i="17" s="1"/>
  <c r="F21" i="17"/>
  <c r="G21" i="17"/>
  <c r="H21" i="17"/>
  <c r="L21" i="17" s="1"/>
  <c r="I21" i="17"/>
  <c r="M21" i="17"/>
  <c r="H22" i="17"/>
  <c r="I22" i="17"/>
  <c r="F23" i="17"/>
  <c r="G23" i="17"/>
  <c r="H23" i="17"/>
  <c r="I23" i="17"/>
  <c r="L23" i="17"/>
  <c r="M23" i="17"/>
  <c r="J24" i="17"/>
  <c r="K24" i="17"/>
  <c r="F27" i="17"/>
  <c r="H27" i="17"/>
  <c r="L27" i="17" s="1"/>
  <c r="I27" i="17"/>
  <c r="G27" i="17" s="1"/>
  <c r="F28" i="17"/>
  <c r="G28" i="17"/>
  <c r="H28" i="17"/>
  <c r="L28" i="17" s="1"/>
  <c r="I28" i="17"/>
  <c r="M28" i="17"/>
  <c r="H29" i="17"/>
  <c r="I29" i="17"/>
  <c r="J29" i="17"/>
  <c r="K29" i="17"/>
  <c r="H32" i="17"/>
  <c r="I32" i="17"/>
  <c r="F33" i="17"/>
  <c r="G33" i="17"/>
  <c r="H33" i="17"/>
  <c r="I33" i="17"/>
  <c r="L33" i="17"/>
  <c r="M33" i="17"/>
  <c r="F34" i="17"/>
  <c r="H34" i="17"/>
  <c r="L34" i="17" s="1"/>
  <c r="I34" i="17"/>
  <c r="G34" i="17" s="1"/>
  <c r="F35" i="17"/>
  <c r="G35" i="17"/>
  <c r="H35" i="17"/>
  <c r="L35" i="17" s="1"/>
  <c r="I35" i="17"/>
  <c r="M35" i="17"/>
  <c r="H36" i="17"/>
  <c r="I36" i="17"/>
  <c r="J36" i="17"/>
  <c r="K36" i="17"/>
  <c r="L37" i="17"/>
  <c r="M37" i="17"/>
  <c r="H38" i="17"/>
  <c r="I38" i="17"/>
  <c r="F39" i="17"/>
  <c r="H39" i="17"/>
  <c r="L39" i="17" s="1"/>
  <c r="I39" i="17"/>
  <c r="G39" i="17" s="1"/>
  <c r="F40" i="17"/>
  <c r="G40" i="17"/>
  <c r="H40" i="17"/>
  <c r="L40" i="17" s="1"/>
  <c r="I40" i="17"/>
  <c r="M40" i="17"/>
  <c r="H41" i="17"/>
  <c r="I41" i="17"/>
  <c r="J42" i="17"/>
  <c r="J43" i="17" s="1"/>
  <c r="J82" i="17" s="1"/>
  <c r="K42" i="17"/>
  <c r="K43" i="17" s="1"/>
  <c r="K82" i="17" s="1"/>
  <c r="F45" i="17"/>
  <c r="G45" i="17"/>
  <c r="H45" i="17"/>
  <c r="I45" i="17"/>
  <c r="L45" i="17"/>
  <c r="M45" i="17"/>
  <c r="F47" i="17"/>
  <c r="H47" i="17"/>
  <c r="L47" i="17" s="1"/>
  <c r="I47" i="17"/>
  <c r="G47" i="17" s="1"/>
  <c r="F49" i="17"/>
  <c r="G49" i="17"/>
  <c r="H49" i="17"/>
  <c r="L49" i="17" s="1"/>
  <c r="I49" i="17"/>
  <c r="M49" i="17"/>
  <c r="H51" i="17"/>
  <c r="I51" i="17"/>
  <c r="F54" i="17"/>
  <c r="G54" i="17"/>
  <c r="H54" i="17"/>
  <c r="I54" i="17"/>
  <c r="L54" i="17"/>
  <c r="L56" i="17" s="1"/>
  <c r="M54" i="17"/>
  <c r="F55" i="17"/>
  <c r="H55" i="17"/>
  <c r="L55" i="17" s="1"/>
  <c r="I55" i="17"/>
  <c r="G55" i="17" s="1"/>
  <c r="F56" i="17"/>
  <c r="G56" i="17"/>
  <c r="H56" i="17"/>
  <c r="J56" i="17"/>
  <c r="K56" i="17"/>
  <c r="F59" i="17"/>
  <c r="G59" i="17"/>
  <c r="H59" i="17"/>
  <c r="L59" i="17" s="1"/>
  <c r="I59" i="17"/>
  <c r="M59" i="17"/>
  <c r="H60" i="17"/>
  <c r="I60" i="17"/>
  <c r="J61" i="17"/>
  <c r="K61" i="17"/>
  <c r="F64" i="17"/>
  <c r="G64" i="17"/>
  <c r="H64" i="17"/>
  <c r="I64" i="17"/>
  <c r="L64" i="17"/>
  <c r="L66" i="17" s="1"/>
  <c r="M64" i="17"/>
  <c r="F65" i="17"/>
  <c r="H65" i="17"/>
  <c r="L65" i="17" s="1"/>
  <c r="I65" i="17"/>
  <c r="G65" i="17" s="1"/>
  <c r="F66" i="17"/>
  <c r="G66" i="17"/>
  <c r="H66" i="17"/>
  <c r="J66" i="17"/>
  <c r="K66" i="17"/>
  <c r="L69" i="17"/>
  <c r="M69" i="17"/>
  <c r="F70" i="17"/>
  <c r="H70" i="17"/>
  <c r="L70" i="17" s="1"/>
  <c r="I70" i="17"/>
  <c r="G70" i="17" s="1"/>
  <c r="F71" i="17"/>
  <c r="G71" i="17"/>
  <c r="H71" i="17"/>
  <c r="L71" i="17" s="1"/>
  <c r="I71" i="17"/>
  <c r="M71" i="17"/>
  <c r="H72" i="17"/>
  <c r="I72" i="17"/>
  <c r="J72" i="17"/>
  <c r="K72" i="17"/>
  <c r="H73" i="17"/>
  <c r="I73" i="17"/>
  <c r="F74" i="17"/>
  <c r="G74" i="17"/>
  <c r="H74" i="17"/>
  <c r="I74" i="17"/>
  <c r="L74" i="17"/>
  <c r="M74" i="17"/>
  <c r="F75" i="17"/>
  <c r="H75" i="17"/>
  <c r="L75" i="17" s="1"/>
  <c r="I75" i="17"/>
  <c r="G75" i="17" s="1"/>
  <c r="F76" i="17"/>
  <c r="G76" i="17"/>
  <c r="H76" i="17"/>
  <c r="L76" i="17" s="1"/>
  <c r="I76" i="17"/>
  <c r="M76" i="17"/>
  <c r="H77" i="17"/>
  <c r="I77" i="17"/>
  <c r="F78" i="17"/>
  <c r="G78" i="17"/>
  <c r="H78" i="17"/>
  <c r="I78" i="17"/>
  <c r="L78" i="17"/>
  <c r="M78" i="17"/>
  <c r="F79" i="17"/>
  <c r="H79" i="17"/>
  <c r="L79" i="17" s="1"/>
  <c r="I79" i="17"/>
  <c r="G79" i="17" s="1"/>
  <c r="F80" i="17"/>
  <c r="G80" i="17"/>
  <c r="H80" i="17"/>
  <c r="L80" i="17" s="1"/>
  <c r="I80" i="17"/>
  <c r="M80" i="17"/>
  <c r="H81" i="17"/>
  <c r="I81" i="17"/>
  <c r="D82" i="17"/>
  <c r="E82" i="17"/>
  <c r="A5" i="29"/>
  <c r="R8" i="29"/>
  <c r="T8" i="29"/>
  <c r="V8" i="29"/>
  <c r="X8" i="29"/>
  <c r="Z8" i="29"/>
  <c r="AB8" i="29"/>
  <c r="AD8" i="29"/>
  <c r="AF8" i="29"/>
  <c r="AH8" i="29"/>
  <c r="AJ8" i="29"/>
  <c r="AL8" i="29"/>
  <c r="AN8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T16" i="29" s="1"/>
  <c r="U12" i="29"/>
  <c r="V12" i="29"/>
  <c r="W12" i="29"/>
  <c r="X12" i="29"/>
  <c r="Y12" i="29"/>
  <c r="Z12" i="29"/>
  <c r="AA12" i="29"/>
  <c r="AB12" i="29"/>
  <c r="AB16" i="29" s="1"/>
  <c r="AC12" i="29"/>
  <c r="AD12" i="29"/>
  <c r="AE12" i="29"/>
  <c r="AF12" i="29"/>
  <c r="AG12" i="29"/>
  <c r="AH12" i="29"/>
  <c r="AI12" i="29"/>
  <c r="AJ12" i="29"/>
  <c r="AJ16" i="29" s="1"/>
  <c r="AK12" i="29"/>
  <c r="AL12" i="29"/>
  <c r="AM12" i="29"/>
  <c r="AN12" i="29"/>
  <c r="AO12" i="29"/>
  <c r="F13" i="29"/>
  <c r="G13" i="29"/>
  <c r="H13" i="29"/>
  <c r="I13" i="29"/>
  <c r="J13" i="29"/>
  <c r="K13" i="29"/>
  <c r="L13" i="29"/>
  <c r="M13" i="29"/>
  <c r="M16" i="29" s="1"/>
  <c r="N13" i="29"/>
  <c r="N16" i="29" s="1"/>
  <c r="O13" i="29"/>
  <c r="P13" i="29"/>
  <c r="Q13" i="29"/>
  <c r="R13" i="29"/>
  <c r="S13" i="29"/>
  <c r="T13" i="29"/>
  <c r="U13" i="29"/>
  <c r="U16" i="29" s="1"/>
  <c r="V13" i="29"/>
  <c r="V16" i="29" s="1"/>
  <c r="W13" i="29"/>
  <c r="X13" i="29"/>
  <c r="Y13" i="29"/>
  <c r="Z13" i="29"/>
  <c r="AA13" i="29"/>
  <c r="AB13" i="29"/>
  <c r="AC13" i="29"/>
  <c r="AC16" i="29" s="1"/>
  <c r="AD13" i="29"/>
  <c r="AD16" i="29" s="1"/>
  <c r="AE13" i="29"/>
  <c r="AF13" i="29"/>
  <c r="AG13" i="29"/>
  <c r="AH13" i="29"/>
  <c r="AI13" i="29"/>
  <c r="AJ13" i="29"/>
  <c r="AK13" i="29"/>
  <c r="AK16" i="29" s="1"/>
  <c r="AL13" i="29"/>
  <c r="AL16" i="29" s="1"/>
  <c r="AM13" i="29"/>
  <c r="AN13" i="29"/>
  <c r="AO13" i="29"/>
  <c r="F14" i="29"/>
  <c r="G14" i="29"/>
  <c r="H14" i="29"/>
  <c r="I14" i="29"/>
  <c r="J14" i="29"/>
  <c r="K14" i="29"/>
  <c r="L14" i="29"/>
  <c r="M14" i="29"/>
  <c r="N14" i="29"/>
  <c r="O14" i="29"/>
  <c r="O16" i="29" s="1"/>
  <c r="P14" i="29"/>
  <c r="P16" i="29" s="1"/>
  <c r="Q14" i="29"/>
  <c r="R14" i="29"/>
  <c r="S14" i="29"/>
  <c r="T14" i="29"/>
  <c r="U14" i="29"/>
  <c r="V14" i="29"/>
  <c r="W14" i="29"/>
  <c r="W16" i="29" s="1"/>
  <c r="X14" i="29"/>
  <c r="X16" i="29" s="1"/>
  <c r="Y14" i="29"/>
  <c r="Z14" i="29"/>
  <c r="AA14" i="29"/>
  <c r="AB14" i="29"/>
  <c r="AC14" i="29"/>
  <c r="AD14" i="29"/>
  <c r="AE14" i="29"/>
  <c r="AE16" i="29" s="1"/>
  <c r="AF14" i="29"/>
  <c r="AF16" i="29" s="1"/>
  <c r="AG14" i="29"/>
  <c r="AH14" i="29"/>
  <c r="AI14" i="29"/>
  <c r="AJ14" i="29"/>
  <c r="AK14" i="29"/>
  <c r="AL14" i="29"/>
  <c r="AM14" i="29"/>
  <c r="AM16" i="29" s="1"/>
  <c r="AN14" i="29"/>
  <c r="AN16" i="29" s="1"/>
  <c r="AO14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K16" i="29"/>
  <c r="S16" i="29"/>
  <c r="AA16" i="29"/>
  <c r="AI16" i="29"/>
  <c r="F19" i="29"/>
  <c r="G19" i="29"/>
  <c r="H19" i="29"/>
  <c r="I19" i="29"/>
  <c r="J19" i="29"/>
  <c r="K19" i="29"/>
  <c r="L19" i="29"/>
  <c r="M19" i="29"/>
  <c r="M24" i="29" s="1"/>
  <c r="N19" i="29"/>
  <c r="N24" i="29" s="1"/>
  <c r="O19" i="29"/>
  <c r="P19" i="29"/>
  <c r="Q19" i="29"/>
  <c r="R19" i="29"/>
  <c r="S19" i="29"/>
  <c r="T19" i="29"/>
  <c r="U19" i="29"/>
  <c r="U24" i="29" s="1"/>
  <c r="V19" i="29"/>
  <c r="V24" i="29" s="1"/>
  <c r="W19" i="29"/>
  <c r="X19" i="29"/>
  <c r="Y19" i="29"/>
  <c r="Z19" i="29"/>
  <c r="AA19" i="29"/>
  <c r="AB19" i="29"/>
  <c r="AC19" i="29"/>
  <c r="AC24" i="29" s="1"/>
  <c r="AD19" i="29"/>
  <c r="AD24" i="29" s="1"/>
  <c r="AE19" i="29"/>
  <c r="AF19" i="29"/>
  <c r="AG19" i="29"/>
  <c r="AH19" i="29"/>
  <c r="AI19" i="29"/>
  <c r="AJ19" i="29"/>
  <c r="AK19" i="29"/>
  <c r="AK24" i="29" s="1"/>
  <c r="AL19" i="29"/>
  <c r="AL24" i="29" s="1"/>
  <c r="AM19" i="29"/>
  <c r="AN19" i="29"/>
  <c r="AO19" i="29"/>
  <c r="F20" i="29"/>
  <c r="G20" i="29"/>
  <c r="H20" i="29"/>
  <c r="I20" i="29"/>
  <c r="J20" i="29"/>
  <c r="L20" i="29"/>
  <c r="M20" i="29"/>
  <c r="N20" i="29"/>
  <c r="O20" i="29"/>
  <c r="P20" i="29"/>
  <c r="P24" i="29" s="1"/>
  <c r="Q20" i="29"/>
  <c r="Q24" i="29" s="1"/>
  <c r="R20" i="29"/>
  <c r="S20" i="29"/>
  <c r="T20" i="29"/>
  <c r="U20" i="29"/>
  <c r="V20" i="29"/>
  <c r="W20" i="29"/>
  <c r="X20" i="29"/>
  <c r="X24" i="29" s="1"/>
  <c r="Y20" i="29"/>
  <c r="Y24" i="29" s="1"/>
  <c r="Z20" i="29"/>
  <c r="AA20" i="29"/>
  <c r="AB20" i="29"/>
  <c r="AC20" i="29"/>
  <c r="AD20" i="29"/>
  <c r="AE20" i="29"/>
  <c r="AF20" i="29"/>
  <c r="AG20" i="29"/>
  <c r="AG24" i="29" s="1"/>
  <c r="AH20" i="29"/>
  <c r="AI20" i="29"/>
  <c r="AJ20" i="29"/>
  <c r="AK20" i="29"/>
  <c r="AL20" i="29"/>
  <c r="AM20" i="29"/>
  <c r="AN20" i="29"/>
  <c r="AN24" i="29" s="1"/>
  <c r="AO20" i="29"/>
  <c r="F21" i="29"/>
  <c r="G21" i="29"/>
  <c r="H21" i="29"/>
  <c r="I21" i="29"/>
  <c r="J21" i="29"/>
  <c r="K21" i="29"/>
  <c r="K24" i="29" s="1"/>
  <c r="L21" i="29"/>
  <c r="M21" i="29"/>
  <c r="N21" i="29"/>
  <c r="O21" i="29"/>
  <c r="P21" i="29"/>
  <c r="Q21" i="29"/>
  <c r="R21" i="29"/>
  <c r="R24" i="29" s="1"/>
  <c r="S21" i="29"/>
  <c r="S24" i="29" s="1"/>
  <c r="T21" i="29"/>
  <c r="U21" i="29"/>
  <c r="V21" i="29"/>
  <c r="W21" i="29"/>
  <c r="X21" i="29"/>
  <c r="Y21" i="29"/>
  <c r="Z21" i="29"/>
  <c r="Z24" i="29" s="1"/>
  <c r="AA21" i="29"/>
  <c r="AA24" i="29" s="1"/>
  <c r="AB21" i="29"/>
  <c r="AC21" i="29"/>
  <c r="AD21" i="29"/>
  <c r="AE21" i="29"/>
  <c r="AF21" i="29"/>
  <c r="AG21" i="29"/>
  <c r="AH21" i="29"/>
  <c r="AH24" i="29" s="1"/>
  <c r="AI21" i="29"/>
  <c r="AI24" i="29" s="1"/>
  <c r="AJ21" i="29"/>
  <c r="AK21" i="29"/>
  <c r="AL21" i="29"/>
  <c r="AM21" i="29"/>
  <c r="AN21" i="29"/>
  <c r="AO21" i="29"/>
  <c r="F22" i="29"/>
  <c r="G22" i="29"/>
  <c r="H22" i="29"/>
  <c r="I22" i="29"/>
  <c r="J22" i="29"/>
  <c r="K22" i="29"/>
  <c r="L22" i="29"/>
  <c r="L24" i="29" s="1"/>
  <c r="M22" i="29"/>
  <c r="E22" i="29" s="1"/>
  <c r="N22" i="29"/>
  <c r="O22" i="29"/>
  <c r="P22" i="29"/>
  <c r="Q22" i="29"/>
  <c r="R22" i="29"/>
  <c r="S22" i="29"/>
  <c r="T22" i="29"/>
  <c r="T24" i="29" s="1"/>
  <c r="U22" i="29"/>
  <c r="V22" i="29"/>
  <c r="W22" i="29"/>
  <c r="X22" i="29"/>
  <c r="Y22" i="29"/>
  <c r="Z22" i="29"/>
  <c r="AA22" i="29"/>
  <c r="AB22" i="29"/>
  <c r="AB24" i="29" s="1"/>
  <c r="AC22" i="29"/>
  <c r="AD22" i="29"/>
  <c r="AE22" i="29"/>
  <c r="AF22" i="29"/>
  <c r="AG22" i="29"/>
  <c r="AH22" i="29"/>
  <c r="AI22" i="29"/>
  <c r="AJ22" i="29"/>
  <c r="AJ24" i="29" s="1"/>
  <c r="AK22" i="29"/>
  <c r="AL22" i="29"/>
  <c r="AM22" i="29"/>
  <c r="AN22" i="29"/>
  <c r="AO22" i="29"/>
  <c r="F23" i="29"/>
  <c r="G23" i="29"/>
  <c r="H23" i="29"/>
  <c r="I23" i="29"/>
  <c r="J23" i="29"/>
  <c r="K23" i="29"/>
  <c r="L23" i="29"/>
  <c r="M23" i="29"/>
  <c r="N23" i="29"/>
  <c r="O23" i="29"/>
  <c r="O24" i="29" s="1"/>
  <c r="P23" i="29"/>
  <c r="Q23" i="29"/>
  <c r="R23" i="29"/>
  <c r="S23" i="29"/>
  <c r="T23" i="29"/>
  <c r="U23" i="29"/>
  <c r="V23" i="29"/>
  <c r="W23" i="29"/>
  <c r="W24" i="29" s="1"/>
  <c r="X23" i="29"/>
  <c r="Y23" i="29"/>
  <c r="Z23" i="29"/>
  <c r="AA23" i="29"/>
  <c r="AB23" i="29"/>
  <c r="AC23" i="29"/>
  <c r="AD23" i="29"/>
  <c r="AE23" i="29"/>
  <c r="AE24" i="29" s="1"/>
  <c r="AF23" i="29"/>
  <c r="AG23" i="29"/>
  <c r="AH23" i="29"/>
  <c r="AI23" i="29"/>
  <c r="AJ23" i="29"/>
  <c r="AK23" i="29"/>
  <c r="AL23" i="29"/>
  <c r="AM23" i="29"/>
  <c r="AM24" i="29" s="1"/>
  <c r="AN23" i="29"/>
  <c r="AO23" i="29"/>
  <c r="H24" i="29"/>
  <c r="I24" i="29"/>
  <c r="AF24" i="29"/>
  <c r="AO24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R29" i="29" s="1"/>
  <c r="S27" i="29"/>
  <c r="S29" i="29" s="1"/>
  <c r="T27" i="29"/>
  <c r="U27" i="29"/>
  <c r="V27" i="29"/>
  <c r="W27" i="29"/>
  <c r="X27" i="29"/>
  <c r="Y27" i="29"/>
  <c r="Z27" i="29"/>
  <c r="Z29" i="29" s="1"/>
  <c r="AA27" i="29"/>
  <c r="AA29" i="29" s="1"/>
  <c r="AB27" i="29"/>
  <c r="AC27" i="29"/>
  <c r="AD27" i="29"/>
  <c r="AE27" i="29"/>
  <c r="AF27" i="29"/>
  <c r="AG27" i="29"/>
  <c r="AH27" i="29"/>
  <c r="AH29" i="29" s="1"/>
  <c r="AI27" i="29"/>
  <c r="AI29" i="29" s="1"/>
  <c r="AJ27" i="29"/>
  <c r="AK27" i="29"/>
  <c r="AL27" i="29"/>
  <c r="AM27" i="29"/>
  <c r="AN27" i="29"/>
  <c r="AO27" i="29"/>
  <c r="F28" i="29"/>
  <c r="G28" i="29"/>
  <c r="H28" i="29"/>
  <c r="I28" i="29"/>
  <c r="J28" i="29"/>
  <c r="K28" i="29"/>
  <c r="L28" i="29"/>
  <c r="M28" i="29"/>
  <c r="M29" i="29" s="1"/>
  <c r="N28" i="29"/>
  <c r="O28" i="29"/>
  <c r="P28" i="29"/>
  <c r="Q28" i="29"/>
  <c r="R28" i="29"/>
  <c r="S28" i="29"/>
  <c r="T28" i="29"/>
  <c r="T29" i="29" s="1"/>
  <c r="U28" i="29"/>
  <c r="U29" i="29" s="1"/>
  <c r="V28" i="29"/>
  <c r="W28" i="29"/>
  <c r="X28" i="29"/>
  <c r="Y28" i="29"/>
  <c r="Z28" i="29"/>
  <c r="AA28" i="29"/>
  <c r="AB28" i="29"/>
  <c r="AB29" i="29" s="1"/>
  <c r="AC28" i="29"/>
  <c r="AC29" i="29" s="1"/>
  <c r="AD28" i="29"/>
  <c r="AE28" i="29"/>
  <c r="AF28" i="29"/>
  <c r="AG28" i="29"/>
  <c r="AH28" i="29"/>
  <c r="AI28" i="29"/>
  <c r="AJ28" i="29"/>
  <c r="AJ29" i="29" s="1"/>
  <c r="AK28" i="29"/>
  <c r="AK29" i="29" s="1"/>
  <c r="AL28" i="29"/>
  <c r="AM28" i="29"/>
  <c r="AN28" i="29"/>
  <c r="AO28" i="29"/>
  <c r="F29" i="29"/>
  <c r="G29" i="29"/>
  <c r="H29" i="29"/>
  <c r="I29" i="29"/>
  <c r="N29" i="29"/>
  <c r="N82" i="29" s="1"/>
  <c r="L638" i="44" s="1"/>
  <c r="O29" i="29"/>
  <c r="P29" i="29"/>
  <c r="Q29" i="29"/>
  <c r="V29" i="29"/>
  <c r="W29" i="29"/>
  <c r="X29" i="29"/>
  <c r="Y29" i="29"/>
  <c r="AD29" i="29"/>
  <c r="AD82" i="29" s="1"/>
  <c r="AB638" i="44" s="1"/>
  <c r="AE29" i="29"/>
  <c r="AF29" i="29"/>
  <c r="AG29" i="29"/>
  <c r="AL29" i="29"/>
  <c r="AM29" i="29"/>
  <c r="AN29" i="29"/>
  <c r="AO29" i="29"/>
  <c r="F32" i="29"/>
  <c r="G32" i="29"/>
  <c r="H32" i="29"/>
  <c r="I32" i="29"/>
  <c r="J32" i="29"/>
  <c r="K32" i="29"/>
  <c r="L32" i="29"/>
  <c r="M32" i="29"/>
  <c r="N32" i="29"/>
  <c r="O32" i="29"/>
  <c r="P32" i="29"/>
  <c r="P36" i="29" s="1"/>
  <c r="Q32" i="29"/>
  <c r="Q36" i="29" s="1"/>
  <c r="R32" i="29"/>
  <c r="S32" i="29"/>
  <c r="T32" i="29"/>
  <c r="U32" i="29"/>
  <c r="V32" i="29"/>
  <c r="W32" i="29"/>
  <c r="X32" i="29"/>
  <c r="X36" i="29" s="1"/>
  <c r="Y32" i="29"/>
  <c r="Y36" i="29" s="1"/>
  <c r="Z32" i="29"/>
  <c r="AA32" i="29"/>
  <c r="AB32" i="29"/>
  <c r="AC32" i="29"/>
  <c r="AD32" i="29"/>
  <c r="AE32" i="29"/>
  <c r="AF32" i="29"/>
  <c r="AF36" i="29" s="1"/>
  <c r="AG32" i="29"/>
  <c r="AG36" i="29" s="1"/>
  <c r="AH32" i="29"/>
  <c r="AI32" i="29"/>
  <c r="AJ32" i="29"/>
  <c r="AK32" i="29"/>
  <c r="AL32" i="29"/>
  <c r="AM32" i="29"/>
  <c r="AN32" i="29"/>
  <c r="AN36" i="29" s="1"/>
  <c r="AO32" i="29"/>
  <c r="AO36" i="29" s="1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R36" i="29" s="1"/>
  <c r="S33" i="29"/>
  <c r="S36" i="29" s="1"/>
  <c r="T33" i="29"/>
  <c r="U33" i="29"/>
  <c r="V33" i="29"/>
  <c r="W33" i="29"/>
  <c r="X33" i="29"/>
  <c r="Y33" i="29"/>
  <c r="Z33" i="29"/>
  <c r="Z36" i="29" s="1"/>
  <c r="AA33" i="29"/>
  <c r="AB33" i="29"/>
  <c r="AC33" i="29"/>
  <c r="AD33" i="29"/>
  <c r="AE33" i="29"/>
  <c r="AF33" i="29"/>
  <c r="AG33" i="29"/>
  <c r="AH33" i="29"/>
  <c r="AH36" i="29" s="1"/>
  <c r="AI33" i="29"/>
  <c r="AJ33" i="29"/>
  <c r="AK33" i="29"/>
  <c r="AL33" i="29"/>
  <c r="AM33" i="29"/>
  <c r="AN33" i="29"/>
  <c r="AO33" i="29"/>
  <c r="D34" i="29"/>
  <c r="F34" i="41" s="1"/>
  <c r="H34" i="41" s="1"/>
  <c r="F34" i="29"/>
  <c r="G34" i="29"/>
  <c r="H34" i="29"/>
  <c r="I34" i="29"/>
  <c r="J34" i="29"/>
  <c r="K34" i="29"/>
  <c r="L34" i="29"/>
  <c r="L36" i="29" s="1"/>
  <c r="M34" i="29"/>
  <c r="M36" i="29" s="1"/>
  <c r="N34" i="29"/>
  <c r="O34" i="29"/>
  <c r="P34" i="29"/>
  <c r="Q34" i="29"/>
  <c r="R34" i="29"/>
  <c r="S34" i="29"/>
  <c r="T34" i="29"/>
  <c r="T36" i="29" s="1"/>
  <c r="U34" i="29"/>
  <c r="V34" i="29"/>
  <c r="W34" i="29"/>
  <c r="X34" i="29"/>
  <c r="Y34" i="29"/>
  <c r="Z34" i="29"/>
  <c r="AA34" i="29"/>
  <c r="AB34" i="29"/>
  <c r="AB36" i="29" s="1"/>
  <c r="AC34" i="29"/>
  <c r="AD34" i="29"/>
  <c r="AE34" i="29"/>
  <c r="AF34" i="29"/>
  <c r="AG34" i="29"/>
  <c r="AH34" i="29"/>
  <c r="AI34" i="29"/>
  <c r="AJ34" i="29"/>
  <c r="AJ36" i="29" s="1"/>
  <c r="AK34" i="29"/>
  <c r="AL34" i="29"/>
  <c r="AM34" i="29"/>
  <c r="AN34" i="29"/>
  <c r="AO34" i="29"/>
  <c r="F35" i="29"/>
  <c r="G35" i="29"/>
  <c r="H35" i="29"/>
  <c r="I35" i="29"/>
  <c r="J35" i="29"/>
  <c r="K35" i="29"/>
  <c r="L35" i="29"/>
  <c r="M35" i="29"/>
  <c r="N35" i="29"/>
  <c r="N36" i="29" s="1"/>
  <c r="O35" i="29"/>
  <c r="O36" i="29" s="1"/>
  <c r="P35" i="29"/>
  <c r="Q35" i="29"/>
  <c r="R35" i="29"/>
  <c r="S35" i="29"/>
  <c r="T35" i="29"/>
  <c r="U35" i="29"/>
  <c r="V35" i="29"/>
  <c r="V36" i="29" s="1"/>
  <c r="W35" i="29"/>
  <c r="X35" i="29"/>
  <c r="Y35" i="29"/>
  <c r="Z35" i="29"/>
  <c r="AA35" i="29"/>
  <c r="AB35" i="29"/>
  <c r="AC35" i="29"/>
  <c r="AD35" i="29"/>
  <c r="AD36" i="29" s="1"/>
  <c r="AE35" i="29"/>
  <c r="AF35" i="29"/>
  <c r="AG35" i="29"/>
  <c r="AH35" i="29"/>
  <c r="AI35" i="29"/>
  <c r="AJ35" i="29"/>
  <c r="AK35" i="29"/>
  <c r="AL35" i="29"/>
  <c r="AL36" i="29" s="1"/>
  <c r="AM35" i="29"/>
  <c r="AN35" i="29"/>
  <c r="AO35" i="29"/>
  <c r="I36" i="29"/>
  <c r="U36" i="29"/>
  <c r="W36" i="29"/>
  <c r="AA36" i="29"/>
  <c r="AC36" i="29"/>
  <c r="AE36" i="29"/>
  <c r="AI36" i="29"/>
  <c r="AK36" i="29"/>
  <c r="AM36" i="29"/>
  <c r="F39" i="29"/>
  <c r="D39" i="29" s="1"/>
  <c r="F39" i="41" s="1"/>
  <c r="G39" i="29"/>
  <c r="H39" i="29"/>
  <c r="I39" i="29"/>
  <c r="I43" i="29" s="1"/>
  <c r="J39" i="29"/>
  <c r="K39" i="29"/>
  <c r="L39" i="29"/>
  <c r="M39" i="29"/>
  <c r="N39" i="29"/>
  <c r="O39" i="29"/>
  <c r="P39" i="29"/>
  <c r="Q39" i="29"/>
  <c r="Q43" i="29" s="1"/>
  <c r="R39" i="29"/>
  <c r="S39" i="29"/>
  <c r="T39" i="29"/>
  <c r="U39" i="29"/>
  <c r="V39" i="29"/>
  <c r="W39" i="29"/>
  <c r="X39" i="29"/>
  <c r="Y39" i="29"/>
  <c r="Y43" i="29" s="1"/>
  <c r="Z39" i="29"/>
  <c r="AA39" i="29"/>
  <c r="AB39" i="29"/>
  <c r="AC39" i="29"/>
  <c r="AD39" i="29"/>
  <c r="AE39" i="29"/>
  <c r="AF39" i="29"/>
  <c r="AG39" i="29"/>
  <c r="AG43" i="29" s="1"/>
  <c r="AH39" i="29"/>
  <c r="AI39" i="29"/>
  <c r="AJ39" i="29"/>
  <c r="AK39" i="29"/>
  <c r="AL39" i="29"/>
  <c r="AM39" i="29"/>
  <c r="AN39" i="29"/>
  <c r="AO39" i="29"/>
  <c r="AO43" i="29" s="1"/>
  <c r="F40" i="29"/>
  <c r="G40" i="29"/>
  <c r="H40" i="29"/>
  <c r="D40" i="29" s="1"/>
  <c r="I40" i="29"/>
  <c r="I42" i="29" s="1"/>
  <c r="J40" i="29"/>
  <c r="J42" i="29" s="1"/>
  <c r="J43" i="29" s="1"/>
  <c r="K40" i="29"/>
  <c r="K42" i="29" s="1"/>
  <c r="K43" i="29" s="1"/>
  <c r="L40" i="29"/>
  <c r="M40" i="29"/>
  <c r="N40" i="29"/>
  <c r="O40" i="29"/>
  <c r="O42" i="29" s="1"/>
  <c r="O43" i="29" s="1"/>
  <c r="P40" i="29"/>
  <c r="P42" i="29" s="1"/>
  <c r="P43" i="29" s="1"/>
  <c r="Q40" i="29"/>
  <c r="Q42" i="29" s="1"/>
  <c r="R40" i="29"/>
  <c r="R42" i="29" s="1"/>
  <c r="R43" i="29" s="1"/>
  <c r="S40" i="29"/>
  <c r="S42" i="29" s="1"/>
  <c r="S43" i="29" s="1"/>
  <c r="T40" i="29"/>
  <c r="U40" i="29"/>
  <c r="V40" i="29"/>
  <c r="W40" i="29"/>
  <c r="W42" i="29" s="1"/>
  <c r="W43" i="29" s="1"/>
  <c r="X40" i="29"/>
  <c r="X42" i="29" s="1"/>
  <c r="X43" i="29" s="1"/>
  <c r="Y40" i="29"/>
  <c r="Y42" i="29" s="1"/>
  <c r="Z40" i="29"/>
  <c r="Z42" i="29" s="1"/>
  <c r="Z43" i="29" s="1"/>
  <c r="AA40" i="29"/>
  <c r="AA42" i="29" s="1"/>
  <c r="AA43" i="29" s="1"/>
  <c r="AB40" i="29"/>
  <c r="AC40" i="29"/>
  <c r="AD40" i="29"/>
  <c r="AE40" i="29"/>
  <c r="AE42" i="29" s="1"/>
  <c r="AE43" i="29" s="1"/>
  <c r="AF40" i="29"/>
  <c r="AF42" i="29" s="1"/>
  <c r="AF43" i="29" s="1"/>
  <c r="AG40" i="29"/>
  <c r="AG42" i="29" s="1"/>
  <c r="AH40" i="29"/>
  <c r="AH42" i="29" s="1"/>
  <c r="AH43" i="29" s="1"/>
  <c r="AI40" i="29"/>
  <c r="AI42" i="29" s="1"/>
  <c r="AI43" i="29" s="1"/>
  <c r="AJ40" i="29"/>
  <c r="AK40" i="29"/>
  <c r="AL40" i="29"/>
  <c r="AM40" i="29"/>
  <c r="AM42" i="29" s="1"/>
  <c r="AM43" i="29" s="1"/>
  <c r="AN40" i="29"/>
  <c r="AN42" i="29" s="1"/>
  <c r="AN43" i="29" s="1"/>
  <c r="AO40" i="29"/>
  <c r="AO42" i="29" s="1"/>
  <c r="F41" i="29"/>
  <c r="G41" i="29"/>
  <c r="H41" i="29"/>
  <c r="I41" i="29"/>
  <c r="J41" i="29"/>
  <c r="K41" i="29"/>
  <c r="L41" i="29"/>
  <c r="L42" i="29" s="1"/>
  <c r="L43" i="29" s="1"/>
  <c r="M41" i="29"/>
  <c r="E41" i="29" s="1"/>
  <c r="G41" i="41" s="1"/>
  <c r="I41" i="41" s="1"/>
  <c r="N41" i="29"/>
  <c r="O41" i="29"/>
  <c r="P41" i="29"/>
  <c r="Q41" i="29"/>
  <c r="R41" i="29"/>
  <c r="S41" i="29"/>
  <c r="T41" i="29"/>
  <c r="T42" i="29" s="1"/>
  <c r="T43" i="29" s="1"/>
  <c r="U41" i="29"/>
  <c r="V41" i="29"/>
  <c r="W41" i="29"/>
  <c r="X41" i="29"/>
  <c r="Y41" i="29"/>
  <c r="Z41" i="29"/>
  <c r="AA41" i="29"/>
  <c r="AB41" i="29"/>
  <c r="AB42" i="29" s="1"/>
  <c r="AB43" i="29" s="1"/>
  <c r="AC41" i="29"/>
  <c r="AD41" i="29"/>
  <c r="AE41" i="29"/>
  <c r="AF41" i="29"/>
  <c r="AG41" i="29"/>
  <c r="AH41" i="29"/>
  <c r="AI41" i="29"/>
  <c r="AJ41" i="29"/>
  <c r="AJ42" i="29" s="1"/>
  <c r="AJ43" i="29" s="1"/>
  <c r="AK41" i="29"/>
  <c r="AL41" i="29"/>
  <c r="AM41" i="29"/>
  <c r="AN41" i="29"/>
  <c r="AO41" i="29"/>
  <c r="F42" i="29"/>
  <c r="F43" i="29" s="1"/>
  <c r="M42" i="29"/>
  <c r="M43" i="29" s="1"/>
  <c r="N42" i="29"/>
  <c r="N43" i="29" s="1"/>
  <c r="U42" i="29"/>
  <c r="U43" i="29" s="1"/>
  <c r="V42" i="29"/>
  <c r="V43" i="29" s="1"/>
  <c r="AC42" i="29"/>
  <c r="AD42" i="29"/>
  <c r="AD43" i="29" s="1"/>
  <c r="AK42" i="29"/>
  <c r="AK43" i="29" s="1"/>
  <c r="AL42" i="29"/>
  <c r="AL43" i="29" s="1"/>
  <c r="AC43" i="29"/>
  <c r="F45" i="29"/>
  <c r="G45" i="29"/>
  <c r="H45" i="29"/>
  <c r="D45" i="29" s="1"/>
  <c r="F45" i="41" s="1"/>
  <c r="H45" i="41" s="1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H47" i="29"/>
  <c r="I47" i="29"/>
  <c r="J47" i="29"/>
  <c r="K47" i="29"/>
  <c r="E47" i="29" s="1"/>
  <c r="G47" i="41" s="1"/>
  <c r="I47" i="41" s="1"/>
  <c r="L47" i="29"/>
  <c r="D47" i="29" s="1"/>
  <c r="F47" i="41" s="1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F49" i="29"/>
  <c r="D49" i="29" s="1"/>
  <c r="F49" i="41" s="1"/>
  <c r="H49" i="41" s="1"/>
  <c r="G49" i="29"/>
  <c r="H49" i="29"/>
  <c r="I49" i="29"/>
  <c r="J49" i="29"/>
  <c r="K49" i="29"/>
  <c r="L49" i="29"/>
  <c r="M49" i="29"/>
  <c r="E49" i="29" s="1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D51" i="29" s="1"/>
  <c r="F51" i="41" s="1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G54" i="29"/>
  <c r="H54" i="29"/>
  <c r="D54" i="29" s="1"/>
  <c r="I54" i="29"/>
  <c r="I56" i="29" s="1"/>
  <c r="J54" i="29"/>
  <c r="J56" i="29" s="1"/>
  <c r="K54" i="29"/>
  <c r="L54" i="29"/>
  <c r="M54" i="29"/>
  <c r="N54" i="29"/>
  <c r="O54" i="29"/>
  <c r="P54" i="29"/>
  <c r="P56" i="29" s="1"/>
  <c r="Q54" i="29"/>
  <c r="Q56" i="29" s="1"/>
  <c r="R54" i="29"/>
  <c r="R56" i="29" s="1"/>
  <c r="S54" i="29"/>
  <c r="T54" i="29"/>
  <c r="U54" i="29"/>
  <c r="V54" i="29"/>
  <c r="W54" i="29"/>
  <c r="X54" i="29"/>
  <c r="X56" i="29" s="1"/>
  <c r="Y54" i="29"/>
  <c r="Y56" i="29" s="1"/>
  <c r="Z54" i="29"/>
  <c r="Z56" i="29" s="1"/>
  <c r="AA54" i="29"/>
  <c r="AB54" i="29"/>
  <c r="AC54" i="29"/>
  <c r="AD54" i="29"/>
  <c r="AE54" i="29"/>
  <c r="AF54" i="29"/>
  <c r="AF56" i="29" s="1"/>
  <c r="AG54" i="29"/>
  <c r="AG56" i="29" s="1"/>
  <c r="AH54" i="29"/>
  <c r="AH56" i="29" s="1"/>
  <c r="AI54" i="29"/>
  <c r="AJ54" i="29"/>
  <c r="AK54" i="29"/>
  <c r="AL54" i="29"/>
  <c r="AM54" i="29"/>
  <c r="AN54" i="29"/>
  <c r="AN56" i="29" s="1"/>
  <c r="AO54" i="29"/>
  <c r="AO56" i="29" s="1"/>
  <c r="F55" i="29"/>
  <c r="G55" i="29"/>
  <c r="H55" i="29"/>
  <c r="I55" i="29"/>
  <c r="J55" i="29"/>
  <c r="K55" i="29"/>
  <c r="L55" i="29"/>
  <c r="L56" i="29" s="1"/>
  <c r="M55" i="29"/>
  <c r="E55" i="29" s="1"/>
  <c r="G55" i="41" s="1"/>
  <c r="N55" i="29"/>
  <c r="O55" i="29"/>
  <c r="P55" i="29"/>
  <c r="Q55" i="29"/>
  <c r="R55" i="29"/>
  <c r="S55" i="29"/>
  <c r="T55" i="29"/>
  <c r="T56" i="29" s="1"/>
  <c r="U55" i="29"/>
  <c r="V55" i="29"/>
  <c r="W55" i="29"/>
  <c r="X55" i="29"/>
  <c r="Y55" i="29"/>
  <c r="Z55" i="29"/>
  <c r="AA55" i="29"/>
  <c r="AB55" i="29"/>
  <c r="AB56" i="29" s="1"/>
  <c r="AC55" i="29"/>
  <c r="AC56" i="29" s="1"/>
  <c r="AD55" i="29"/>
  <c r="AE55" i="29"/>
  <c r="AF55" i="29"/>
  <c r="AG55" i="29"/>
  <c r="AH55" i="29"/>
  <c r="AI55" i="29"/>
  <c r="AJ55" i="29"/>
  <c r="AJ56" i="29" s="1"/>
  <c r="AK55" i="29"/>
  <c r="AL55" i="29"/>
  <c r="AM55" i="29"/>
  <c r="AN55" i="29"/>
  <c r="AO55" i="29"/>
  <c r="F56" i="29"/>
  <c r="G56" i="29"/>
  <c r="K56" i="29"/>
  <c r="N56" i="29"/>
  <c r="O56" i="29"/>
  <c r="S56" i="29"/>
  <c r="U56" i="29"/>
  <c r="V56" i="29"/>
  <c r="W56" i="29"/>
  <c r="AA56" i="29"/>
  <c r="AD56" i="29"/>
  <c r="AE56" i="29"/>
  <c r="AI56" i="29"/>
  <c r="AK56" i="29"/>
  <c r="AL56" i="29"/>
  <c r="AM56" i="29"/>
  <c r="F59" i="29"/>
  <c r="F61" i="29" s="1"/>
  <c r="G59" i="29"/>
  <c r="G61" i="29" s="1"/>
  <c r="H59" i="29"/>
  <c r="H61" i="29" s="1"/>
  <c r="I59" i="29"/>
  <c r="J59" i="29"/>
  <c r="K59" i="29"/>
  <c r="L59" i="29"/>
  <c r="M59" i="29"/>
  <c r="N59" i="29"/>
  <c r="N61" i="29" s="1"/>
  <c r="O59" i="29"/>
  <c r="O61" i="29" s="1"/>
  <c r="P59" i="29"/>
  <c r="P61" i="29" s="1"/>
  <c r="Q59" i="29"/>
  <c r="Q61" i="29" s="1"/>
  <c r="R59" i="29"/>
  <c r="S59" i="29"/>
  <c r="T59" i="29"/>
  <c r="U59" i="29"/>
  <c r="U61" i="29" s="1"/>
  <c r="V59" i="29"/>
  <c r="V61" i="29" s="1"/>
  <c r="W59" i="29"/>
  <c r="W61" i="29" s="1"/>
  <c r="X59" i="29"/>
  <c r="X61" i="29" s="1"/>
  <c r="Y59" i="29"/>
  <c r="Z59" i="29"/>
  <c r="AA59" i="29"/>
  <c r="AB59" i="29"/>
  <c r="AC59" i="29"/>
  <c r="AD59" i="29"/>
  <c r="AD61" i="29" s="1"/>
  <c r="AE59" i="29"/>
  <c r="AE61" i="29" s="1"/>
  <c r="AF59" i="29"/>
  <c r="AF61" i="29" s="1"/>
  <c r="AG59" i="29"/>
  <c r="AG61" i="29" s="1"/>
  <c r="AH59" i="29"/>
  <c r="AI59" i="29"/>
  <c r="AJ59" i="29"/>
  <c r="AK59" i="29"/>
  <c r="AK61" i="29" s="1"/>
  <c r="AL59" i="29"/>
  <c r="AL61" i="29" s="1"/>
  <c r="AM59" i="29"/>
  <c r="AM61" i="29" s="1"/>
  <c r="AN59" i="29"/>
  <c r="AN61" i="29" s="1"/>
  <c r="AO59" i="29"/>
  <c r="F60" i="29"/>
  <c r="D60" i="29" s="1"/>
  <c r="F60" i="41" s="1"/>
  <c r="H60" i="41" s="1"/>
  <c r="G60" i="29"/>
  <c r="H60" i="29"/>
  <c r="I60" i="29"/>
  <c r="J60" i="29"/>
  <c r="J61" i="29" s="1"/>
  <c r="K60" i="29"/>
  <c r="L60" i="29"/>
  <c r="M60" i="29"/>
  <c r="N60" i="29"/>
  <c r="O60" i="29"/>
  <c r="P60" i="29"/>
  <c r="Q60" i="29"/>
  <c r="R60" i="29"/>
  <c r="R61" i="29" s="1"/>
  <c r="S60" i="29"/>
  <c r="T60" i="29"/>
  <c r="U60" i="29"/>
  <c r="V60" i="29"/>
  <c r="W60" i="29"/>
  <c r="X60" i="29"/>
  <c r="Y60" i="29"/>
  <c r="Z60" i="29"/>
  <c r="Z61" i="29" s="1"/>
  <c r="AA60" i="29"/>
  <c r="AB60" i="29"/>
  <c r="AC60" i="29"/>
  <c r="AD60" i="29"/>
  <c r="AE60" i="29"/>
  <c r="AF60" i="29"/>
  <c r="AG60" i="29"/>
  <c r="AH60" i="29"/>
  <c r="AH61" i="29" s="1"/>
  <c r="AI60" i="29"/>
  <c r="AJ60" i="29"/>
  <c r="AK60" i="29"/>
  <c r="AL60" i="29"/>
  <c r="AM60" i="29"/>
  <c r="AN60" i="29"/>
  <c r="AO60" i="29"/>
  <c r="I61" i="29"/>
  <c r="K61" i="29"/>
  <c r="L61" i="29"/>
  <c r="M61" i="29"/>
  <c r="S61" i="29"/>
  <c r="T61" i="29"/>
  <c r="Y61" i="29"/>
  <c r="AA61" i="29"/>
  <c r="AB61" i="29"/>
  <c r="AC61" i="29"/>
  <c r="AI61" i="29"/>
  <c r="AJ61" i="29"/>
  <c r="AO61" i="29"/>
  <c r="F64" i="29"/>
  <c r="F66" i="29" s="1"/>
  <c r="G64" i="29"/>
  <c r="E64" i="29" s="1"/>
  <c r="H64" i="29"/>
  <c r="I64" i="29"/>
  <c r="J64" i="29"/>
  <c r="K64" i="29"/>
  <c r="L64" i="29"/>
  <c r="L66" i="29" s="1"/>
  <c r="M64" i="29"/>
  <c r="M66" i="29" s="1"/>
  <c r="N64" i="29"/>
  <c r="N66" i="29" s="1"/>
  <c r="O64" i="29"/>
  <c r="O66" i="29" s="1"/>
  <c r="P64" i="29"/>
  <c r="Q64" i="29"/>
  <c r="R64" i="29"/>
  <c r="S64" i="29"/>
  <c r="T64" i="29"/>
  <c r="T66" i="29" s="1"/>
  <c r="U64" i="29"/>
  <c r="U66" i="29" s="1"/>
  <c r="V64" i="29"/>
  <c r="V66" i="29" s="1"/>
  <c r="W64" i="29"/>
  <c r="X64" i="29"/>
  <c r="Y64" i="29"/>
  <c r="Z64" i="29"/>
  <c r="AA64" i="29"/>
  <c r="AB64" i="29"/>
  <c r="AB66" i="29" s="1"/>
  <c r="AC64" i="29"/>
  <c r="AC66" i="29" s="1"/>
  <c r="AD64" i="29"/>
  <c r="AD66" i="29" s="1"/>
  <c r="AE64" i="29"/>
  <c r="AE66" i="29" s="1"/>
  <c r="AF64" i="29"/>
  <c r="AG64" i="29"/>
  <c r="AH64" i="29"/>
  <c r="AI64" i="29"/>
  <c r="AJ64" i="29"/>
  <c r="AJ66" i="29" s="1"/>
  <c r="AK64" i="29"/>
  <c r="AK66" i="29" s="1"/>
  <c r="AL64" i="29"/>
  <c r="AL66" i="29" s="1"/>
  <c r="AM64" i="29"/>
  <c r="AN64" i="29"/>
  <c r="AO64" i="29"/>
  <c r="F65" i="29"/>
  <c r="D65" i="29" s="1"/>
  <c r="F65" i="41" s="1"/>
  <c r="G65" i="29"/>
  <c r="E65" i="29" s="1"/>
  <c r="G65" i="41" s="1"/>
  <c r="H65" i="29"/>
  <c r="H66" i="29" s="1"/>
  <c r="I65" i="29"/>
  <c r="I66" i="29" s="1"/>
  <c r="J65" i="29"/>
  <c r="K65" i="29"/>
  <c r="L65" i="29"/>
  <c r="M65" i="29"/>
  <c r="N65" i="29"/>
  <c r="O65" i="29"/>
  <c r="P65" i="29"/>
  <c r="P66" i="29" s="1"/>
  <c r="Q65" i="29"/>
  <c r="R65" i="29"/>
  <c r="S65" i="29"/>
  <c r="T65" i="29"/>
  <c r="U65" i="29"/>
  <c r="V65" i="29"/>
  <c r="W65" i="29"/>
  <c r="X65" i="29"/>
  <c r="X66" i="29" s="1"/>
  <c r="Y65" i="29"/>
  <c r="Y66" i="29" s="1"/>
  <c r="Z65" i="29"/>
  <c r="AA65" i="29"/>
  <c r="AB65" i="29"/>
  <c r="AC65" i="29"/>
  <c r="AD65" i="29"/>
  <c r="AE65" i="29"/>
  <c r="AF65" i="29"/>
  <c r="AF66" i="29" s="1"/>
  <c r="AG65" i="29"/>
  <c r="AH65" i="29"/>
  <c r="AI65" i="29"/>
  <c r="AJ65" i="29"/>
  <c r="AK65" i="29"/>
  <c r="AL65" i="29"/>
  <c r="AM65" i="29"/>
  <c r="AN65" i="29"/>
  <c r="AN66" i="29" s="1"/>
  <c r="AO65" i="29"/>
  <c r="AO66" i="29" s="1"/>
  <c r="G66" i="29"/>
  <c r="J66" i="29"/>
  <c r="K66" i="29"/>
  <c r="Q66" i="29"/>
  <c r="R66" i="29"/>
  <c r="S66" i="29"/>
  <c r="W66" i="29"/>
  <c r="Z66" i="29"/>
  <c r="AA66" i="29"/>
  <c r="AG66" i="29"/>
  <c r="AH66" i="29"/>
  <c r="AI66" i="29"/>
  <c r="AM66" i="29"/>
  <c r="F70" i="29"/>
  <c r="G70" i="29"/>
  <c r="H70" i="29"/>
  <c r="I70" i="29"/>
  <c r="I72" i="29" s="1"/>
  <c r="J70" i="29"/>
  <c r="J72" i="29" s="1"/>
  <c r="K70" i="29"/>
  <c r="K72" i="29" s="1"/>
  <c r="L70" i="29"/>
  <c r="L72" i="29" s="1"/>
  <c r="M70" i="29"/>
  <c r="N70" i="29"/>
  <c r="O70" i="29"/>
  <c r="P70" i="29"/>
  <c r="Q70" i="29"/>
  <c r="Q72" i="29" s="1"/>
  <c r="R70" i="29"/>
  <c r="R72" i="29" s="1"/>
  <c r="S70" i="29"/>
  <c r="S72" i="29" s="1"/>
  <c r="T70" i="29"/>
  <c r="T72" i="29" s="1"/>
  <c r="U70" i="29"/>
  <c r="U72" i="29" s="1"/>
  <c r="V70" i="29"/>
  <c r="W70" i="29"/>
  <c r="X70" i="29"/>
  <c r="Y70" i="29"/>
  <c r="Y72" i="29" s="1"/>
  <c r="Z70" i="29"/>
  <c r="Z72" i="29" s="1"/>
  <c r="AA70" i="29"/>
  <c r="AA72" i="29" s="1"/>
  <c r="AB70" i="29"/>
  <c r="AB72" i="29" s="1"/>
  <c r="AC70" i="29"/>
  <c r="AD70" i="29"/>
  <c r="AE70" i="29"/>
  <c r="AF70" i="29"/>
  <c r="AG70" i="29"/>
  <c r="AG72" i="29" s="1"/>
  <c r="AH70" i="29"/>
  <c r="AH72" i="29" s="1"/>
  <c r="AI70" i="29"/>
  <c r="AI72" i="29" s="1"/>
  <c r="AJ70" i="29"/>
  <c r="AJ72" i="29" s="1"/>
  <c r="AK70" i="29"/>
  <c r="AK72" i="29" s="1"/>
  <c r="AL70" i="29"/>
  <c r="AM70" i="29"/>
  <c r="AN70" i="29"/>
  <c r="AO70" i="29"/>
  <c r="AO72" i="29" s="1"/>
  <c r="F71" i="29"/>
  <c r="D71" i="29" s="1"/>
  <c r="F71" i="41" s="1"/>
  <c r="H71" i="41" s="1"/>
  <c r="G71" i="29"/>
  <c r="H71" i="29"/>
  <c r="I71" i="29"/>
  <c r="J71" i="29"/>
  <c r="K71" i="29"/>
  <c r="E71" i="29" s="1"/>
  <c r="G71" i="41" s="1"/>
  <c r="L71" i="29"/>
  <c r="M71" i="29"/>
  <c r="N71" i="29"/>
  <c r="N72" i="29" s="1"/>
  <c r="O71" i="29"/>
  <c r="P71" i="29"/>
  <c r="Q71" i="29"/>
  <c r="R71" i="29"/>
  <c r="S71" i="29"/>
  <c r="T71" i="29"/>
  <c r="U71" i="29"/>
  <c r="V71" i="29"/>
  <c r="V72" i="29" s="1"/>
  <c r="W71" i="29"/>
  <c r="X71" i="29"/>
  <c r="Y71" i="29"/>
  <c r="Z71" i="29"/>
  <c r="AA71" i="29"/>
  <c r="AB71" i="29"/>
  <c r="AC71" i="29"/>
  <c r="AD71" i="29"/>
  <c r="AD72" i="29" s="1"/>
  <c r="AE71" i="29"/>
  <c r="AF71" i="29"/>
  <c r="AG71" i="29"/>
  <c r="AH71" i="29"/>
  <c r="AI71" i="29"/>
  <c r="AJ71" i="29"/>
  <c r="AK71" i="29"/>
  <c r="AL71" i="29"/>
  <c r="AL72" i="29" s="1"/>
  <c r="AM71" i="29"/>
  <c r="AN71" i="29"/>
  <c r="AO71" i="29"/>
  <c r="G72" i="29"/>
  <c r="H72" i="29"/>
  <c r="M72" i="29"/>
  <c r="O72" i="29"/>
  <c r="P72" i="29"/>
  <c r="W72" i="29"/>
  <c r="X72" i="29"/>
  <c r="AC72" i="29"/>
  <c r="AE72" i="29"/>
  <c r="AF72" i="29"/>
  <c r="AM72" i="29"/>
  <c r="AN72" i="29"/>
  <c r="F73" i="29"/>
  <c r="D73" i="29" s="1"/>
  <c r="F73" i="41" s="1"/>
  <c r="H73" i="41" s="1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G74" i="29"/>
  <c r="H74" i="29"/>
  <c r="I74" i="29"/>
  <c r="J74" i="29"/>
  <c r="K74" i="29"/>
  <c r="L74" i="29"/>
  <c r="D74" i="29" s="1"/>
  <c r="F74" i="41" s="1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D75" i="29" s="1"/>
  <c r="F75" i="41" s="1"/>
  <c r="H75" i="41" s="1"/>
  <c r="G75" i="29"/>
  <c r="E75" i="29" s="1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D76" i="29" s="1"/>
  <c r="G76" i="29"/>
  <c r="E76" i="29" s="1"/>
  <c r="G76" i="41" s="1"/>
  <c r="I76" i="41" s="1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H77" i="29"/>
  <c r="D77" i="29" s="1"/>
  <c r="F77" i="41" s="1"/>
  <c r="H77" i="41" s="1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H78" i="29"/>
  <c r="I78" i="29"/>
  <c r="E78" i="29" s="1"/>
  <c r="J78" i="29"/>
  <c r="K78" i="29"/>
  <c r="L78" i="29"/>
  <c r="D78" i="29" s="1"/>
  <c r="F78" i="41" s="1"/>
  <c r="H78" i="41" s="1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D79" i="29" s="1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D80" i="29" s="1"/>
  <c r="F80" i="41" s="1"/>
  <c r="H80" i="41" s="1"/>
  <c r="G80" i="29"/>
  <c r="E80" i="29" s="1"/>
  <c r="G80" i="41" s="1"/>
  <c r="I80" i="41" s="1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D81" i="29" s="1"/>
  <c r="F81" i="41" s="1"/>
  <c r="H81" i="41" s="1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4" i="41"/>
  <c r="A5" i="41"/>
  <c r="D11" i="41"/>
  <c r="D16" i="41" s="1"/>
  <c r="D82" i="41" s="1"/>
  <c r="E11" i="41"/>
  <c r="D12" i="41"/>
  <c r="E12" i="41"/>
  <c r="E16" i="41" s="1"/>
  <c r="D13" i="41"/>
  <c r="E13" i="41"/>
  <c r="D14" i="41"/>
  <c r="E14" i="41"/>
  <c r="D15" i="41"/>
  <c r="E15" i="41"/>
  <c r="D19" i="41"/>
  <c r="E19" i="41"/>
  <c r="E24" i="41" s="1"/>
  <c r="D20" i="41"/>
  <c r="E20" i="41"/>
  <c r="D21" i="41"/>
  <c r="D24" i="41" s="1"/>
  <c r="E21" i="41"/>
  <c r="D22" i="41"/>
  <c r="E22" i="41"/>
  <c r="G22" i="41"/>
  <c r="I22" i="41" s="1"/>
  <c r="D23" i="41"/>
  <c r="E23" i="41"/>
  <c r="D27" i="41"/>
  <c r="D29" i="41" s="1"/>
  <c r="E27" i="41"/>
  <c r="E29" i="41" s="1"/>
  <c r="D28" i="41"/>
  <c r="E28" i="41"/>
  <c r="D32" i="41"/>
  <c r="E32" i="41"/>
  <c r="D33" i="41"/>
  <c r="D36" i="41" s="1"/>
  <c r="E33" i="41"/>
  <c r="D34" i="41"/>
  <c r="E34" i="41"/>
  <c r="D35" i="41"/>
  <c r="E35" i="41"/>
  <c r="D39" i="41"/>
  <c r="E39" i="41"/>
  <c r="D40" i="41"/>
  <c r="D42" i="41" s="1"/>
  <c r="E40" i="41"/>
  <c r="E42" i="41" s="1"/>
  <c r="E43" i="41" s="1"/>
  <c r="F40" i="41"/>
  <c r="D41" i="41"/>
  <c r="E41" i="41"/>
  <c r="D43" i="41"/>
  <c r="D45" i="41"/>
  <c r="E45" i="41"/>
  <c r="D47" i="41"/>
  <c r="E47" i="41"/>
  <c r="H47" i="41"/>
  <c r="D49" i="41"/>
  <c r="E49" i="41"/>
  <c r="G49" i="41"/>
  <c r="I49" i="41" s="1"/>
  <c r="D51" i="41"/>
  <c r="E51" i="41"/>
  <c r="D54" i="41"/>
  <c r="E54" i="41"/>
  <c r="F54" i="41"/>
  <c r="D55" i="41"/>
  <c r="E55" i="41"/>
  <c r="D56" i="41"/>
  <c r="D59" i="41"/>
  <c r="D61" i="41" s="1"/>
  <c r="E59" i="41"/>
  <c r="D60" i="41"/>
  <c r="E60" i="41"/>
  <c r="E61" i="41"/>
  <c r="D64" i="41"/>
  <c r="E64" i="41"/>
  <c r="D65" i="41"/>
  <c r="D66" i="41" s="1"/>
  <c r="E65" i="41"/>
  <c r="I65" i="41"/>
  <c r="E66" i="41"/>
  <c r="D70" i="41"/>
  <c r="E70" i="41"/>
  <c r="D71" i="41"/>
  <c r="E71" i="41"/>
  <c r="I71" i="41"/>
  <c r="D72" i="41"/>
  <c r="E72" i="41"/>
  <c r="D73" i="41"/>
  <c r="E73" i="41"/>
  <c r="D74" i="41"/>
  <c r="H74" i="41" s="1"/>
  <c r="E74" i="41"/>
  <c r="D75" i="41"/>
  <c r="E75" i="41"/>
  <c r="G75" i="41"/>
  <c r="I75" i="41" s="1"/>
  <c r="D76" i="41"/>
  <c r="E76" i="41"/>
  <c r="F76" i="41"/>
  <c r="H76" i="41"/>
  <c r="D77" i="41"/>
  <c r="E77" i="41"/>
  <c r="D78" i="41"/>
  <c r="E78" i="41"/>
  <c r="G78" i="41"/>
  <c r="I78" i="41" s="1"/>
  <c r="D79" i="41"/>
  <c r="E79" i="41"/>
  <c r="F79" i="41"/>
  <c r="H79" i="41" s="1"/>
  <c r="D80" i="41"/>
  <c r="E80" i="41"/>
  <c r="D81" i="41"/>
  <c r="E81" i="41"/>
  <c r="A5" i="20"/>
  <c r="F11" i="20"/>
  <c r="G11" i="20"/>
  <c r="H11" i="20"/>
  <c r="I11" i="20"/>
  <c r="J11" i="20"/>
  <c r="K11" i="20"/>
  <c r="L11" i="20"/>
  <c r="R11" i="20"/>
  <c r="S11" i="20"/>
  <c r="T11" i="20"/>
  <c r="U11" i="20"/>
  <c r="U16" i="20" s="1"/>
  <c r="V11" i="20"/>
  <c r="W11" i="20"/>
  <c r="W16" i="20" s="1"/>
  <c r="X11" i="20"/>
  <c r="Y11" i="20"/>
  <c r="Z11" i="20"/>
  <c r="AA11" i="20"/>
  <c r="AA16" i="20" s="1"/>
  <c r="AB11" i="20"/>
  <c r="AC11" i="20"/>
  <c r="AC16" i="20" s="1"/>
  <c r="AD11" i="20"/>
  <c r="AE11" i="20"/>
  <c r="AE16" i="20" s="1"/>
  <c r="AF11" i="20"/>
  <c r="AG11" i="20"/>
  <c r="AH11" i="20"/>
  <c r="AI11" i="20"/>
  <c r="AI16" i="20" s="1"/>
  <c r="AJ11" i="20"/>
  <c r="AK11" i="20"/>
  <c r="AK16" i="20" s="1"/>
  <c r="AL11" i="20"/>
  <c r="AM11" i="20"/>
  <c r="AM16" i="20" s="1"/>
  <c r="AN11" i="20"/>
  <c r="AO11" i="20"/>
  <c r="F12" i="20"/>
  <c r="G12" i="20"/>
  <c r="H12" i="20"/>
  <c r="I12" i="20"/>
  <c r="I16" i="20" s="1"/>
  <c r="J12" i="20"/>
  <c r="L12" i="20"/>
  <c r="M12" i="20"/>
  <c r="M16" i="20" s="1"/>
  <c r="N12" i="20"/>
  <c r="O12" i="20"/>
  <c r="P12" i="20"/>
  <c r="Q12" i="20"/>
  <c r="R12" i="20"/>
  <c r="R16" i="20" s="1"/>
  <c r="S12" i="20"/>
  <c r="T12" i="20"/>
  <c r="U12" i="20"/>
  <c r="V12" i="20"/>
  <c r="V16" i="20" s="1"/>
  <c r="V82" i="20" s="1"/>
  <c r="T639" i="44" s="1"/>
  <c r="W12" i="20"/>
  <c r="X12" i="20"/>
  <c r="Y12" i="20"/>
  <c r="Z12" i="20"/>
  <c r="Z16" i="20" s="1"/>
  <c r="AA12" i="20"/>
  <c r="AB12" i="20"/>
  <c r="AC12" i="20"/>
  <c r="AD12" i="20"/>
  <c r="AD16" i="20" s="1"/>
  <c r="AD82" i="20" s="1"/>
  <c r="AB639" i="44" s="1"/>
  <c r="AE12" i="20"/>
  <c r="AF12" i="20"/>
  <c r="AG12" i="20"/>
  <c r="AH12" i="20"/>
  <c r="AH16" i="20" s="1"/>
  <c r="AI12" i="20"/>
  <c r="AJ12" i="20"/>
  <c r="AK12" i="20"/>
  <c r="AL12" i="20"/>
  <c r="AL16" i="20" s="1"/>
  <c r="AL82" i="20" s="1"/>
  <c r="AM12" i="20"/>
  <c r="AN12" i="20"/>
  <c r="AO12" i="20"/>
  <c r="D13" i="20"/>
  <c r="F13" i="32" s="1"/>
  <c r="H13" i="32" s="1"/>
  <c r="F13" i="20"/>
  <c r="G13" i="20"/>
  <c r="E13" i="20" s="1"/>
  <c r="H13" i="20"/>
  <c r="I13" i="20"/>
  <c r="J13" i="20"/>
  <c r="K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F14" i="20"/>
  <c r="G14" i="20"/>
  <c r="H14" i="20"/>
  <c r="I14" i="20"/>
  <c r="E14" i="20" s="1"/>
  <c r="G14" i="32" s="1"/>
  <c r="J14" i="20"/>
  <c r="K14" i="20"/>
  <c r="K16" i="20" s="1"/>
  <c r="L14" i="20"/>
  <c r="L16" i="20" s="1"/>
  <c r="L82" i="20" s="1"/>
  <c r="J639" i="44" s="1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F15" i="20"/>
  <c r="G15" i="20"/>
  <c r="H15" i="20"/>
  <c r="I15" i="20"/>
  <c r="J15" i="20"/>
  <c r="K15" i="20"/>
  <c r="L15" i="20"/>
  <c r="N15" i="20"/>
  <c r="P15" i="20"/>
  <c r="Q15" i="20"/>
  <c r="R15" i="20"/>
  <c r="S15" i="20"/>
  <c r="T15" i="20"/>
  <c r="T16" i="20" s="1"/>
  <c r="U15" i="20"/>
  <c r="V15" i="20"/>
  <c r="W15" i="20"/>
  <c r="E15" i="20" s="1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J16" i="20" s="1"/>
  <c r="AK15" i="20"/>
  <c r="AL15" i="20"/>
  <c r="AM15" i="20"/>
  <c r="AN15" i="20"/>
  <c r="AO15" i="20"/>
  <c r="J16" i="20"/>
  <c r="N16" i="20"/>
  <c r="N82" i="20" s="1"/>
  <c r="L639" i="44" s="1"/>
  <c r="O16" i="20"/>
  <c r="Q16" i="20"/>
  <c r="Y16" i="20"/>
  <c r="AB16" i="20"/>
  <c r="AG16" i="20"/>
  <c r="AO16" i="20"/>
  <c r="F19" i="20"/>
  <c r="G19" i="20"/>
  <c r="H19" i="20"/>
  <c r="H24" i="20" s="1"/>
  <c r="I19" i="20"/>
  <c r="J19" i="20"/>
  <c r="K19" i="20"/>
  <c r="E19" i="20" s="1"/>
  <c r="L19" i="20"/>
  <c r="L24" i="20" s="1"/>
  <c r="M19" i="20"/>
  <c r="R19" i="20"/>
  <c r="R24" i="20" s="1"/>
  <c r="S19" i="20"/>
  <c r="T19" i="20"/>
  <c r="T24" i="20" s="1"/>
  <c r="U19" i="20"/>
  <c r="V19" i="20"/>
  <c r="W19" i="20"/>
  <c r="X19" i="20"/>
  <c r="X24" i="20" s="1"/>
  <c r="Y19" i="20"/>
  <c r="Z19" i="20"/>
  <c r="Z24" i="20" s="1"/>
  <c r="AA19" i="20"/>
  <c r="AB19" i="20"/>
  <c r="AB24" i="20" s="1"/>
  <c r="AC19" i="20"/>
  <c r="AD19" i="20"/>
  <c r="AE19" i="20"/>
  <c r="AF19" i="20"/>
  <c r="AF24" i="20" s="1"/>
  <c r="AG19" i="20"/>
  <c r="AH19" i="20"/>
  <c r="AH24" i="20" s="1"/>
  <c r="AI19" i="20"/>
  <c r="AJ19" i="20"/>
  <c r="AJ24" i="20" s="1"/>
  <c r="AK19" i="20"/>
  <c r="AL19" i="20"/>
  <c r="AM19" i="20"/>
  <c r="AN19" i="20"/>
  <c r="AN24" i="20" s="1"/>
  <c r="AO19" i="20"/>
  <c r="D20" i="20"/>
  <c r="F20" i="20"/>
  <c r="G20" i="20"/>
  <c r="E20" i="20" s="1"/>
  <c r="H20" i="20"/>
  <c r="I20" i="20"/>
  <c r="J20" i="20"/>
  <c r="J24" i="20" s="1"/>
  <c r="K20" i="20"/>
  <c r="L20" i="20"/>
  <c r="M20" i="20"/>
  <c r="N20" i="20"/>
  <c r="N24" i="20" s="1"/>
  <c r="O20" i="20"/>
  <c r="P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F21" i="20"/>
  <c r="G21" i="20"/>
  <c r="H21" i="20"/>
  <c r="I21" i="20"/>
  <c r="I24" i="20" s="1"/>
  <c r="J21" i="20"/>
  <c r="K21" i="20"/>
  <c r="N21" i="20"/>
  <c r="D21" i="20" s="1"/>
  <c r="O21" i="20"/>
  <c r="O24" i="20" s="1"/>
  <c r="P21" i="20"/>
  <c r="Q21" i="20"/>
  <c r="R21" i="20"/>
  <c r="S21" i="20"/>
  <c r="S24" i="20" s="1"/>
  <c r="T21" i="20"/>
  <c r="U21" i="20"/>
  <c r="V21" i="20"/>
  <c r="V24" i="20" s="1"/>
  <c r="W21" i="20"/>
  <c r="X21" i="20"/>
  <c r="Y21" i="20"/>
  <c r="Y24" i="20" s="1"/>
  <c r="Z21" i="20"/>
  <c r="AA21" i="20"/>
  <c r="AA24" i="20" s="1"/>
  <c r="AB21" i="20"/>
  <c r="AC21" i="20"/>
  <c r="AD21" i="20"/>
  <c r="AD24" i="20" s="1"/>
  <c r="AE21" i="20"/>
  <c r="AF21" i="20"/>
  <c r="AG21" i="20"/>
  <c r="AH21" i="20"/>
  <c r="AI21" i="20"/>
  <c r="AI24" i="20" s="1"/>
  <c r="AJ21" i="20"/>
  <c r="AK21" i="20"/>
  <c r="AL21" i="20"/>
  <c r="AL24" i="20" s="1"/>
  <c r="AM21" i="20"/>
  <c r="AN21" i="20"/>
  <c r="AO21" i="20"/>
  <c r="AO24" i="20" s="1"/>
  <c r="F22" i="20"/>
  <c r="D22" i="20" s="1"/>
  <c r="F22" i="32" s="1"/>
  <c r="H22" i="32" s="1"/>
  <c r="G22" i="20"/>
  <c r="H22" i="20"/>
  <c r="I22" i="20"/>
  <c r="E22" i="20" s="1"/>
  <c r="G22" i="32" s="1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F23" i="20"/>
  <c r="G23" i="20"/>
  <c r="E23" i="20" s="1"/>
  <c r="G23" i="32" s="1"/>
  <c r="H23" i="20"/>
  <c r="I23" i="20"/>
  <c r="J23" i="20"/>
  <c r="D23" i="20" s="1"/>
  <c r="K23" i="20"/>
  <c r="K24" i="20" s="1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M24" i="20"/>
  <c r="P24" i="20"/>
  <c r="Q24" i="20"/>
  <c r="U24" i="20"/>
  <c r="AC24" i="20"/>
  <c r="AG24" i="20"/>
  <c r="AK24" i="20"/>
  <c r="F27" i="20"/>
  <c r="G27" i="20"/>
  <c r="H27" i="20"/>
  <c r="I27" i="20"/>
  <c r="J27" i="20"/>
  <c r="D27" i="20" s="1"/>
  <c r="K27" i="20"/>
  <c r="L27" i="20"/>
  <c r="M27" i="20"/>
  <c r="M29" i="20" s="1"/>
  <c r="N27" i="20"/>
  <c r="O27" i="20"/>
  <c r="O29" i="20" s="1"/>
  <c r="P27" i="20"/>
  <c r="Q27" i="20"/>
  <c r="R27" i="20"/>
  <c r="R29" i="20" s="1"/>
  <c r="S27" i="20"/>
  <c r="S29" i="20" s="1"/>
  <c r="T27" i="20"/>
  <c r="U27" i="20"/>
  <c r="U29" i="20" s="1"/>
  <c r="V27" i="20"/>
  <c r="W27" i="20"/>
  <c r="W29" i="20" s="1"/>
  <c r="X27" i="20"/>
  <c r="Y27" i="20"/>
  <c r="Z27" i="20"/>
  <c r="Z29" i="20" s="1"/>
  <c r="AA27" i="20"/>
  <c r="AA29" i="20" s="1"/>
  <c r="AB27" i="20"/>
  <c r="AC27" i="20"/>
  <c r="AC29" i="20" s="1"/>
  <c r="AD27" i="20"/>
  <c r="AE27" i="20"/>
  <c r="AF27" i="20"/>
  <c r="AG27" i="20"/>
  <c r="AH27" i="20"/>
  <c r="AH29" i="20" s="1"/>
  <c r="AI27" i="20"/>
  <c r="AI29" i="20" s="1"/>
  <c r="AJ27" i="20"/>
  <c r="AK27" i="20"/>
  <c r="AK29" i="20" s="1"/>
  <c r="AL27" i="20"/>
  <c r="AM27" i="20"/>
  <c r="AM29" i="20" s="1"/>
  <c r="AN27" i="20"/>
  <c r="AO27" i="20"/>
  <c r="F28" i="20"/>
  <c r="G28" i="20"/>
  <c r="E28" i="20" s="1"/>
  <c r="G28" i="32" s="1"/>
  <c r="H28" i="20"/>
  <c r="I28" i="20"/>
  <c r="J28" i="20"/>
  <c r="K28" i="20"/>
  <c r="L28" i="20"/>
  <c r="L29" i="20" s="1"/>
  <c r="M28" i="20"/>
  <c r="N28" i="20"/>
  <c r="O28" i="20"/>
  <c r="P28" i="20"/>
  <c r="Q28" i="20"/>
  <c r="R28" i="20"/>
  <c r="S28" i="20"/>
  <c r="T28" i="20"/>
  <c r="T29" i="20" s="1"/>
  <c r="U28" i="20"/>
  <c r="V28" i="20"/>
  <c r="W28" i="20"/>
  <c r="X28" i="20"/>
  <c r="Y28" i="20"/>
  <c r="Z28" i="20"/>
  <c r="AA28" i="20"/>
  <c r="AB28" i="20"/>
  <c r="AB29" i="20" s="1"/>
  <c r="AC28" i="20"/>
  <c r="AD28" i="20"/>
  <c r="AE28" i="20"/>
  <c r="AF28" i="20"/>
  <c r="AG28" i="20"/>
  <c r="AH28" i="20"/>
  <c r="AI28" i="20"/>
  <c r="AJ28" i="20"/>
  <c r="AJ29" i="20" s="1"/>
  <c r="AK28" i="20"/>
  <c r="AL28" i="20"/>
  <c r="AM28" i="20"/>
  <c r="AN28" i="20"/>
  <c r="AO28" i="20"/>
  <c r="F29" i="20"/>
  <c r="H29" i="20"/>
  <c r="I29" i="20"/>
  <c r="K29" i="20"/>
  <c r="N29" i="20"/>
  <c r="P29" i="20"/>
  <c r="Q29" i="20"/>
  <c r="V29" i="20"/>
  <c r="X29" i="20"/>
  <c r="Y29" i="20"/>
  <c r="AD29" i="20"/>
  <c r="AE29" i="20"/>
  <c r="AF29" i="20"/>
  <c r="AG29" i="20"/>
  <c r="AL29" i="20"/>
  <c r="AN29" i="20"/>
  <c r="AO29" i="20"/>
  <c r="F32" i="20"/>
  <c r="G32" i="20"/>
  <c r="H32" i="20"/>
  <c r="D32" i="20" s="1"/>
  <c r="I32" i="20"/>
  <c r="J32" i="20"/>
  <c r="K32" i="20"/>
  <c r="R32" i="20"/>
  <c r="S32" i="20"/>
  <c r="T32" i="20"/>
  <c r="U32" i="20"/>
  <c r="V32" i="20"/>
  <c r="W32" i="20"/>
  <c r="W36" i="20" s="1"/>
  <c r="X32" i="20"/>
  <c r="Y32" i="20"/>
  <c r="Z32" i="20"/>
  <c r="AA32" i="20"/>
  <c r="AB32" i="20"/>
  <c r="AC32" i="20"/>
  <c r="AD32" i="20"/>
  <c r="AE32" i="20"/>
  <c r="AE36" i="20" s="1"/>
  <c r="AF32" i="20"/>
  <c r="AG32" i="20"/>
  <c r="AG36" i="20" s="1"/>
  <c r="AH32" i="20"/>
  <c r="AI32" i="20"/>
  <c r="AJ32" i="20"/>
  <c r="AK32" i="20"/>
  <c r="AL32" i="20"/>
  <c r="AM32" i="20"/>
  <c r="AM36" i="20" s="1"/>
  <c r="AN32" i="20"/>
  <c r="AO32" i="20"/>
  <c r="F33" i="20"/>
  <c r="G33" i="20"/>
  <c r="H33" i="20"/>
  <c r="D33" i="20" s="1"/>
  <c r="F33" i="32" s="1"/>
  <c r="I33" i="20"/>
  <c r="E33" i="20" s="1"/>
  <c r="G33" i="32" s="1"/>
  <c r="I33" i="32" s="1"/>
  <c r="J33" i="20"/>
  <c r="K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F34" i="20"/>
  <c r="G34" i="20"/>
  <c r="H34" i="20"/>
  <c r="D34" i="20" s="1"/>
  <c r="I34" i="20"/>
  <c r="J34" i="20"/>
  <c r="K34" i="20"/>
  <c r="N34" i="20"/>
  <c r="O34" i="20"/>
  <c r="O36" i="20" s="1"/>
  <c r="P34" i="20"/>
  <c r="Q34" i="20"/>
  <c r="R34" i="20"/>
  <c r="R36" i="20" s="1"/>
  <c r="S34" i="20"/>
  <c r="T34" i="20"/>
  <c r="U34" i="20"/>
  <c r="U36" i="20" s="1"/>
  <c r="V34" i="20"/>
  <c r="W34" i="20"/>
  <c r="X34" i="20"/>
  <c r="Y34" i="20"/>
  <c r="Z34" i="20"/>
  <c r="Z36" i="20" s="1"/>
  <c r="AA34" i="20"/>
  <c r="AB34" i="20"/>
  <c r="AC34" i="20"/>
  <c r="AC36" i="20" s="1"/>
  <c r="AD34" i="20"/>
  <c r="AE34" i="20"/>
  <c r="AF34" i="20"/>
  <c r="AG34" i="20"/>
  <c r="AH34" i="20"/>
  <c r="AH36" i="20" s="1"/>
  <c r="AI34" i="20"/>
  <c r="AI36" i="20" s="1"/>
  <c r="AJ34" i="20"/>
  <c r="AK34" i="20"/>
  <c r="AL34" i="20"/>
  <c r="AM34" i="20"/>
  <c r="AN34" i="20"/>
  <c r="AO34" i="20"/>
  <c r="F35" i="20"/>
  <c r="G35" i="20"/>
  <c r="G36" i="20" s="1"/>
  <c r="H35" i="20"/>
  <c r="I35" i="20"/>
  <c r="J35" i="20"/>
  <c r="K35" i="20"/>
  <c r="N35" i="20"/>
  <c r="N36" i="20" s="1"/>
  <c r="O35" i="20"/>
  <c r="P35" i="20"/>
  <c r="Q35" i="20"/>
  <c r="R35" i="20"/>
  <c r="S35" i="20"/>
  <c r="T35" i="20"/>
  <c r="U35" i="20"/>
  <c r="V35" i="20"/>
  <c r="V36" i="20" s="1"/>
  <c r="W35" i="20"/>
  <c r="X35" i="20"/>
  <c r="Y35" i="20"/>
  <c r="Z35" i="20"/>
  <c r="AA35" i="20"/>
  <c r="AB35" i="20"/>
  <c r="AC35" i="20"/>
  <c r="AD35" i="20"/>
  <c r="AD36" i="20" s="1"/>
  <c r="AE35" i="20"/>
  <c r="AF35" i="20"/>
  <c r="AG35" i="20"/>
  <c r="AH35" i="20"/>
  <c r="AI35" i="20"/>
  <c r="AJ35" i="20"/>
  <c r="AK35" i="20"/>
  <c r="AL35" i="20"/>
  <c r="AL36" i="20" s="1"/>
  <c r="AM35" i="20"/>
  <c r="AN35" i="20"/>
  <c r="AO35" i="20"/>
  <c r="F36" i="20"/>
  <c r="H36" i="20"/>
  <c r="J36" i="20"/>
  <c r="L36" i="20"/>
  <c r="M36" i="20"/>
  <c r="P36" i="20"/>
  <c r="Q36" i="20"/>
  <c r="T36" i="20"/>
  <c r="X36" i="20"/>
  <c r="Y36" i="20"/>
  <c r="AB36" i="20"/>
  <c r="AF36" i="20"/>
  <c r="AJ36" i="20"/>
  <c r="AK36" i="20"/>
  <c r="AN36" i="20"/>
  <c r="AO36" i="20"/>
  <c r="F39" i="20"/>
  <c r="D39" i="20" s="1"/>
  <c r="G39" i="20"/>
  <c r="H39" i="20"/>
  <c r="I39" i="20"/>
  <c r="J39" i="20"/>
  <c r="K39" i="20"/>
  <c r="N39" i="20"/>
  <c r="O39" i="20"/>
  <c r="E39" i="20" s="1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F40" i="20"/>
  <c r="D40" i="20" s="1"/>
  <c r="F40" i="32" s="1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M42" i="20" s="1"/>
  <c r="AM43" i="20" s="1"/>
  <c r="AN40" i="20"/>
  <c r="AO40" i="20"/>
  <c r="F41" i="20"/>
  <c r="G41" i="20"/>
  <c r="H41" i="20"/>
  <c r="H42" i="20" s="1"/>
  <c r="H43" i="20" s="1"/>
  <c r="I41" i="20"/>
  <c r="J41" i="20"/>
  <c r="K41" i="20"/>
  <c r="K42" i="20" s="1"/>
  <c r="K43" i="20" s="1"/>
  <c r="L41" i="20"/>
  <c r="L42" i="20" s="1"/>
  <c r="L43" i="20" s="1"/>
  <c r="M41" i="20"/>
  <c r="M42" i="20" s="1"/>
  <c r="M43" i="20" s="1"/>
  <c r="N41" i="20"/>
  <c r="O41" i="20"/>
  <c r="P41" i="20"/>
  <c r="P42" i="20" s="1"/>
  <c r="P43" i="20" s="1"/>
  <c r="Q41" i="20"/>
  <c r="R41" i="20"/>
  <c r="S41" i="20"/>
  <c r="T41" i="20"/>
  <c r="T42" i="20" s="1"/>
  <c r="T43" i="20" s="1"/>
  <c r="U41" i="20"/>
  <c r="U42" i="20" s="1"/>
  <c r="U43" i="20" s="1"/>
  <c r="V41" i="20"/>
  <c r="W41" i="20"/>
  <c r="X41" i="20"/>
  <c r="X42" i="20" s="1"/>
  <c r="X43" i="20" s="1"/>
  <c r="Y41" i="20"/>
  <c r="Z41" i="20"/>
  <c r="AA41" i="20"/>
  <c r="AB41" i="20"/>
  <c r="AB42" i="20" s="1"/>
  <c r="AB43" i="20" s="1"/>
  <c r="AC41" i="20"/>
  <c r="AC42" i="20" s="1"/>
  <c r="AC43" i="20" s="1"/>
  <c r="AD41" i="20"/>
  <c r="AE41" i="20"/>
  <c r="AF41" i="20"/>
  <c r="AF42" i="20" s="1"/>
  <c r="AF43" i="20" s="1"/>
  <c r="AG41" i="20"/>
  <c r="AH41" i="20"/>
  <c r="AI41" i="20"/>
  <c r="AJ41" i="20"/>
  <c r="AJ42" i="20" s="1"/>
  <c r="AJ43" i="20" s="1"/>
  <c r="AK41" i="20"/>
  <c r="AK42" i="20" s="1"/>
  <c r="AL41" i="20"/>
  <c r="AM41" i="20"/>
  <c r="AN41" i="20"/>
  <c r="AN42" i="20" s="1"/>
  <c r="AN43" i="20" s="1"/>
  <c r="AO41" i="20"/>
  <c r="F42" i="20"/>
  <c r="F43" i="20" s="1"/>
  <c r="G42" i="20"/>
  <c r="G43" i="20" s="1"/>
  <c r="J42" i="20"/>
  <c r="J43" i="20" s="1"/>
  <c r="N42" i="20"/>
  <c r="N43" i="20" s="1"/>
  <c r="O42" i="20"/>
  <c r="R42" i="20"/>
  <c r="R43" i="20" s="1"/>
  <c r="S42" i="20"/>
  <c r="S43" i="20" s="1"/>
  <c r="V42" i="20"/>
  <c r="V43" i="20" s="1"/>
  <c r="W42" i="20"/>
  <c r="W43" i="20" s="1"/>
  <c r="Z42" i="20"/>
  <c r="Z43" i="20" s="1"/>
  <c r="AD42" i="20"/>
  <c r="AD43" i="20" s="1"/>
  <c r="AE42" i="20"/>
  <c r="AE43" i="20" s="1"/>
  <c r="AH42" i="20"/>
  <c r="AH43" i="20" s="1"/>
  <c r="AI42" i="20"/>
  <c r="AI43" i="20" s="1"/>
  <c r="AL42" i="20"/>
  <c r="AL43" i="20" s="1"/>
  <c r="O43" i="20"/>
  <c r="O82" i="20" s="1"/>
  <c r="M639" i="44" s="1"/>
  <c r="AK43" i="20"/>
  <c r="F45" i="20"/>
  <c r="D45" i="20" s="1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D47" i="20" s="1"/>
  <c r="F47" i="32" s="1"/>
  <c r="H47" i="32" s="1"/>
  <c r="G47" i="20"/>
  <c r="H47" i="20"/>
  <c r="I47" i="20"/>
  <c r="J47" i="20"/>
  <c r="K47" i="20"/>
  <c r="L47" i="20"/>
  <c r="M47" i="20"/>
  <c r="E47" i="20" s="1"/>
  <c r="G47" i="32" s="1"/>
  <c r="I47" i="32" s="1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F49" i="20"/>
  <c r="D49" i="20" s="1"/>
  <c r="G49" i="20"/>
  <c r="H49" i="20"/>
  <c r="I49" i="20"/>
  <c r="J49" i="20"/>
  <c r="K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D51" i="20" s="1"/>
  <c r="F51" i="32" s="1"/>
  <c r="H51" i="32" s="1"/>
  <c r="G51" i="20"/>
  <c r="E51" i="20" s="1"/>
  <c r="G51" i="32" s="1"/>
  <c r="I51" i="32" s="1"/>
  <c r="H51" i="20"/>
  <c r="I51" i="20"/>
  <c r="J51" i="20"/>
  <c r="K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G54" i="20"/>
  <c r="H54" i="20"/>
  <c r="I54" i="20"/>
  <c r="J54" i="20"/>
  <c r="K54" i="20"/>
  <c r="R54" i="20"/>
  <c r="D54" i="20" s="1"/>
  <c r="S54" i="20"/>
  <c r="S56" i="20" s="1"/>
  <c r="T54" i="20"/>
  <c r="U54" i="20"/>
  <c r="V54" i="20"/>
  <c r="W54" i="20"/>
  <c r="W56" i="20" s="1"/>
  <c r="X54" i="20"/>
  <c r="Y54" i="20"/>
  <c r="Y56" i="20" s="1"/>
  <c r="Z54" i="20"/>
  <c r="AA54" i="20"/>
  <c r="AA56" i="20" s="1"/>
  <c r="AB54" i="20"/>
  <c r="AC54" i="20"/>
  <c r="AD54" i="20"/>
  <c r="AE54" i="20"/>
  <c r="AE56" i="20" s="1"/>
  <c r="AF54" i="20"/>
  <c r="AG54" i="20"/>
  <c r="AG56" i="20" s="1"/>
  <c r="AH54" i="20"/>
  <c r="AI54" i="20"/>
  <c r="AI56" i="20" s="1"/>
  <c r="AJ54" i="20"/>
  <c r="AK54" i="20"/>
  <c r="AL54" i="20"/>
  <c r="AM54" i="20"/>
  <c r="AM56" i="20" s="1"/>
  <c r="AN54" i="20"/>
  <c r="AO54" i="20"/>
  <c r="AO56" i="20" s="1"/>
  <c r="F55" i="20"/>
  <c r="G55" i="20"/>
  <c r="G56" i="20" s="1"/>
  <c r="H55" i="20"/>
  <c r="I55" i="20"/>
  <c r="E55" i="20" s="1"/>
  <c r="G55" i="32" s="1"/>
  <c r="I55" i="32" s="1"/>
  <c r="J55" i="20"/>
  <c r="K55" i="20"/>
  <c r="L55" i="20"/>
  <c r="N55" i="20"/>
  <c r="P55" i="20"/>
  <c r="R55" i="20"/>
  <c r="S55" i="20"/>
  <c r="T55" i="20"/>
  <c r="T56" i="20" s="1"/>
  <c r="U55" i="20"/>
  <c r="V55" i="20"/>
  <c r="W55" i="20"/>
  <c r="X55" i="20"/>
  <c r="Y55" i="20"/>
  <c r="Z55" i="20"/>
  <c r="AA55" i="20"/>
  <c r="AB55" i="20"/>
  <c r="AB56" i="20" s="1"/>
  <c r="AC55" i="20"/>
  <c r="AD55" i="20"/>
  <c r="AE55" i="20"/>
  <c r="AF55" i="20"/>
  <c r="AG55" i="20"/>
  <c r="AH55" i="20"/>
  <c r="AI55" i="20"/>
  <c r="AJ55" i="20"/>
  <c r="AJ56" i="20" s="1"/>
  <c r="AK55" i="20"/>
  <c r="AL55" i="20"/>
  <c r="AM55" i="20"/>
  <c r="AN55" i="20"/>
  <c r="AO55" i="20"/>
  <c r="F56" i="20"/>
  <c r="H56" i="20"/>
  <c r="J56" i="20"/>
  <c r="L56" i="20"/>
  <c r="M56" i="20"/>
  <c r="N56" i="20"/>
  <c r="O56" i="20"/>
  <c r="P56" i="20"/>
  <c r="Q56" i="20"/>
  <c r="R56" i="20"/>
  <c r="U56" i="20"/>
  <c r="V56" i="20"/>
  <c r="X56" i="20"/>
  <c r="Z56" i="20"/>
  <c r="AC56" i="20"/>
  <c r="AD56" i="20"/>
  <c r="AF56" i="20"/>
  <c r="AH56" i="20"/>
  <c r="AK56" i="20"/>
  <c r="AL56" i="20"/>
  <c r="AN56" i="20"/>
  <c r="F59" i="20"/>
  <c r="G59" i="20"/>
  <c r="H59" i="20"/>
  <c r="I59" i="20"/>
  <c r="J59" i="20"/>
  <c r="K59" i="20"/>
  <c r="E59" i="20" s="1"/>
  <c r="E61" i="20" s="1"/>
  <c r="L59" i="20"/>
  <c r="D59" i="20" s="1"/>
  <c r="M59" i="20"/>
  <c r="M61" i="20" s="1"/>
  <c r="N59" i="20"/>
  <c r="O59" i="20"/>
  <c r="P59" i="20"/>
  <c r="Q59" i="20"/>
  <c r="R59" i="20"/>
  <c r="S59" i="20"/>
  <c r="T59" i="20"/>
  <c r="U59" i="20"/>
  <c r="U61" i="20" s="1"/>
  <c r="V59" i="20"/>
  <c r="W59" i="20"/>
  <c r="X59" i="20"/>
  <c r="X61" i="20" s="1"/>
  <c r="Y59" i="20"/>
  <c r="Z59" i="20"/>
  <c r="AA59" i="20"/>
  <c r="AB59" i="20"/>
  <c r="AC59" i="20"/>
  <c r="AC61" i="20" s="1"/>
  <c r="AD59" i="20"/>
  <c r="AE59" i="20"/>
  <c r="AF59" i="20"/>
  <c r="AG59" i="20"/>
  <c r="AH59" i="20"/>
  <c r="AI59" i="20"/>
  <c r="AJ59" i="20"/>
  <c r="AK59" i="20"/>
  <c r="AK61" i="20" s="1"/>
  <c r="AL59" i="20"/>
  <c r="AM59" i="20"/>
  <c r="AN59" i="20"/>
  <c r="AO59" i="20"/>
  <c r="F60" i="20"/>
  <c r="G60" i="20"/>
  <c r="H60" i="20"/>
  <c r="I60" i="20"/>
  <c r="J60" i="20"/>
  <c r="K60" i="20"/>
  <c r="L60" i="20"/>
  <c r="M60" i="20"/>
  <c r="E60" i="20" s="1"/>
  <c r="N60" i="20"/>
  <c r="N61" i="20" s="1"/>
  <c r="O60" i="20"/>
  <c r="P60" i="20"/>
  <c r="Q60" i="20"/>
  <c r="R60" i="20"/>
  <c r="S60" i="20"/>
  <c r="T60" i="20"/>
  <c r="U60" i="20"/>
  <c r="V60" i="20"/>
  <c r="V61" i="20" s="1"/>
  <c r="W60" i="20"/>
  <c r="X60" i="20"/>
  <c r="Y60" i="20"/>
  <c r="Z60" i="20"/>
  <c r="AA60" i="20"/>
  <c r="AB60" i="20"/>
  <c r="AC60" i="20"/>
  <c r="AD60" i="20"/>
  <c r="AD61" i="20" s="1"/>
  <c r="AE60" i="20"/>
  <c r="AF60" i="20"/>
  <c r="AG60" i="20"/>
  <c r="AH60" i="20"/>
  <c r="AI60" i="20"/>
  <c r="AJ60" i="20"/>
  <c r="AJ61" i="20" s="1"/>
  <c r="AK60" i="20"/>
  <c r="AL60" i="20"/>
  <c r="AL61" i="20" s="1"/>
  <c r="AM60" i="20"/>
  <c r="AN60" i="20"/>
  <c r="AO60" i="20"/>
  <c r="G61" i="20"/>
  <c r="H61" i="20"/>
  <c r="I61" i="20"/>
  <c r="K61" i="20"/>
  <c r="O61" i="20"/>
  <c r="P61" i="20"/>
  <c r="Q61" i="20"/>
  <c r="S61" i="20"/>
  <c r="T61" i="20"/>
  <c r="W61" i="20"/>
  <c r="Y61" i="20"/>
  <c r="AA61" i="20"/>
  <c r="AB61" i="20"/>
  <c r="AE61" i="20"/>
  <c r="AF61" i="20"/>
  <c r="AG61" i="20"/>
  <c r="AI61" i="20"/>
  <c r="AM61" i="20"/>
  <c r="AN61" i="20"/>
  <c r="AO61" i="20"/>
  <c r="F64" i="20"/>
  <c r="F66" i="20" s="1"/>
  <c r="G64" i="20"/>
  <c r="H64" i="20"/>
  <c r="I64" i="20"/>
  <c r="E64" i="20" s="1"/>
  <c r="E66" i="20" s="1"/>
  <c r="J64" i="20"/>
  <c r="K64" i="20"/>
  <c r="K66" i="20" s="1"/>
  <c r="L64" i="20"/>
  <c r="M64" i="20"/>
  <c r="N64" i="20"/>
  <c r="O64" i="20"/>
  <c r="P64" i="20"/>
  <c r="Q64" i="20"/>
  <c r="R64" i="20"/>
  <c r="S64" i="20"/>
  <c r="S66" i="20" s="1"/>
  <c r="T64" i="20"/>
  <c r="U64" i="20"/>
  <c r="V64" i="20"/>
  <c r="V66" i="20" s="1"/>
  <c r="W64" i="20"/>
  <c r="X64" i="20"/>
  <c r="Y64" i="20"/>
  <c r="Z64" i="20"/>
  <c r="AA64" i="20"/>
  <c r="AA66" i="20" s="1"/>
  <c r="AB64" i="20"/>
  <c r="AC64" i="20"/>
  <c r="AD64" i="20"/>
  <c r="AD66" i="20" s="1"/>
  <c r="AE64" i="20"/>
  <c r="AF64" i="20"/>
  <c r="AG64" i="20"/>
  <c r="AH64" i="20"/>
  <c r="AI64" i="20"/>
  <c r="AI66" i="20" s="1"/>
  <c r="AJ64" i="20"/>
  <c r="AK64" i="20"/>
  <c r="AL64" i="20"/>
  <c r="AL66" i="20" s="1"/>
  <c r="AM64" i="20"/>
  <c r="AN64" i="20"/>
  <c r="AO64" i="20"/>
  <c r="F65" i="20"/>
  <c r="G65" i="20"/>
  <c r="H65" i="20"/>
  <c r="I65" i="20"/>
  <c r="J65" i="20"/>
  <c r="K65" i="20"/>
  <c r="L65" i="20"/>
  <c r="L66" i="20" s="1"/>
  <c r="M65" i="20"/>
  <c r="E65" i="20" s="1"/>
  <c r="N65" i="20"/>
  <c r="O65" i="20"/>
  <c r="P65" i="20"/>
  <c r="Q65" i="20"/>
  <c r="R65" i="20"/>
  <c r="S65" i="20"/>
  <c r="T65" i="20"/>
  <c r="T66" i="20" s="1"/>
  <c r="U65" i="20"/>
  <c r="V65" i="20"/>
  <c r="W65" i="20"/>
  <c r="X65" i="20"/>
  <c r="Y65" i="20"/>
  <c r="Z65" i="20"/>
  <c r="AA65" i="20"/>
  <c r="AB65" i="20"/>
  <c r="AB66" i="20" s="1"/>
  <c r="AC65" i="20"/>
  <c r="AD65" i="20"/>
  <c r="AE65" i="20"/>
  <c r="AF65" i="20"/>
  <c r="AG65" i="20"/>
  <c r="AH65" i="20"/>
  <c r="AI65" i="20"/>
  <c r="AJ65" i="20"/>
  <c r="AJ66" i="20" s="1"/>
  <c r="AK65" i="20"/>
  <c r="AL65" i="20"/>
  <c r="AM65" i="20"/>
  <c r="AN65" i="20"/>
  <c r="AO65" i="20"/>
  <c r="G66" i="20"/>
  <c r="I66" i="20"/>
  <c r="J66" i="20"/>
  <c r="M66" i="20"/>
  <c r="N66" i="20"/>
  <c r="O66" i="20"/>
  <c r="Q66" i="20"/>
  <c r="R66" i="20"/>
  <c r="U66" i="20"/>
  <c r="W66" i="20"/>
  <c r="Y66" i="20"/>
  <c r="Z66" i="20"/>
  <c r="AC66" i="20"/>
  <c r="AE66" i="20"/>
  <c r="AG66" i="20"/>
  <c r="AH66" i="20"/>
  <c r="AK66" i="20"/>
  <c r="AM66" i="20"/>
  <c r="AO66" i="20"/>
  <c r="D70" i="20"/>
  <c r="F70" i="20"/>
  <c r="F72" i="20" s="1"/>
  <c r="G70" i="20"/>
  <c r="E70" i="20" s="1"/>
  <c r="H70" i="20"/>
  <c r="I70" i="20"/>
  <c r="I72" i="20" s="1"/>
  <c r="J70" i="20"/>
  <c r="K70" i="20"/>
  <c r="L70" i="20"/>
  <c r="M70" i="20"/>
  <c r="N70" i="20"/>
  <c r="N72" i="20" s="1"/>
  <c r="O70" i="20"/>
  <c r="P70" i="20"/>
  <c r="P72" i="20" s="1"/>
  <c r="Q70" i="20"/>
  <c r="Q72" i="20" s="1"/>
  <c r="R70" i="20"/>
  <c r="S70" i="20"/>
  <c r="T70" i="20"/>
  <c r="U70" i="20"/>
  <c r="V70" i="20"/>
  <c r="V72" i="20" s="1"/>
  <c r="W70" i="20"/>
  <c r="X70" i="20"/>
  <c r="X72" i="20" s="1"/>
  <c r="Y70" i="20"/>
  <c r="Y72" i="20" s="1"/>
  <c r="Z70" i="20"/>
  <c r="AA70" i="20"/>
  <c r="AB70" i="20"/>
  <c r="AC70" i="20"/>
  <c r="AD70" i="20"/>
  <c r="AD72" i="20" s="1"/>
  <c r="AE70" i="20"/>
  <c r="AF70" i="20"/>
  <c r="AF72" i="20" s="1"/>
  <c r="AG70" i="20"/>
  <c r="AG72" i="20" s="1"/>
  <c r="AH70" i="20"/>
  <c r="AI70" i="20"/>
  <c r="AJ70" i="20"/>
  <c r="AK70" i="20"/>
  <c r="AL70" i="20"/>
  <c r="AL72" i="20" s="1"/>
  <c r="AM70" i="20"/>
  <c r="AN70" i="20"/>
  <c r="AO70" i="20"/>
  <c r="AO72" i="20" s="1"/>
  <c r="F71" i="20"/>
  <c r="G71" i="20"/>
  <c r="H71" i="20"/>
  <c r="I71" i="20"/>
  <c r="J71" i="20"/>
  <c r="J72" i="20" s="1"/>
  <c r="K71" i="20"/>
  <c r="L71" i="20"/>
  <c r="M71" i="20"/>
  <c r="E71" i="20" s="1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G72" i="20"/>
  <c r="H72" i="20"/>
  <c r="K72" i="20"/>
  <c r="L72" i="20"/>
  <c r="M72" i="20"/>
  <c r="O72" i="20"/>
  <c r="R72" i="20"/>
  <c r="S72" i="20"/>
  <c r="T72" i="20"/>
  <c r="U72" i="20"/>
  <c r="W72" i="20"/>
  <c r="Z72" i="20"/>
  <c r="AA72" i="20"/>
  <c r="AB72" i="20"/>
  <c r="AC72" i="20"/>
  <c r="AE72" i="20"/>
  <c r="AH72" i="20"/>
  <c r="AI72" i="20"/>
  <c r="AJ72" i="20"/>
  <c r="AK72" i="20"/>
  <c r="AM72" i="20"/>
  <c r="AN72" i="20"/>
  <c r="F73" i="20"/>
  <c r="G73" i="20"/>
  <c r="E73" i="20" s="1"/>
  <c r="H73" i="20"/>
  <c r="I73" i="20"/>
  <c r="J73" i="20"/>
  <c r="D73" i="20" s="1"/>
  <c r="F73" i="32" s="1"/>
  <c r="H73" i="32" s="1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G74" i="20"/>
  <c r="E74" i="20" s="1"/>
  <c r="H74" i="20"/>
  <c r="I74" i="20"/>
  <c r="J74" i="20"/>
  <c r="K74" i="20"/>
  <c r="L74" i="20"/>
  <c r="N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H75" i="20"/>
  <c r="I75" i="20"/>
  <c r="J75" i="20"/>
  <c r="D75" i="20" s="1"/>
  <c r="F75" i="32" s="1"/>
  <c r="H75" i="32" s="1"/>
  <c r="K75" i="20"/>
  <c r="L75" i="20"/>
  <c r="M75" i="20"/>
  <c r="E75" i="20" s="1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F76" i="20"/>
  <c r="G76" i="20"/>
  <c r="H76" i="20"/>
  <c r="I76" i="20"/>
  <c r="J76" i="20"/>
  <c r="K76" i="20"/>
  <c r="L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G77" i="20"/>
  <c r="E77" i="20" s="1"/>
  <c r="H77" i="20"/>
  <c r="I77" i="20"/>
  <c r="J77" i="20"/>
  <c r="D77" i="20" s="1"/>
  <c r="F77" i="32" s="1"/>
  <c r="H77" i="32" s="1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F78" i="20"/>
  <c r="G78" i="20"/>
  <c r="H78" i="20"/>
  <c r="I78" i="20"/>
  <c r="J78" i="20"/>
  <c r="K78" i="20"/>
  <c r="L78" i="20"/>
  <c r="D78" i="20" s="1"/>
  <c r="F78" i="32" s="1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D79" i="20" s="1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D80" i="20" s="1"/>
  <c r="G80" i="20"/>
  <c r="H80" i="20"/>
  <c r="I80" i="20"/>
  <c r="J80" i="20"/>
  <c r="K80" i="20"/>
  <c r="L80" i="20"/>
  <c r="M80" i="20"/>
  <c r="E80" i="20" s="1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E81" i="20" s="1"/>
  <c r="G81" i="32" s="1"/>
  <c r="I81" i="32" s="1"/>
  <c r="H81" i="20"/>
  <c r="I81" i="20"/>
  <c r="J81" i="20"/>
  <c r="D81" i="20" s="1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4" i="8"/>
  <c r="A5" i="8"/>
  <c r="H11" i="8"/>
  <c r="F11" i="8" s="1"/>
  <c r="I11" i="8"/>
  <c r="M11" i="8" s="1"/>
  <c r="F12" i="8"/>
  <c r="G12" i="8"/>
  <c r="H12" i="8"/>
  <c r="I12" i="8"/>
  <c r="L12" i="8"/>
  <c r="M12" i="8"/>
  <c r="H13" i="8"/>
  <c r="L13" i="8" s="1"/>
  <c r="I13" i="8"/>
  <c r="F14" i="8"/>
  <c r="G14" i="8"/>
  <c r="H14" i="8"/>
  <c r="I14" i="8"/>
  <c r="L14" i="8"/>
  <c r="M14" i="8"/>
  <c r="E14" i="32" s="1"/>
  <c r="I14" i="32" s="1"/>
  <c r="H15" i="8"/>
  <c r="F15" i="8" s="1"/>
  <c r="I15" i="8"/>
  <c r="J16" i="8"/>
  <c r="K16" i="8"/>
  <c r="H18" i="8"/>
  <c r="I18" i="8"/>
  <c r="H19" i="8"/>
  <c r="F19" i="8" s="1"/>
  <c r="I19" i="8"/>
  <c r="M19" i="8"/>
  <c r="E19" i="32" s="1"/>
  <c r="F20" i="8"/>
  <c r="G20" i="8"/>
  <c r="H20" i="8"/>
  <c r="I20" i="8"/>
  <c r="L20" i="8"/>
  <c r="M20" i="8"/>
  <c r="E20" i="32" s="1"/>
  <c r="H21" i="8"/>
  <c r="L21" i="8" s="1"/>
  <c r="D21" i="32" s="1"/>
  <c r="H21" i="32" s="1"/>
  <c r="I21" i="8"/>
  <c r="M21" i="8" s="1"/>
  <c r="E21" i="32" s="1"/>
  <c r="F22" i="8"/>
  <c r="G22" i="8"/>
  <c r="H22" i="8"/>
  <c r="I22" i="8"/>
  <c r="L22" i="8"/>
  <c r="M22" i="8"/>
  <c r="H23" i="8"/>
  <c r="F23" i="8" s="1"/>
  <c r="I23" i="8"/>
  <c r="G23" i="8" s="1"/>
  <c r="J24" i="8"/>
  <c r="K24" i="8"/>
  <c r="F27" i="8"/>
  <c r="G27" i="8"/>
  <c r="H27" i="8"/>
  <c r="H29" i="8" s="1"/>
  <c r="I27" i="8"/>
  <c r="L27" i="8"/>
  <c r="M27" i="8"/>
  <c r="M29" i="8" s="1"/>
  <c r="H28" i="8"/>
  <c r="L28" i="8" s="1"/>
  <c r="D28" i="32" s="1"/>
  <c r="D29" i="32" s="1"/>
  <c r="I28" i="8"/>
  <c r="M28" i="8" s="1"/>
  <c r="I29" i="8"/>
  <c r="J29" i="8"/>
  <c r="K29" i="8"/>
  <c r="F32" i="8"/>
  <c r="H32" i="8"/>
  <c r="I32" i="8"/>
  <c r="G32" i="8" s="1"/>
  <c r="G36" i="8" s="1"/>
  <c r="L32" i="8"/>
  <c r="M32" i="8"/>
  <c r="H33" i="8"/>
  <c r="F33" i="8" s="1"/>
  <c r="I33" i="8"/>
  <c r="G33" i="8" s="1"/>
  <c r="M33" i="8"/>
  <c r="F34" i="8"/>
  <c r="G34" i="8"/>
  <c r="H34" i="8"/>
  <c r="I34" i="8"/>
  <c r="L34" i="8"/>
  <c r="M34" i="8"/>
  <c r="G35" i="8"/>
  <c r="H35" i="8"/>
  <c r="L35" i="8" s="1"/>
  <c r="D35" i="32" s="1"/>
  <c r="I35" i="8"/>
  <c r="M35" i="8" s="1"/>
  <c r="I36" i="8"/>
  <c r="J36" i="8"/>
  <c r="K36" i="8"/>
  <c r="L37" i="8"/>
  <c r="M37" i="8"/>
  <c r="H38" i="8"/>
  <c r="I38" i="8"/>
  <c r="F39" i="8"/>
  <c r="G39" i="8"/>
  <c r="H39" i="8"/>
  <c r="I39" i="8"/>
  <c r="L39" i="8"/>
  <c r="M39" i="8"/>
  <c r="H40" i="8"/>
  <c r="L40" i="8" s="1"/>
  <c r="L42" i="8" s="1"/>
  <c r="L43" i="8" s="1"/>
  <c r="I40" i="8"/>
  <c r="F41" i="8"/>
  <c r="G41" i="8"/>
  <c r="H41" i="8"/>
  <c r="I41" i="8"/>
  <c r="L41" i="8"/>
  <c r="M41" i="8"/>
  <c r="E41" i="32" s="1"/>
  <c r="H42" i="8"/>
  <c r="I42" i="8"/>
  <c r="I43" i="8" s="1"/>
  <c r="J42" i="8"/>
  <c r="K42" i="8"/>
  <c r="K43" i="8" s="1"/>
  <c r="H43" i="8"/>
  <c r="J43" i="8"/>
  <c r="H45" i="8"/>
  <c r="F45" i="8" s="1"/>
  <c r="I45" i="8"/>
  <c r="F47" i="8"/>
  <c r="G47" i="8"/>
  <c r="H47" i="8"/>
  <c r="I47" i="8"/>
  <c r="L47" i="8"/>
  <c r="M47" i="8"/>
  <c r="G49" i="8"/>
  <c r="H49" i="8"/>
  <c r="L49" i="8" s="1"/>
  <c r="D49" i="32" s="1"/>
  <c r="I49" i="8"/>
  <c r="M49" i="8" s="1"/>
  <c r="F51" i="8"/>
  <c r="H51" i="8"/>
  <c r="I51" i="8"/>
  <c r="G51" i="8" s="1"/>
  <c r="L51" i="8"/>
  <c r="M51" i="8"/>
  <c r="E51" i="32" s="1"/>
  <c r="H54" i="8"/>
  <c r="F54" i="8" s="1"/>
  <c r="F56" i="8" s="1"/>
  <c r="I54" i="8"/>
  <c r="G54" i="8" s="1"/>
  <c r="F55" i="8"/>
  <c r="G55" i="8"/>
  <c r="H55" i="8"/>
  <c r="I55" i="8"/>
  <c r="L55" i="8"/>
  <c r="M55" i="8"/>
  <c r="G56" i="8"/>
  <c r="H56" i="8"/>
  <c r="I56" i="8"/>
  <c r="J56" i="8"/>
  <c r="K56" i="8"/>
  <c r="G59" i="8"/>
  <c r="H59" i="8"/>
  <c r="L59" i="8" s="1"/>
  <c r="L61" i="8" s="1"/>
  <c r="I59" i="8"/>
  <c r="M59" i="8" s="1"/>
  <c r="F60" i="8"/>
  <c r="H60" i="8"/>
  <c r="I60" i="8"/>
  <c r="L60" i="8"/>
  <c r="M60" i="8"/>
  <c r="E60" i="32" s="1"/>
  <c r="H61" i="8"/>
  <c r="J61" i="8"/>
  <c r="K61" i="8"/>
  <c r="H64" i="8"/>
  <c r="F64" i="8" s="1"/>
  <c r="F66" i="8" s="1"/>
  <c r="I64" i="8"/>
  <c r="G64" i="8" s="1"/>
  <c r="M64" i="8"/>
  <c r="F65" i="8"/>
  <c r="G65" i="8"/>
  <c r="G66" i="8" s="1"/>
  <c r="H65" i="8"/>
  <c r="I65" i="8"/>
  <c r="L65" i="8"/>
  <c r="M65" i="8"/>
  <c r="E65" i="32" s="1"/>
  <c r="H66" i="8"/>
  <c r="I66" i="8"/>
  <c r="J66" i="8"/>
  <c r="K66" i="8"/>
  <c r="L69" i="8"/>
  <c r="M69" i="8"/>
  <c r="F70" i="8"/>
  <c r="G70" i="8"/>
  <c r="H70" i="8"/>
  <c r="I70" i="8"/>
  <c r="L70" i="8"/>
  <c r="M70" i="8"/>
  <c r="M72" i="8" s="1"/>
  <c r="H71" i="8"/>
  <c r="L71" i="8" s="1"/>
  <c r="D71" i="32" s="1"/>
  <c r="I71" i="8"/>
  <c r="M71" i="8" s="1"/>
  <c r="I72" i="8"/>
  <c r="J72" i="8"/>
  <c r="K72" i="8"/>
  <c r="F73" i="8"/>
  <c r="H73" i="8"/>
  <c r="I73" i="8"/>
  <c r="G73" i="8" s="1"/>
  <c r="L73" i="8"/>
  <c r="M73" i="8"/>
  <c r="H74" i="8"/>
  <c r="F74" i="8" s="1"/>
  <c r="I74" i="8"/>
  <c r="G74" i="8" s="1"/>
  <c r="M74" i="8"/>
  <c r="E74" i="32" s="1"/>
  <c r="F75" i="8"/>
  <c r="G75" i="8"/>
  <c r="H75" i="8"/>
  <c r="I75" i="8"/>
  <c r="L75" i="8"/>
  <c r="M75" i="8"/>
  <c r="G76" i="8"/>
  <c r="H76" i="8"/>
  <c r="L76" i="8" s="1"/>
  <c r="D76" i="32" s="1"/>
  <c r="I76" i="8"/>
  <c r="M76" i="8" s="1"/>
  <c r="F77" i="8"/>
  <c r="H77" i="8"/>
  <c r="I77" i="8"/>
  <c r="M77" i="8" s="1"/>
  <c r="E77" i="32" s="1"/>
  <c r="I77" i="32" s="1"/>
  <c r="L77" i="8"/>
  <c r="H78" i="8"/>
  <c r="F78" i="8" s="1"/>
  <c r="I78" i="8"/>
  <c r="G78" i="8" s="1"/>
  <c r="M78" i="8"/>
  <c r="E78" i="32" s="1"/>
  <c r="F79" i="8"/>
  <c r="G79" i="8"/>
  <c r="H79" i="8"/>
  <c r="I79" i="8"/>
  <c r="L79" i="8"/>
  <c r="M79" i="8"/>
  <c r="H80" i="8"/>
  <c r="L80" i="8" s="1"/>
  <c r="D80" i="32" s="1"/>
  <c r="H80" i="32" s="1"/>
  <c r="I80" i="8"/>
  <c r="M80" i="8" s="1"/>
  <c r="F81" i="8"/>
  <c r="G81" i="8"/>
  <c r="H81" i="8"/>
  <c r="I81" i="8"/>
  <c r="L81" i="8"/>
  <c r="M81" i="8"/>
  <c r="D82" i="8"/>
  <c r="E82" i="8"/>
  <c r="J82" i="8"/>
  <c r="A5" i="32"/>
  <c r="D12" i="32"/>
  <c r="E12" i="32"/>
  <c r="D13" i="32"/>
  <c r="G13" i="32"/>
  <c r="D14" i="32"/>
  <c r="G15" i="32"/>
  <c r="G19" i="32"/>
  <c r="D20" i="32"/>
  <c r="F20" i="32"/>
  <c r="H20" i="32" s="1"/>
  <c r="F21" i="32"/>
  <c r="D22" i="32"/>
  <c r="E22" i="32"/>
  <c r="F23" i="32"/>
  <c r="D27" i="32"/>
  <c r="E27" i="32"/>
  <c r="E29" i="32" s="1"/>
  <c r="F27" i="32"/>
  <c r="H27" i="32"/>
  <c r="E28" i="32"/>
  <c r="I28" i="32"/>
  <c r="D32" i="32"/>
  <c r="E32" i="32"/>
  <c r="F32" i="32"/>
  <c r="H32" i="32" s="1"/>
  <c r="E33" i="32"/>
  <c r="E36" i="32" s="1"/>
  <c r="D34" i="32"/>
  <c r="E34" i="32"/>
  <c r="F34" i="32"/>
  <c r="H34" i="32"/>
  <c r="E35" i="32"/>
  <c r="D39" i="32"/>
  <c r="E39" i="32"/>
  <c r="F39" i="32"/>
  <c r="G39" i="32"/>
  <c r="I39" i="32" s="1"/>
  <c r="H39" i="32"/>
  <c r="D40" i="32"/>
  <c r="D41" i="32"/>
  <c r="D42" i="32" s="1"/>
  <c r="D43" i="32" s="1"/>
  <c r="F45" i="32"/>
  <c r="D47" i="32"/>
  <c r="E47" i="32"/>
  <c r="E49" i="32"/>
  <c r="F49" i="32"/>
  <c r="H49" i="32" s="1"/>
  <c r="D51" i="32"/>
  <c r="F54" i="32"/>
  <c r="D55" i="32"/>
  <c r="E55" i="32"/>
  <c r="E59" i="32"/>
  <c r="G59" i="32"/>
  <c r="D60" i="32"/>
  <c r="G60" i="32"/>
  <c r="I60" i="32" s="1"/>
  <c r="E64" i="32"/>
  <c r="D65" i="32"/>
  <c r="G65" i="32"/>
  <c r="I65" i="32" s="1"/>
  <c r="D70" i="32"/>
  <c r="D72" i="32" s="1"/>
  <c r="E71" i="32"/>
  <c r="I71" i="32" s="1"/>
  <c r="G71" i="32"/>
  <c r="D73" i="32"/>
  <c r="E73" i="32"/>
  <c r="G73" i="32"/>
  <c r="I73" i="32"/>
  <c r="G74" i="32"/>
  <c r="I74" i="32"/>
  <c r="D75" i="32"/>
  <c r="E75" i="32"/>
  <c r="I75" i="32" s="1"/>
  <c r="G75" i="32"/>
  <c r="E76" i="32"/>
  <c r="D77" i="32"/>
  <c r="G77" i="32"/>
  <c r="D79" i="32"/>
  <c r="E79" i="32"/>
  <c r="F79" i="32"/>
  <c r="H79" i="32" s="1"/>
  <c r="E80" i="32"/>
  <c r="F80" i="32"/>
  <c r="G80" i="32"/>
  <c r="I80" i="32" s="1"/>
  <c r="D81" i="32"/>
  <c r="E81" i="32"/>
  <c r="F81" i="32"/>
  <c r="H81" i="32"/>
  <c r="D11" i="4"/>
  <c r="E11" i="4" s="1"/>
  <c r="F11" i="4"/>
  <c r="D12" i="4"/>
  <c r="F12" i="4"/>
  <c r="D13" i="4"/>
  <c r="E13" i="4"/>
  <c r="F13" i="4"/>
  <c r="D14" i="4"/>
  <c r="F14" i="4"/>
  <c r="C15" i="4"/>
  <c r="E15" i="4"/>
  <c r="H15" i="4"/>
  <c r="D16" i="4"/>
  <c r="F16" i="4"/>
  <c r="D17" i="4"/>
  <c r="E17" i="4"/>
  <c r="F17" i="4"/>
  <c r="D18" i="4"/>
  <c r="F18" i="4"/>
  <c r="E18" i="4" s="1"/>
  <c r="D19" i="4"/>
  <c r="E19" i="4"/>
  <c r="F19" i="4"/>
  <c r="D20" i="4"/>
  <c r="F20" i="4"/>
  <c r="E20" i="4" s="1"/>
  <c r="D21" i="4"/>
  <c r="E21" i="4"/>
  <c r="F21" i="4"/>
  <c r="D22" i="4"/>
  <c r="F22" i="4"/>
  <c r="E22" i="4" s="1"/>
  <c r="D23" i="4"/>
  <c r="E23" i="4" s="1"/>
  <c r="F23" i="4"/>
  <c r="D24" i="4"/>
  <c r="F24" i="4"/>
  <c r="D25" i="4"/>
  <c r="E25" i="4"/>
  <c r="F25" i="4"/>
  <c r="B26" i="4"/>
  <c r="D26" i="4"/>
  <c r="C26" i="4" s="1"/>
  <c r="F26" i="4"/>
  <c r="E26" i="4" s="1"/>
  <c r="D27" i="4"/>
  <c r="E27" i="4"/>
  <c r="F27" i="4"/>
  <c r="D28" i="4"/>
  <c r="F28" i="4"/>
  <c r="E28" i="4" s="1"/>
  <c r="D29" i="4"/>
  <c r="E29" i="4"/>
  <c r="F29" i="4"/>
  <c r="D30" i="4"/>
  <c r="F30" i="4"/>
  <c r="E30" i="4" s="1"/>
  <c r="D32" i="4"/>
  <c r="E32" i="4"/>
  <c r="F32" i="4"/>
  <c r="H32" i="4"/>
  <c r="A4" i="56"/>
  <c r="A5" i="56"/>
  <c r="F11" i="56"/>
  <c r="H11" i="56"/>
  <c r="L11" i="56" s="1"/>
  <c r="I11" i="56"/>
  <c r="M11" i="56" s="1"/>
  <c r="G12" i="56"/>
  <c r="H12" i="56"/>
  <c r="F12" i="56" s="1"/>
  <c r="I12" i="56"/>
  <c r="L12" i="56"/>
  <c r="D12" i="57" s="1"/>
  <c r="M12" i="56"/>
  <c r="H13" i="56"/>
  <c r="F13" i="56" s="1"/>
  <c r="I13" i="56"/>
  <c r="G13" i="56" s="1"/>
  <c r="L13" i="56"/>
  <c r="D13" i="57" s="1"/>
  <c r="F14" i="56"/>
  <c r="G14" i="56"/>
  <c r="H14" i="56"/>
  <c r="I14" i="56"/>
  <c r="L14" i="56"/>
  <c r="M14" i="56"/>
  <c r="H15" i="56"/>
  <c r="I15" i="56"/>
  <c r="M15" i="56" s="1"/>
  <c r="J16" i="56"/>
  <c r="K16" i="56"/>
  <c r="H18" i="56"/>
  <c r="I18" i="56"/>
  <c r="H19" i="56"/>
  <c r="I19" i="56"/>
  <c r="M19" i="56" s="1"/>
  <c r="G20" i="56"/>
  <c r="H20" i="56"/>
  <c r="F20" i="56" s="1"/>
  <c r="I20" i="56"/>
  <c r="M20" i="56"/>
  <c r="H21" i="56"/>
  <c r="F21" i="56" s="1"/>
  <c r="I21" i="56"/>
  <c r="G21" i="56" s="1"/>
  <c r="L21" i="56"/>
  <c r="F22" i="56"/>
  <c r="G22" i="56"/>
  <c r="H22" i="56"/>
  <c r="I22" i="56"/>
  <c r="L22" i="56"/>
  <c r="M22" i="56"/>
  <c r="F23" i="56"/>
  <c r="H23" i="56"/>
  <c r="L23" i="56" s="1"/>
  <c r="I23" i="56"/>
  <c r="M23" i="56" s="1"/>
  <c r="J24" i="56"/>
  <c r="K24" i="56"/>
  <c r="G27" i="56"/>
  <c r="H27" i="56"/>
  <c r="I27" i="56"/>
  <c r="L27" i="56"/>
  <c r="M27" i="56"/>
  <c r="H28" i="56"/>
  <c r="F28" i="56" s="1"/>
  <c r="I28" i="56"/>
  <c r="G28" i="56" s="1"/>
  <c r="G29" i="56" s="1"/>
  <c r="L28" i="56"/>
  <c r="J29" i="56"/>
  <c r="K29" i="56"/>
  <c r="L29" i="56"/>
  <c r="F32" i="56"/>
  <c r="G32" i="56"/>
  <c r="H32" i="56"/>
  <c r="I32" i="56"/>
  <c r="L32" i="56"/>
  <c r="M32" i="56"/>
  <c r="F33" i="56"/>
  <c r="H33" i="56"/>
  <c r="I33" i="56"/>
  <c r="M33" i="56" s="1"/>
  <c r="G34" i="56"/>
  <c r="H34" i="56"/>
  <c r="I34" i="56"/>
  <c r="M34" i="56"/>
  <c r="H35" i="56"/>
  <c r="F35" i="56" s="1"/>
  <c r="I35" i="56"/>
  <c r="G35" i="56" s="1"/>
  <c r="L35" i="56"/>
  <c r="J36" i="56"/>
  <c r="K36" i="56"/>
  <c r="L37" i="56"/>
  <c r="M37" i="56"/>
  <c r="H38" i="56"/>
  <c r="I38" i="56"/>
  <c r="G39" i="56"/>
  <c r="H39" i="56"/>
  <c r="I39" i="56"/>
  <c r="M39" i="56"/>
  <c r="H40" i="56"/>
  <c r="F40" i="56" s="1"/>
  <c r="F42" i="56" s="1"/>
  <c r="I40" i="56"/>
  <c r="G40" i="56" s="1"/>
  <c r="G42" i="56" s="1"/>
  <c r="G43" i="56" s="1"/>
  <c r="L40" i="56"/>
  <c r="L42" i="56" s="1"/>
  <c r="F41" i="56"/>
  <c r="G41" i="56"/>
  <c r="H41" i="56"/>
  <c r="I41" i="56"/>
  <c r="L41" i="56"/>
  <c r="M41" i="56"/>
  <c r="H42" i="56"/>
  <c r="I42" i="56"/>
  <c r="J42" i="56"/>
  <c r="K42" i="56"/>
  <c r="I43" i="56"/>
  <c r="J43" i="56"/>
  <c r="K43" i="56"/>
  <c r="H45" i="56"/>
  <c r="I45" i="56"/>
  <c r="M45" i="56" s="1"/>
  <c r="G47" i="56"/>
  <c r="H47" i="56"/>
  <c r="F47" i="56" s="1"/>
  <c r="I47" i="56"/>
  <c r="L47" i="56"/>
  <c r="M47" i="56"/>
  <c r="H49" i="56"/>
  <c r="F49" i="56" s="1"/>
  <c r="I49" i="56"/>
  <c r="G49" i="56" s="1"/>
  <c r="L49" i="56"/>
  <c r="F51" i="56"/>
  <c r="G51" i="56"/>
  <c r="H51" i="56"/>
  <c r="I51" i="56"/>
  <c r="L51" i="56"/>
  <c r="M51" i="56"/>
  <c r="F54" i="56"/>
  <c r="H54" i="56"/>
  <c r="I54" i="56"/>
  <c r="M54" i="56" s="1"/>
  <c r="M56" i="56" s="1"/>
  <c r="G55" i="56"/>
  <c r="H55" i="56"/>
  <c r="I55" i="56"/>
  <c r="M55" i="56"/>
  <c r="J56" i="56"/>
  <c r="K56" i="56"/>
  <c r="H59" i="56"/>
  <c r="F59" i="56" s="1"/>
  <c r="I59" i="56"/>
  <c r="G59" i="56" s="1"/>
  <c r="G61" i="56" s="1"/>
  <c r="L59" i="56"/>
  <c r="L61" i="56" s="1"/>
  <c r="F60" i="56"/>
  <c r="G60" i="56"/>
  <c r="H60" i="56"/>
  <c r="I60" i="56"/>
  <c r="L60" i="56"/>
  <c r="M60" i="56"/>
  <c r="F61" i="56"/>
  <c r="H61" i="56"/>
  <c r="I61" i="56"/>
  <c r="J61" i="56"/>
  <c r="K61" i="56"/>
  <c r="H64" i="56"/>
  <c r="I64" i="56"/>
  <c r="M64" i="56" s="1"/>
  <c r="M66" i="56" s="1"/>
  <c r="G65" i="56"/>
  <c r="H65" i="56"/>
  <c r="F65" i="56" s="1"/>
  <c r="I65" i="56"/>
  <c r="M65" i="56"/>
  <c r="J66" i="56"/>
  <c r="K66" i="56"/>
  <c r="H70" i="56"/>
  <c r="F70" i="56" s="1"/>
  <c r="F72" i="56" s="1"/>
  <c r="I70" i="56"/>
  <c r="G70" i="56" s="1"/>
  <c r="G72" i="56" s="1"/>
  <c r="L70" i="56"/>
  <c r="L72" i="56" s="1"/>
  <c r="F71" i="56"/>
  <c r="G71" i="56"/>
  <c r="H71" i="56"/>
  <c r="I71" i="56"/>
  <c r="L71" i="56"/>
  <c r="M71" i="56"/>
  <c r="H72" i="56"/>
  <c r="I72" i="56"/>
  <c r="J72" i="56"/>
  <c r="K72" i="56"/>
  <c r="F73" i="56"/>
  <c r="H73" i="56"/>
  <c r="L73" i="56" s="1"/>
  <c r="I73" i="56"/>
  <c r="M73" i="56" s="1"/>
  <c r="G74" i="56"/>
  <c r="H74" i="56"/>
  <c r="F74" i="56" s="1"/>
  <c r="I74" i="56"/>
  <c r="L74" i="56"/>
  <c r="D74" i="57" s="1"/>
  <c r="M74" i="56"/>
  <c r="H75" i="56"/>
  <c r="F75" i="56" s="1"/>
  <c r="I75" i="56"/>
  <c r="G75" i="56" s="1"/>
  <c r="L75" i="56"/>
  <c r="F76" i="56"/>
  <c r="G76" i="56"/>
  <c r="H76" i="56"/>
  <c r="I76" i="56"/>
  <c r="L76" i="56"/>
  <c r="M76" i="56"/>
  <c r="H77" i="56"/>
  <c r="I77" i="56"/>
  <c r="M77" i="56" s="1"/>
  <c r="G78" i="56"/>
  <c r="H78" i="56"/>
  <c r="F78" i="56" s="1"/>
  <c r="I78" i="56"/>
  <c r="M78" i="56"/>
  <c r="H79" i="56"/>
  <c r="F79" i="56" s="1"/>
  <c r="I79" i="56"/>
  <c r="G79" i="56" s="1"/>
  <c r="L79" i="56"/>
  <c r="F80" i="56"/>
  <c r="G80" i="56"/>
  <c r="H80" i="56"/>
  <c r="I80" i="56"/>
  <c r="L80" i="56"/>
  <c r="M80" i="56"/>
  <c r="F81" i="56"/>
  <c r="H81" i="56"/>
  <c r="L81" i="56" s="1"/>
  <c r="I81" i="56"/>
  <c r="M81" i="56" s="1"/>
  <c r="D82" i="56"/>
  <c r="E82" i="56"/>
  <c r="K82" i="56"/>
  <c r="H86" i="56"/>
  <c r="L86" i="56" s="1"/>
  <c r="I86" i="56"/>
  <c r="M86" i="56"/>
  <c r="H87" i="56"/>
  <c r="I87" i="56"/>
  <c r="I89" i="56" s="1"/>
  <c r="L87" i="56"/>
  <c r="M87" i="56"/>
  <c r="H88" i="56"/>
  <c r="I88" i="56"/>
  <c r="M88" i="56"/>
  <c r="D89" i="56"/>
  <c r="E89" i="56"/>
  <c r="F89" i="56"/>
  <c r="G89" i="56"/>
  <c r="J89" i="56"/>
  <c r="K89" i="56"/>
  <c r="M89" i="56"/>
  <c r="D91" i="56"/>
  <c r="E91" i="56"/>
  <c r="K91" i="56"/>
  <c r="A5" i="55"/>
  <c r="R8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H11" i="55"/>
  <c r="I11" i="55"/>
  <c r="J11" i="55"/>
  <c r="K11" i="55"/>
  <c r="N11" i="55"/>
  <c r="D11" i="55" s="1"/>
  <c r="O11" i="55"/>
  <c r="P11" i="55"/>
  <c r="Q11" i="55"/>
  <c r="Q16" i="55" s="1"/>
  <c r="Q82" i="55" s="1"/>
  <c r="O649" i="44" s="1"/>
  <c r="R11" i="55"/>
  <c r="S11" i="55"/>
  <c r="T11" i="55"/>
  <c r="U11" i="55"/>
  <c r="V11" i="55"/>
  <c r="W11" i="55"/>
  <c r="X11" i="55"/>
  <c r="Y11" i="55"/>
  <c r="Y16" i="55" s="1"/>
  <c r="Y82" i="55" s="1"/>
  <c r="W649" i="44" s="1"/>
  <c r="Z11" i="55"/>
  <c r="AA11" i="55"/>
  <c r="AB11" i="55"/>
  <c r="AC11" i="55"/>
  <c r="AD11" i="55"/>
  <c r="AE11" i="55"/>
  <c r="AF11" i="55"/>
  <c r="AG11" i="55"/>
  <c r="AG16" i="55" s="1"/>
  <c r="AG82" i="55" s="1"/>
  <c r="AH11" i="55"/>
  <c r="AI11" i="55"/>
  <c r="AJ11" i="55"/>
  <c r="AK11" i="55"/>
  <c r="AL11" i="55"/>
  <c r="AM11" i="55"/>
  <c r="AN11" i="55"/>
  <c r="AO11" i="55"/>
  <c r="AO16" i="55" s="1"/>
  <c r="AO82" i="55" s="1"/>
  <c r="AO91" i="55" s="1"/>
  <c r="F12" i="55"/>
  <c r="G12" i="55"/>
  <c r="H12" i="55"/>
  <c r="I12" i="55"/>
  <c r="J12" i="55"/>
  <c r="K12" i="55"/>
  <c r="K16" i="55" s="1"/>
  <c r="L12" i="55"/>
  <c r="D12" i="55" s="1"/>
  <c r="F12" i="57" s="1"/>
  <c r="M12" i="55"/>
  <c r="M16" i="55" s="1"/>
  <c r="M82" i="55" s="1"/>
  <c r="K649" i="44" s="1"/>
  <c r="N12" i="55"/>
  <c r="O12" i="55"/>
  <c r="P12" i="55"/>
  <c r="Q12" i="55"/>
  <c r="R12" i="55"/>
  <c r="S12" i="55"/>
  <c r="T12" i="55"/>
  <c r="U12" i="55"/>
  <c r="U16" i="55" s="1"/>
  <c r="U82" i="55" s="1"/>
  <c r="S649" i="44" s="1"/>
  <c r="V12" i="55"/>
  <c r="W12" i="55"/>
  <c r="X12" i="55"/>
  <c r="Y12" i="55"/>
  <c r="Z12" i="55"/>
  <c r="AA12" i="55"/>
  <c r="AB12" i="55"/>
  <c r="AC12" i="55"/>
  <c r="AC16" i="55" s="1"/>
  <c r="AC82" i="55" s="1"/>
  <c r="AA649" i="44" s="1"/>
  <c r="AD12" i="55"/>
  <c r="AE12" i="55"/>
  <c r="AF12" i="55"/>
  <c r="AG12" i="55"/>
  <c r="AH12" i="55"/>
  <c r="AI12" i="55"/>
  <c r="AJ12" i="55"/>
  <c r="AK12" i="55"/>
  <c r="AK16" i="55" s="1"/>
  <c r="AK82" i="55" s="1"/>
  <c r="AL12" i="55"/>
  <c r="AM12" i="55"/>
  <c r="AN12" i="55"/>
  <c r="AO12" i="55"/>
  <c r="F13" i="55"/>
  <c r="D13" i="55" s="1"/>
  <c r="F13" i="57" s="1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F14" i="55"/>
  <c r="D14" i="55" s="1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F15" i="55"/>
  <c r="G15" i="55"/>
  <c r="E15" i="55" s="1"/>
  <c r="H15" i="55"/>
  <c r="I15" i="55"/>
  <c r="J15" i="55"/>
  <c r="K15" i="55"/>
  <c r="L15" i="55"/>
  <c r="D15" i="55" s="1"/>
  <c r="N15" i="55"/>
  <c r="O15" i="55"/>
  <c r="P15" i="55"/>
  <c r="P16" i="55" s="1"/>
  <c r="Q15" i="55"/>
  <c r="R15" i="55"/>
  <c r="S15" i="55"/>
  <c r="T15" i="55"/>
  <c r="U15" i="55"/>
  <c r="V15" i="55"/>
  <c r="W15" i="55"/>
  <c r="X15" i="55"/>
  <c r="X16" i="55" s="1"/>
  <c r="Y15" i="55"/>
  <c r="Z15" i="55"/>
  <c r="Z16" i="55" s="1"/>
  <c r="AA15" i="55"/>
  <c r="AB15" i="55"/>
  <c r="AC15" i="55"/>
  <c r="AD15" i="55"/>
  <c r="AE15" i="55"/>
  <c r="AF15" i="55"/>
  <c r="AF16" i="55" s="1"/>
  <c r="AG15" i="55"/>
  <c r="AH15" i="55"/>
  <c r="AH16" i="55" s="1"/>
  <c r="AI15" i="55"/>
  <c r="AJ15" i="55"/>
  <c r="AK15" i="55"/>
  <c r="AL15" i="55"/>
  <c r="AM15" i="55"/>
  <c r="AN15" i="55"/>
  <c r="AN16" i="55" s="1"/>
  <c r="AO15" i="55"/>
  <c r="F16" i="55"/>
  <c r="H16" i="55"/>
  <c r="J16" i="55"/>
  <c r="L16" i="55"/>
  <c r="N16" i="55"/>
  <c r="R16" i="55"/>
  <c r="T16" i="55"/>
  <c r="V16" i="55"/>
  <c r="AB16" i="55"/>
  <c r="AD16" i="55"/>
  <c r="AJ16" i="55"/>
  <c r="AJ82" i="55" s="1"/>
  <c r="AJ91" i="55" s="1"/>
  <c r="AL16" i="55"/>
  <c r="D19" i="55"/>
  <c r="F19" i="55"/>
  <c r="G19" i="55"/>
  <c r="H19" i="55"/>
  <c r="I19" i="55"/>
  <c r="J19" i="55"/>
  <c r="K19" i="55"/>
  <c r="P19" i="55"/>
  <c r="Q19" i="55"/>
  <c r="E19" i="55" s="1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F20" i="55"/>
  <c r="G20" i="55"/>
  <c r="H20" i="55"/>
  <c r="I20" i="55"/>
  <c r="J20" i="55"/>
  <c r="K20" i="55"/>
  <c r="E20" i="55" s="1"/>
  <c r="G20" i="57" s="1"/>
  <c r="I20" i="57" s="1"/>
  <c r="L20" i="55"/>
  <c r="M20" i="55"/>
  <c r="N20" i="55"/>
  <c r="N24" i="55" s="1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F21" i="55"/>
  <c r="G21" i="55"/>
  <c r="H21" i="55"/>
  <c r="I21" i="55"/>
  <c r="J21" i="55"/>
  <c r="K21" i="55"/>
  <c r="N21" i="55"/>
  <c r="O21" i="55"/>
  <c r="E21" i="55" s="1"/>
  <c r="P21" i="55"/>
  <c r="Q21" i="55"/>
  <c r="R21" i="55"/>
  <c r="S21" i="55"/>
  <c r="T21" i="55"/>
  <c r="U21" i="55"/>
  <c r="V21" i="55"/>
  <c r="W21" i="55"/>
  <c r="X21" i="55"/>
  <c r="X24" i="55" s="1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F22" i="55"/>
  <c r="G22" i="55"/>
  <c r="H22" i="55"/>
  <c r="H24" i="55" s="1"/>
  <c r="I22" i="55"/>
  <c r="E22" i="55" s="1"/>
  <c r="J22" i="55"/>
  <c r="K22" i="55"/>
  <c r="L22" i="55"/>
  <c r="M22" i="55"/>
  <c r="N22" i="55"/>
  <c r="O22" i="55"/>
  <c r="P22" i="55"/>
  <c r="Q22" i="55"/>
  <c r="R22" i="55"/>
  <c r="S22" i="55"/>
  <c r="T22" i="55"/>
  <c r="T24" i="55" s="1"/>
  <c r="U22" i="55"/>
  <c r="V22" i="55"/>
  <c r="W22" i="55"/>
  <c r="X22" i="55"/>
  <c r="Y22" i="55"/>
  <c r="Z22" i="55"/>
  <c r="AA22" i="55"/>
  <c r="AB22" i="55"/>
  <c r="AB24" i="55" s="1"/>
  <c r="AC22" i="55"/>
  <c r="AD22" i="55"/>
  <c r="AE22" i="55"/>
  <c r="AF22" i="55"/>
  <c r="AG22" i="55"/>
  <c r="AH22" i="55"/>
  <c r="AI22" i="55"/>
  <c r="AJ22" i="55"/>
  <c r="AJ24" i="55" s="1"/>
  <c r="AK22" i="55"/>
  <c r="AL22" i="55"/>
  <c r="AM22" i="55"/>
  <c r="AN22" i="55"/>
  <c r="AO22" i="55"/>
  <c r="F23" i="55"/>
  <c r="D23" i="55" s="1"/>
  <c r="F23" i="57" s="1"/>
  <c r="H23" i="57" s="1"/>
  <c r="G23" i="55"/>
  <c r="H23" i="55"/>
  <c r="I23" i="55"/>
  <c r="J23" i="55"/>
  <c r="K23" i="55"/>
  <c r="L23" i="55"/>
  <c r="M23" i="55"/>
  <c r="E23" i="55" s="1"/>
  <c r="N23" i="55"/>
  <c r="O23" i="55"/>
  <c r="P23" i="55"/>
  <c r="Q23" i="55"/>
  <c r="R23" i="55"/>
  <c r="S23" i="55"/>
  <c r="T23" i="55"/>
  <c r="U23" i="55"/>
  <c r="V23" i="55"/>
  <c r="V24" i="55" s="1"/>
  <c r="W23" i="55"/>
  <c r="X23" i="55"/>
  <c r="Y23" i="55"/>
  <c r="Z23" i="55"/>
  <c r="AA23" i="55"/>
  <c r="AB23" i="55"/>
  <c r="AC23" i="55"/>
  <c r="AD23" i="55"/>
  <c r="AD24" i="55" s="1"/>
  <c r="AE23" i="55"/>
  <c r="AF23" i="55"/>
  <c r="AG23" i="55"/>
  <c r="AH23" i="55"/>
  <c r="AI23" i="55"/>
  <c r="AJ23" i="55"/>
  <c r="AK23" i="55"/>
  <c r="AL23" i="55"/>
  <c r="AL24" i="55" s="1"/>
  <c r="AM23" i="55"/>
  <c r="AN23" i="55"/>
  <c r="AO23" i="55"/>
  <c r="F24" i="55"/>
  <c r="G24" i="55"/>
  <c r="I24" i="55"/>
  <c r="K24" i="55"/>
  <c r="M24" i="55"/>
  <c r="O24" i="55"/>
  <c r="Q24" i="55"/>
  <c r="S24" i="55"/>
  <c r="U24" i="55"/>
  <c r="W24" i="55"/>
  <c r="Y24" i="55"/>
  <c r="AA24" i="55"/>
  <c r="AC24" i="55"/>
  <c r="AE24" i="55"/>
  <c r="AG24" i="55"/>
  <c r="AI24" i="55"/>
  <c r="AK24" i="55"/>
  <c r="AM24" i="55"/>
  <c r="AO24" i="55"/>
  <c r="F27" i="55"/>
  <c r="F29" i="55" s="1"/>
  <c r="G27" i="55"/>
  <c r="E27" i="55" s="1"/>
  <c r="H27" i="55"/>
  <c r="H29" i="55" s="1"/>
  <c r="I27" i="55"/>
  <c r="J27" i="55"/>
  <c r="J29" i="55" s="1"/>
  <c r="K27" i="55"/>
  <c r="L27" i="55"/>
  <c r="M27" i="55"/>
  <c r="N27" i="55"/>
  <c r="N29" i="55" s="1"/>
  <c r="O27" i="55"/>
  <c r="P27" i="55"/>
  <c r="P29" i="55" s="1"/>
  <c r="Q27" i="55"/>
  <c r="R27" i="55"/>
  <c r="R29" i="55" s="1"/>
  <c r="S27" i="55"/>
  <c r="T27" i="55"/>
  <c r="U27" i="55"/>
  <c r="V27" i="55"/>
  <c r="V29" i="55" s="1"/>
  <c r="W27" i="55"/>
  <c r="X27" i="55"/>
  <c r="X29" i="55" s="1"/>
  <c r="Y27" i="55"/>
  <c r="Z27" i="55"/>
  <c r="Z29" i="55" s="1"/>
  <c r="AA27" i="55"/>
  <c r="AB27" i="55"/>
  <c r="AC27" i="55"/>
  <c r="AD27" i="55"/>
  <c r="AD29" i="55" s="1"/>
  <c r="AE27" i="55"/>
  <c r="AF27" i="55"/>
  <c r="AF29" i="55" s="1"/>
  <c r="AG27" i="55"/>
  <c r="AH27" i="55"/>
  <c r="AH29" i="55" s="1"/>
  <c r="AI27" i="55"/>
  <c r="AJ27" i="55"/>
  <c r="AK27" i="55"/>
  <c r="AL27" i="55"/>
  <c r="AL29" i="55" s="1"/>
  <c r="AM27" i="55"/>
  <c r="AN27" i="55"/>
  <c r="AN29" i="55" s="1"/>
  <c r="AO27" i="55"/>
  <c r="D28" i="55"/>
  <c r="F28" i="57" s="1"/>
  <c r="H28" i="57" s="1"/>
  <c r="F28" i="55"/>
  <c r="G28" i="55"/>
  <c r="H28" i="55"/>
  <c r="I28" i="55"/>
  <c r="J28" i="55"/>
  <c r="K28" i="55"/>
  <c r="L28" i="55"/>
  <c r="L29" i="55" s="1"/>
  <c r="M28" i="55"/>
  <c r="E28" i="55" s="1"/>
  <c r="G28" i="57" s="1"/>
  <c r="N28" i="55"/>
  <c r="O28" i="55"/>
  <c r="P28" i="55"/>
  <c r="Q28" i="55"/>
  <c r="R28" i="55"/>
  <c r="S28" i="55"/>
  <c r="T28" i="55"/>
  <c r="T29" i="55" s="1"/>
  <c r="U28" i="55"/>
  <c r="V28" i="55"/>
  <c r="W28" i="55"/>
  <c r="X28" i="55"/>
  <c r="Y28" i="55"/>
  <c r="Z28" i="55"/>
  <c r="AA28" i="55"/>
  <c r="AB28" i="55"/>
  <c r="AB29" i="55" s="1"/>
  <c r="AC28" i="55"/>
  <c r="AD28" i="55"/>
  <c r="AE28" i="55"/>
  <c r="AF28" i="55"/>
  <c r="AG28" i="55"/>
  <c r="AH28" i="55"/>
  <c r="AI28" i="55"/>
  <c r="AJ28" i="55"/>
  <c r="AJ29" i="55" s="1"/>
  <c r="AK28" i="55"/>
  <c r="AL28" i="55"/>
  <c r="AM28" i="55"/>
  <c r="AN28" i="55"/>
  <c r="AO28" i="55"/>
  <c r="G29" i="55"/>
  <c r="I29" i="55"/>
  <c r="K29" i="55"/>
  <c r="M29" i="55"/>
  <c r="O29" i="55"/>
  <c r="Q29" i="55"/>
  <c r="S29" i="55"/>
  <c r="U29" i="55"/>
  <c r="W29" i="55"/>
  <c r="Y29" i="55"/>
  <c r="AA29" i="55"/>
  <c r="AC29" i="55"/>
  <c r="AE29" i="55"/>
  <c r="AG29" i="55"/>
  <c r="AI29" i="55"/>
  <c r="AK29" i="55"/>
  <c r="AM29" i="55"/>
  <c r="AO29" i="55"/>
  <c r="F32" i="55"/>
  <c r="G32" i="55"/>
  <c r="H32" i="55"/>
  <c r="I32" i="55"/>
  <c r="J32" i="55"/>
  <c r="K32" i="55"/>
  <c r="L32" i="55"/>
  <c r="L36" i="55" s="1"/>
  <c r="M32" i="55"/>
  <c r="E32" i="55" s="1"/>
  <c r="N32" i="55"/>
  <c r="O32" i="55"/>
  <c r="P32" i="55"/>
  <c r="Q32" i="55"/>
  <c r="R32" i="55"/>
  <c r="S32" i="55"/>
  <c r="T32" i="55"/>
  <c r="T36" i="55" s="1"/>
  <c r="U32" i="55"/>
  <c r="V32" i="55"/>
  <c r="W32" i="55"/>
  <c r="X32" i="55"/>
  <c r="Y32" i="55"/>
  <c r="Z32" i="55"/>
  <c r="AA32" i="55"/>
  <c r="AB32" i="55"/>
  <c r="AB36" i="55" s="1"/>
  <c r="AC32" i="55"/>
  <c r="AD32" i="55"/>
  <c r="AE32" i="55"/>
  <c r="AF32" i="55"/>
  <c r="AG32" i="55"/>
  <c r="AH32" i="55"/>
  <c r="AI32" i="55"/>
  <c r="AJ32" i="55"/>
  <c r="AJ36" i="55" s="1"/>
  <c r="AK32" i="55"/>
  <c r="AL32" i="55"/>
  <c r="AM32" i="55"/>
  <c r="AN32" i="55"/>
  <c r="AO32" i="55"/>
  <c r="F33" i="55"/>
  <c r="G33" i="55"/>
  <c r="E33" i="55" s="1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F34" i="57" s="1"/>
  <c r="F34" i="55"/>
  <c r="G34" i="55"/>
  <c r="E34" i="55" s="1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F35" i="55"/>
  <c r="G35" i="55"/>
  <c r="E35" i="55" s="1"/>
  <c r="H35" i="55"/>
  <c r="I35" i="55"/>
  <c r="J35" i="55"/>
  <c r="K35" i="55"/>
  <c r="L35" i="55"/>
  <c r="M35" i="55"/>
  <c r="N35" i="55"/>
  <c r="N36" i="55" s="1"/>
  <c r="N82" i="55" s="1"/>
  <c r="O35" i="55"/>
  <c r="P35" i="55"/>
  <c r="Q35" i="55"/>
  <c r="R35" i="55"/>
  <c r="S35" i="55"/>
  <c r="T35" i="55"/>
  <c r="U35" i="55"/>
  <c r="V35" i="55"/>
  <c r="V36" i="55" s="1"/>
  <c r="W35" i="55"/>
  <c r="X35" i="55"/>
  <c r="Y35" i="55"/>
  <c r="Z35" i="55"/>
  <c r="AA35" i="55"/>
  <c r="AB35" i="55"/>
  <c r="AC35" i="55"/>
  <c r="AD35" i="55"/>
  <c r="AD36" i="55" s="1"/>
  <c r="AD82" i="55" s="1"/>
  <c r="AE35" i="55"/>
  <c r="AF35" i="55"/>
  <c r="AG35" i="55"/>
  <c r="AH35" i="55"/>
  <c r="AI35" i="55"/>
  <c r="AJ35" i="55"/>
  <c r="AK35" i="55"/>
  <c r="AL35" i="55"/>
  <c r="AM35" i="55"/>
  <c r="AN35" i="55"/>
  <c r="AO35" i="55"/>
  <c r="G36" i="55"/>
  <c r="I36" i="55"/>
  <c r="K36" i="55"/>
  <c r="M36" i="55"/>
  <c r="O36" i="55"/>
  <c r="Q36" i="55"/>
  <c r="S36" i="55"/>
  <c r="U36" i="55"/>
  <c r="W36" i="55"/>
  <c r="Y36" i="55"/>
  <c r="AA36" i="55"/>
  <c r="AC36" i="55"/>
  <c r="AE36" i="55"/>
  <c r="AG36" i="55"/>
  <c r="AI36" i="55"/>
  <c r="AK36" i="55"/>
  <c r="AM36" i="55"/>
  <c r="AO36" i="55"/>
  <c r="F39" i="55"/>
  <c r="G39" i="55"/>
  <c r="E39" i="55" s="1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F40" i="55"/>
  <c r="G40" i="55"/>
  <c r="E40" i="55" s="1"/>
  <c r="E42" i="55" s="1"/>
  <c r="E43" i="55" s="1"/>
  <c r="H40" i="55"/>
  <c r="I40" i="55"/>
  <c r="J40" i="55"/>
  <c r="K40" i="55"/>
  <c r="L40" i="55"/>
  <c r="L42" i="55" s="1"/>
  <c r="L43" i="55" s="1"/>
  <c r="M40" i="55"/>
  <c r="N40" i="55"/>
  <c r="O40" i="55"/>
  <c r="P40" i="55"/>
  <c r="P42" i="55" s="1"/>
  <c r="P43" i="55" s="1"/>
  <c r="Q40" i="55"/>
  <c r="R40" i="55"/>
  <c r="S40" i="55"/>
  <c r="T40" i="55"/>
  <c r="T42" i="55" s="1"/>
  <c r="T43" i="55" s="1"/>
  <c r="U40" i="55"/>
  <c r="V40" i="55"/>
  <c r="W40" i="55"/>
  <c r="X40" i="55"/>
  <c r="Y40" i="55"/>
  <c r="Z40" i="55"/>
  <c r="AA40" i="55"/>
  <c r="AB40" i="55"/>
  <c r="AB42" i="55" s="1"/>
  <c r="AB43" i="55" s="1"/>
  <c r="AC40" i="55"/>
  <c r="AD40" i="55"/>
  <c r="AE40" i="55"/>
  <c r="AF40" i="55"/>
  <c r="AG40" i="55"/>
  <c r="AH40" i="55"/>
  <c r="AI40" i="55"/>
  <c r="AJ40" i="55"/>
  <c r="AJ42" i="55" s="1"/>
  <c r="AJ43" i="55" s="1"/>
  <c r="AK40" i="55"/>
  <c r="AL40" i="55"/>
  <c r="AM40" i="55"/>
  <c r="AN40" i="55"/>
  <c r="AO40" i="55"/>
  <c r="F41" i="55"/>
  <c r="G41" i="55"/>
  <c r="E41" i="55" s="1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D42" i="55" s="1"/>
  <c r="AD43" i="55" s="1"/>
  <c r="AE41" i="55"/>
  <c r="AF41" i="55"/>
  <c r="AG41" i="55"/>
  <c r="AH41" i="55"/>
  <c r="AI41" i="55"/>
  <c r="AJ41" i="55"/>
  <c r="AK41" i="55"/>
  <c r="AL41" i="55"/>
  <c r="AM41" i="55"/>
  <c r="AN41" i="55"/>
  <c r="AO41" i="55"/>
  <c r="F42" i="55"/>
  <c r="G42" i="55"/>
  <c r="I42" i="55"/>
  <c r="K42" i="55"/>
  <c r="M42" i="55"/>
  <c r="N42" i="55"/>
  <c r="N43" i="55" s="1"/>
  <c r="O42" i="55"/>
  <c r="Q42" i="55"/>
  <c r="S42" i="55"/>
  <c r="U42" i="55"/>
  <c r="V42" i="55"/>
  <c r="V43" i="55" s="1"/>
  <c r="W42" i="55"/>
  <c r="X42" i="55"/>
  <c r="X43" i="55" s="1"/>
  <c r="Y42" i="55"/>
  <c r="AA42" i="55"/>
  <c r="AC42" i="55"/>
  <c r="AE42" i="55"/>
  <c r="AF42" i="55"/>
  <c r="AF43" i="55" s="1"/>
  <c r="AG42" i="55"/>
  <c r="AI42" i="55"/>
  <c r="AK42" i="55"/>
  <c r="AL42" i="55"/>
  <c r="AL43" i="55" s="1"/>
  <c r="AM42" i="55"/>
  <c r="AN42" i="55"/>
  <c r="AO42" i="55"/>
  <c r="F43" i="55"/>
  <c r="G43" i="55"/>
  <c r="I43" i="55"/>
  <c r="K43" i="55"/>
  <c r="M43" i="55"/>
  <c r="O43" i="55"/>
  <c r="Q43" i="55"/>
  <c r="S43" i="55"/>
  <c r="U43" i="55"/>
  <c r="W43" i="55"/>
  <c r="Y43" i="55"/>
  <c r="AA43" i="55"/>
  <c r="AC43" i="55"/>
  <c r="AE43" i="55"/>
  <c r="AG43" i="55"/>
  <c r="AI43" i="55"/>
  <c r="AK43" i="55"/>
  <c r="AM43" i="55"/>
  <c r="AN43" i="55"/>
  <c r="AO43" i="55"/>
  <c r="F45" i="55"/>
  <c r="G45" i="55"/>
  <c r="H45" i="55"/>
  <c r="I45" i="55"/>
  <c r="J45" i="55"/>
  <c r="K45" i="55"/>
  <c r="L45" i="55"/>
  <c r="M45" i="55"/>
  <c r="E45" i="55" s="1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G47" i="55"/>
  <c r="E47" i="55" s="1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F49" i="55"/>
  <c r="G49" i="55"/>
  <c r="H49" i="55"/>
  <c r="I49" i="55"/>
  <c r="J49" i="55"/>
  <c r="K49" i="55"/>
  <c r="P49" i="55"/>
  <c r="Q49" i="55"/>
  <c r="E49" i="55" s="1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F51" i="55"/>
  <c r="G51" i="55"/>
  <c r="H51" i="55"/>
  <c r="I51" i="55"/>
  <c r="J51" i="55"/>
  <c r="K51" i="55"/>
  <c r="E51" i="55" s="1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F54" i="55"/>
  <c r="G54" i="55"/>
  <c r="H54" i="55"/>
  <c r="I54" i="55"/>
  <c r="J54" i="55"/>
  <c r="K54" i="55"/>
  <c r="N54" i="55"/>
  <c r="N56" i="55" s="1"/>
  <c r="P54" i="55"/>
  <c r="R54" i="55"/>
  <c r="R56" i="55" s="1"/>
  <c r="S54" i="55"/>
  <c r="T54" i="55"/>
  <c r="U54" i="55"/>
  <c r="V54" i="55"/>
  <c r="W54" i="55"/>
  <c r="X54" i="55"/>
  <c r="X56" i="55" s="1"/>
  <c r="Y54" i="55"/>
  <c r="E54" i="55" s="1"/>
  <c r="Z54" i="55"/>
  <c r="AA54" i="55"/>
  <c r="AB54" i="55"/>
  <c r="AC54" i="55"/>
  <c r="AD54" i="55"/>
  <c r="AE54" i="55"/>
  <c r="AF54" i="55"/>
  <c r="AF56" i="55" s="1"/>
  <c r="AG54" i="55"/>
  <c r="AH54" i="55"/>
  <c r="AH56" i="55" s="1"/>
  <c r="AI54" i="55"/>
  <c r="AJ54" i="55"/>
  <c r="AK54" i="55"/>
  <c r="AL54" i="55"/>
  <c r="AM54" i="55"/>
  <c r="AN54" i="55"/>
  <c r="AN56" i="55" s="1"/>
  <c r="AO54" i="55"/>
  <c r="F55" i="55"/>
  <c r="D55" i="55" s="1"/>
  <c r="F55" i="57" s="1"/>
  <c r="G55" i="55"/>
  <c r="H55" i="55"/>
  <c r="I55" i="55"/>
  <c r="J55" i="55"/>
  <c r="J56" i="55" s="1"/>
  <c r="K55" i="55"/>
  <c r="K56" i="55" s="1"/>
  <c r="L55" i="55"/>
  <c r="L56" i="55" s="1"/>
  <c r="N55" i="55"/>
  <c r="O55" i="55"/>
  <c r="O56" i="55" s="1"/>
  <c r="P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F56" i="55"/>
  <c r="G56" i="55"/>
  <c r="H56" i="55"/>
  <c r="I56" i="55"/>
  <c r="M56" i="55"/>
  <c r="P56" i="55"/>
  <c r="Q56" i="55"/>
  <c r="S56" i="55"/>
  <c r="U56" i="55"/>
  <c r="V56" i="55"/>
  <c r="W56" i="55"/>
  <c r="Y56" i="55"/>
  <c r="Z56" i="55"/>
  <c r="AA56" i="55"/>
  <c r="AC56" i="55"/>
  <c r="AD56" i="55"/>
  <c r="AE56" i="55"/>
  <c r="AG56" i="55"/>
  <c r="AI56" i="55"/>
  <c r="AK56" i="55"/>
  <c r="AL56" i="55"/>
  <c r="AM56" i="55"/>
  <c r="AO56" i="55"/>
  <c r="F59" i="55"/>
  <c r="G59" i="55"/>
  <c r="H59" i="55"/>
  <c r="I59" i="55"/>
  <c r="E59" i="55" s="1"/>
  <c r="J59" i="55"/>
  <c r="K59" i="55"/>
  <c r="L59" i="55"/>
  <c r="M59" i="55"/>
  <c r="N59" i="55"/>
  <c r="O59" i="55"/>
  <c r="P59" i="55"/>
  <c r="Q59" i="55"/>
  <c r="R59" i="55"/>
  <c r="R61" i="55" s="1"/>
  <c r="S59" i="55"/>
  <c r="T59" i="55"/>
  <c r="U59" i="55"/>
  <c r="V59" i="55"/>
  <c r="W59" i="55"/>
  <c r="X59" i="55"/>
  <c r="Y59" i="55"/>
  <c r="Z59" i="55"/>
  <c r="Z61" i="55" s="1"/>
  <c r="AA59" i="55"/>
  <c r="AB59" i="55"/>
  <c r="AC59" i="55"/>
  <c r="AD59" i="55"/>
  <c r="AE59" i="55"/>
  <c r="AF59" i="55"/>
  <c r="AG59" i="55"/>
  <c r="AH59" i="55"/>
  <c r="AH61" i="55" s="1"/>
  <c r="AI59" i="55"/>
  <c r="AJ59" i="55"/>
  <c r="AK59" i="55"/>
  <c r="AL59" i="55"/>
  <c r="AM59" i="55"/>
  <c r="AN59" i="55"/>
  <c r="AO59" i="55"/>
  <c r="F60" i="55"/>
  <c r="G60" i="55"/>
  <c r="H60" i="55"/>
  <c r="I60" i="55"/>
  <c r="J60" i="55"/>
  <c r="K60" i="55"/>
  <c r="L60" i="55"/>
  <c r="L61" i="55" s="1"/>
  <c r="M60" i="55"/>
  <c r="E60" i="55" s="1"/>
  <c r="N60" i="55"/>
  <c r="N61" i="55" s="1"/>
  <c r="O60" i="55"/>
  <c r="P60" i="55"/>
  <c r="Q60" i="55"/>
  <c r="R60" i="55"/>
  <c r="S60" i="55"/>
  <c r="T60" i="55"/>
  <c r="T61" i="55" s="1"/>
  <c r="U60" i="55"/>
  <c r="V60" i="55"/>
  <c r="V61" i="55" s="1"/>
  <c r="W60" i="55"/>
  <c r="X60" i="55"/>
  <c r="Y60" i="55"/>
  <c r="Z60" i="55"/>
  <c r="AA60" i="55"/>
  <c r="AB60" i="55"/>
  <c r="AC60" i="55"/>
  <c r="AD60" i="55"/>
  <c r="AD61" i="55" s="1"/>
  <c r="AE60" i="55"/>
  <c r="AF60" i="55"/>
  <c r="AG60" i="55"/>
  <c r="AH60" i="55"/>
  <c r="AI60" i="55"/>
  <c r="AJ60" i="55"/>
  <c r="AK60" i="55"/>
  <c r="AL60" i="55"/>
  <c r="AL61" i="55" s="1"/>
  <c r="AM60" i="55"/>
  <c r="AN60" i="55"/>
  <c r="AO60" i="55"/>
  <c r="G61" i="55"/>
  <c r="H61" i="55"/>
  <c r="I61" i="55"/>
  <c r="K61" i="55"/>
  <c r="M61" i="55"/>
  <c r="O61" i="55"/>
  <c r="P61" i="55"/>
  <c r="Q61" i="55"/>
  <c r="S61" i="55"/>
  <c r="U61" i="55"/>
  <c r="W61" i="55"/>
  <c r="X61" i="55"/>
  <c r="Y61" i="55"/>
  <c r="AA61" i="55"/>
  <c r="AB61" i="55"/>
  <c r="AC61" i="55"/>
  <c r="AE61" i="55"/>
  <c r="AF61" i="55"/>
  <c r="AG61" i="55"/>
  <c r="AI61" i="55"/>
  <c r="AJ61" i="55"/>
  <c r="AK61" i="55"/>
  <c r="AM61" i="55"/>
  <c r="AN61" i="55"/>
  <c r="AO61" i="55"/>
  <c r="F64" i="55"/>
  <c r="G64" i="55"/>
  <c r="E64" i="55" s="1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F65" i="55"/>
  <c r="G65" i="55"/>
  <c r="H65" i="55"/>
  <c r="I65" i="55"/>
  <c r="E65" i="55" s="1"/>
  <c r="J65" i="55"/>
  <c r="J66" i="55" s="1"/>
  <c r="K65" i="55"/>
  <c r="L65" i="55"/>
  <c r="M65" i="55"/>
  <c r="N65" i="55"/>
  <c r="O65" i="55"/>
  <c r="P65" i="55"/>
  <c r="Q65" i="55"/>
  <c r="R65" i="55"/>
  <c r="R66" i="55" s="1"/>
  <c r="S65" i="55"/>
  <c r="T65" i="55"/>
  <c r="T66" i="55" s="1"/>
  <c r="U65" i="55"/>
  <c r="V65" i="55"/>
  <c r="W65" i="55"/>
  <c r="X65" i="55"/>
  <c r="Y65" i="55"/>
  <c r="Z65" i="55"/>
  <c r="Z66" i="55" s="1"/>
  <c r="AA65" i="55"/>
  <c r="AB65" i="55"/>
  <c r="AB66" i="55" s="1"/>
  <c r="AC65" i="55"/>
  <c r="AD65" i="55"/>
  <c r="AE65" i="55"/>
  <c r="AF65" i="55"/>
  <c r="AG65" i="55"/>
  <c r="AH65" i="55"/>
  <c r="AH66" i="55" s="1"/>
  <c r="AI65" i="55"/>
  <c r="AJ65" i="55"/>
  <c r="AJ66" i="55" s="1"/>
  <c r="AK65" i="55"/>
  <c r="AL65" i="55"/>
  <c r="AM65" i="55"/>
  <c r="AN65" i="55"/>
  <c r="AO65" i="55"/>
  <c r="F66" i="55"/>
  <c r="G66" i="55"/>
  <c r="I66" i="55"/>
  <c r="K66" i="55"/>
  <c r="L66" i="55"/>
  <c r="M66" i="55"/>
  <c r="N66" i="55"/>
  <c r="O66" i="55"/>
  <c r="Q66" i="55"/>
  <c r="S66" i="55"/>
  <c r="U66" i="55"/>
  <c r="V66" i="55"/>
  <c r="W66" i="55"/>
  <c r="Y66" i="55"/>
  <c r="AA66" i="55"/>
  <c r="AC66" i="55"/>
  <c r="AD66" i="55"/>
  <c r="AE66" i="55"/>
  <c r="AG66" i="55"/>
  <c r="AI66" i="55"/>
  <c r="AK66" i="55"/>
  <c r="AL66" i="55"/>
  <c r="AM66" i="55"/>
  <c r="AO66" i="55"/>
  <c r="F70" i="55"/>
  <c r="G70" i="55"/>
  <c r="H70" i="55"/>
  <c r="I70" i="55"/>
  <c r="J70" i="55"/>
  <c r="K70" i="55"/>
  <c r="L70" i="55"/>
  <c r="M70" i="55"/>
  <c r="E70" i="55" s="1"/>
  <c r="N70" i="55"/>
  <c r="N72" i="55" s="1"/>
  <c r="O70" i="55"/>
  <c r="P70" i="55"/>
  <c r="Q70" i="55"/>
  <c r="R70" i="55"/>
  <c r="S70" i="55"/>
  <c r="T70" i="55"/>
  <c r="U70" i="55"/>
  <c r="V70" i="55"/>
  <c r="V72" i="55" s="1"/>
  <c r="W70" i="55"/>
  <c r="X70" i="55"/>
  <c r="Y70" i="55"/>
  <c r="Z70" i="55"/>
  <c r="AA70" i="55"/>
  <c r="AB70" i="55"/>
  <c r="AC70" i="55"/>
  <c r="AD70" i="55"/>
  <c r="AD72" i="55" s="1"/>
  <c r="AE70" i="55"/>
  <c r="AF70" i="55"/>
  <c r="AG70" i="55"/>
  <c r="AH70" i="55"/>
  <c r="AI70" i="55"/>
  <c r="AJ70" i="55"/>
  <c r="AK70" i="55"/>
  <c r="AL70" i="55"/>
  <c r="AL72" i="55" s="1"/>
  <c r="AM70" i="55"/>
  <c r="AN70" i="55"/>
  <c r="AN72" i="55" s="1"/>
  <c r="AO70" i="55"/>
  <c r="F71" i="55"/>
  <c r="G71" i="55"/>
  <c r="E71" i="55" s="1"/>
  <c r="G71" i="57" s="1"/>
  <c r="I71" i="57" s="1"/>
  <c r="H71" i="55"/>
  <c r="I71" i="55"/>
  <c r="J71" i="55"/>
  <c r="J72" i="55" s="1"/>
  <c r="K71" i="55"/>
  <c r="L71" i="55"/>
  <c r="M71" i="55"/>
  <c r="N71" i="55"/>
  <c r="O71" i="55"/>
  <c r="P71" i="55"/>
  <c r="Q71" i="55"/>
  <c r="R71" i="55"/>
  <c r="R72" i="55" s="1"/>
  <c r="S71" i="55"/>
  <c r="T71" i="55"/>
  <c r="U71" i="55"/>
  <c r="V71" i="55"/>
  <c r="W71" i="55"/>
  <c r="X71" i="55"/>
  <c r="Y71" i="55"/>
  <c r="Z71" i="55"/>
  <c r="Z72" i="55" s="1"/>
  <c r="AA71" i="55"/>
  <c r="AB71" i="55"/>
  <c r="AC71" i="55"/>
  <c r="AD71" i="55"/>
  <c r="AE71" i="55"/>
  <c r="AF71" i="55"/>
  <c r="AG71" i="55"/>
  <c r="AH71" i="55"/>
  <c r="AH72" i="55" s="1"/>
  <c r="AI71" i="55"/>
  <c r="AJ71" i="55"/>
  <c r="AK71" i="55"/>
  <c r="AL71" i="55"/>
  <c r="AM71" i="55"/>
  <c r="AN71" i="55"/>
  <c r="AO71" i="55"/>
  <c r="G72" i="55"/>
  <c r="H72" i="55"/>
  <c r="I72" i="55"/>
  <c r="K72" i="55"/>
  <c r="L72" i="55"/>
  <c r="M72" i="55"/>
  <c r="O72" i="55"/>
  <c r="P72" i="55"/>
  <c r="Q72" i="55"/>
  <c r="S72" i="55"/>
  <c r="T72" i="55"/>
  <c r="U72" i="55"/>
  <c r="W72" i="55"/>
  <c r="X72" i="55"/>
  <c r="Y72" i="55"/>
  <c r="AA72" i="55"/>
  <c r="AB72" i="55"/>
  <c r="AC72" i="55"/>
  <c r="AE72" i="55"/>
  <c r="AF72" i="55"/>
  <c r="AG72" i="55"/>
  <c r="AI72" i="55"/>
  <c r="AJ72" i="55"/>
  <c r="AK72" i="55"/>
  <c r="AM72" i="55"/>
  <c r="AO72" i="55"/>
  <c r="F73" i="55"/>
  <c r="G73" i="55"/>
  <c r="E73" i="55" s="1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G74" i="55"/>
  <c r="H74" i="55"/>
  <c r="D74" i="55" s="1"/>
  <c r="F74" i="57" s="1"/>
  <c r="H74" i="57" s="1"/>
  <c r="I74" i="55"/>
  <c r="J74" i="55"/>
  <c r="K74" i="55"/>
  <c r="L74" i="55"/>
  <c r="M74" i="55"/>
  <c r="E74" i="55" s="1"/>
  <c r="G74" i="57" s="1"/>
  <c r="I74" i="57" s="1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G75" i="55"/>
  <c r="E75" i="55" s="1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G76" i="55"/>
  <c r="E76" i="55" s="1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E77" i="55" s="1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F78" i="55"/>
  <c r="G78" i="55"/>
  <c r="H78" i="55"/>
  <c r="I78" i="55"/>
  <c r="J78" i="55"/>
  <c r="K78" i="55"/>
  <c r="L78" i="55"/>
  <c r="D78" i="55" s="1"/>
  <c r="F78" i="57" s="1"/>
  <c r="M78" i="55"/>
  <c r="E78" i="55" s="1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G79" i="55"/>
  <c r="E79" i="55" s="1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E80" i="55" s="1"/>
  <c r="H80" i="55"/>
  <c r="I80" i="55"/>
  <c r="J80" i="55"/>
  <c r="K80" i="55"/>
  <c r="L80" i="55"/>
  <c r="D80" i="55" s="1"/>
  <c r="F80" i="57" s="1"/>
  <c r="H80" i="57" s="1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E81" i="55" s="1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F86" i="55"/>
  <c r="D86" i="55" s="1"/>
  <c r="G86" i="55"/>
  <c r="G89" i="55" s="1"/>
  <c r="D87" i="55"/>
  <c r="E87" i="55"/>
  <c r="F87" i="55"/>
  <c r="G87" i="55"/>
  <c r="E88" i="55"/>
  <c r="F88" i="55"/>
  <c r="D88" i="55" s="1"/>
  <c r="G88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M91" i="55"/>
  <c r="Q91" i="55"/>
  <c r="U91" i="55"/>
  <c r="Y91" i="55"/>
  <c r="AC91" i="55"/>
  <c r="AG91" i="55"/>
  <c r="AK91" i="55"/>
  <c r="A5" i="57"/>
  <c r="D11" i="57"/>
  <c r="F11" i="57"/>
  <c r="E12" i="57"/>
  <c r="H12" i="57"/>
  <c r="D14" i="57"/>
  <c r="E14" i="57"/>
  <c r="F14" i="57"/>
  <c r="E15" i="57"/>
  <c r="F15" i="57"/>
  <c r="G15" i="57"/>
  <c r="E19" i="57"/>
  <c r="G19" i="57"/>
  <c r="I19" i="57"/>
  <c r="E20" i="57"/>
  <c r="D21" i="57"/>
  <c r="G21" i="57"/>
  <c r="D22" i="57"/>
  <c r="E22" i="57"/>
  <c r="G22" i="57"/>
  <c r="I22" i="57" s="1"/>
  <c r="D23" i="57"/>
  <c r="E23" i="57"/>
  <c r="G23" i="57"/>
  <c r="I23" i="57"/>
  <c r="D27" i="57"/>
  <c r="E27" i="57"/>
  <c r="G27" i="57"/>
  <c r="I27" i="57" s="1"/>
  <c r="D28" i="57"/>
  <c r="D29" i="57"/>
  <c r="D32" i="57"/>
  <c r="E32" i="57"/>
  <c r="G32" i="57"/>
  <c r="I32" i="57"/>
  <c r="E33" i="57"/>
  <c r="G33" i="57"/>
  <c r="E34" i="57"/>
  <c r="G34" i="57"/>
  <c r="I34" i="57" s="1"/>
  <c r="D35" i="57"/>
  <c r="G35" i="57"/>
  <c r="E39" i="57"/>
  <c r="G39" i="57"/>
  <c r="I39" i="57" s="1"/>
  <c r="D40" i="57"/>
  <c r="G40" i="57"/>
  <c r="D41" i="57"/>
  <c r="E41" i="57"/>
  <c r="G41" i="57"/>
  <c r="I41" i="57" s="1"/>
  <c r="D42" i="57"/>
  <c r="E45" i="57"/>
  <c r="G45" i="57"/>
  <c r="I45" i="57" s="1"/>
  <c r="D47" i="57"/>
  <c r="E47" i="57"/>
  <c r="G47" i="57"/>
  <c r="I47" i="57"/>
  <c r="D49" i="57"/>
  <c r="F49" i="57"/>
  <c r="G49" i="57"/>
  <c r="D51" i="57"/>
  <c r="E51" i="57"/>
  <c r="G51" i="57"/>
  <c r="I51" i="57" s="1"/>
  <c r="E54" i="57"/>
  <c r="G54" i="57"/>
  <c r="I54" i="57"/>
  <c r="E55" i="57"/>
  <c r="E56" i="57"/>
  <c r="D59" i="57"/>
  <c r="G59" i="57"/>
  <c r="D60" i="57"/>
  <c r="E60" i="57"/>
  <c r="G60" i="57"/>
  <c r="D61" i="57"/>
  <c r="G61" i="57"/>
  <c r="E64" i="57"/>
  <c r="E66" i="57" s="1"/>
  <c r="E65" i="57"/>
  <c r="G65" i="57"/>
  <c r="I65" i="57" s="1"/>
  <c r="D70" i="57"/>
  <c r="D71" i="57"/>
  <c r="E71" i="57"/>
  <c r="D73" i="57"/>
  <c r="E73" i="57"/>
  <c r="G73" i="57"/>
  <c r="I73" i="57"/>
  <c r="E74" i="57"/>
  <c r="D75" i="57"/>
  <c r="G75" i="57"/>
  <c r="D76" i="57"/>
  <c r="E76" i="57"/>
  <c r="G76" i="57"/>
  <c r="I76" i="57" s="1"/>
  <c r="E77" i="57"/>
  <c r="G77" i="57"/>
  <c r="I77" i="57" s="1"/>
  <c r="E78" i="57"/>
  <c r="I78" i="57" s="1"/>
  <c r="G78" i="57"/>
  <c r="D79" i="57"/>
  <c r="G79" i="57"/>
  <c r="D80" i="57"/>
  <c r="E80" i="57"/>
  <c r="G80" i="57"/>
  <c r="I80" i="57" s="1"/>
  <c r="D81" i="57"/>
  <c r="E81" i="57"/>
  <c r="G81" i="57"/>
  <c r="I81" i="57" s="1"/>
  <c r="D86" i="57"/>
  <c r="E86" i="57"/>
  <c r="E89" i="57" s="1"/>
  <c r="F86" i="57"/>
  <c r="D87" i="57"/>
  <c r="E87" i="57"/>
  <c r="F87" i="57"/>
  <c r="G87" i="57"/>
  <c r="I87" i="57" s="1"/>
  <c r="H87" i="57"/>
  <c r="E88" i="57"/>
  <c r="G88" i="57"/>
  <c r="I88" i="57" s="1"/>
  <c r="A5" i="12"/>
  <c r="D11" i="12"/>
  <c r="E11" i="12"/>
  <c r="E16" i="12" s="1"/>
  <c r="J11" i="12"/>
  <c r="J16" i="12" s="1"/>
  <c r="K11" i="12"/>
  <c r="K16" i="12" s="1"/>
  <c r="D12" i="12"/>
  <c r="E12" i="12"/>
  <c r="J12" i="12"/>
  <c r="K12" i="12"/>
  <c r="D13" i="12"/>
  <c r="E13" i="12"/>
  <c r="J13" i="12"/>
  <c r="K13" i="12"/>
  <c r="D14" i="12"/>
  <c r="E14" i="12"/>
  <c r="J14" i="12"/>
  <c r="K14" i="12"/>
  <c r="D15" i="12"/>
  <c r="E15" i="12"/>
  <c r="J15" i="12"/>
  <c r="K15" i="12"/>
  <c r="D19" i="12"/>
  <c r="E19" i="12"/>
  <c r="J19" i="12"/>
  <c r="J24" i="12" s="1"/>
  <c r="K19" i="12"/>
  <c r="D20" i="12"/>
  <c r="E20" i="12"/>
  <c r="J20" i="12"/>
  <c r="K20" i="12"/>
  <c r="D21" i="12"/>
  <c r="E21" i="12"/>
  <c r="J21" i="12"/>
  <c r="K21" i="12"/>
  <c r="D22" i="12"/>
  <c r="E22" i="12"/>
  <c r="J22" i="12"/>
  <c r="K22" i="12"/>
  <c r="D23" i="12"/>
  <c r="E23" i="12"/>
  <c r="J23" i="12"/>
  <c r="K23" i="12"/>
  <c r="D24" i="12"/>
  <c r="E24" i="12"/>
  <c r="D27" i="12"/>
  <c r="E27" i="12"/>
  <c r="E29" i="12" s="1"/>
  <c r="J27" i="12"/>
  <c r="J29" i="12" s="1"/>
  <c r="K27" i="12"/>
  <c r="K29" i="12" s="1"/>
  <c r="D28" i="12"/>
  <c r="E28" i="12"/>
  <c r="J28" i="12"/>
  <c r="K28" i="12"/>
  <c r="D29" i="12"/>
  <c r="D32" i="12"/>
  <c r="E32" i="12"/>
  <c r="J32" i="12"/>
  <c r="K32" i="12"/>
  <c r="D33" i="12"/>
  <c r="E33" i="12"/>
  <c r="J33" i="12"/>
  <c r="K33" i="12"/>
  <c r="K36" i="12" s="1"/>
  <c r="D34" i="12"/>
  <c r="E34" i="12"/>
  <c r="J34" i="12"/>
  <c r="K34" i="12"/>
  <c r="D35" i="12"/>
  <c r="E35" i="12"/>
  <c r="J35" i="12"/>
  <c r="K35" i="12"/>
  <c r="D36" i="12"/>
  <c r="L37" i="12"/>
  <c r="M37" i="12"/>
  <c r="D39" i="12"/>
  <c r="E39" i="12"/>
  <c r="J39" i="12"/>
  <c r="K39" i="12"/>
  <c r="K43" i="12" s="1"/>
  <c r="D40" i="12"/>
  <c r="E40" i="12"/>
  <c r="J40" i="12"/>
  <c r="J42" i="12" s="1"/>
  <c r="J43" i="12" s="1"/>
  <c r="K40" i="12"/>
  <c r="D41" i="12"/>
  <c r="E41" i="12"/>
  <c r="E42" i="12" s="1"/>
  <c r="E43" i="12" s="1"/>
  <c r="J41" i="12"/>
  <c r="K41" i="12"/>
  <c r="K42" i="12"/>
  <c r="D45" i="12"/>
  <c r="E45" i="12"/>
  <c r="J45" i="12"/>
  <c r="K45" i="12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E54" i="12"/>
  <c r="J54" i="12"/>
  <c r="J56" i="12" s="1"/>
  <c r="K54" i="12"/>
  <c r="D55" i="12"/>
  <c r="E55" i="12"/>
  <c r="J55" i="12"/>
  <c r="K55" i="12"/>
  <c r="D56" i="12"/>
  <c r="E56" i="12"/>
  <c r="K56" i="12"/>
  <c r="D59" i="12"/>
  <c r="E59" i="12"/>
  <c r="J59" i="12"/>
  <c r="J61" i="12" s="1"/>
  <c r="K59" i="12"/>
  <c r="K61" i="12" s="1"/>
  <c r="D60" i="12"/>
  <c r="E60" i="12"/>
  <c r="J60" i="12"/>
  <c r="K60" i="12"/>
  <c r="D61" i="12"/>
  <c r="E61" i="12"/>
  <c r="D64" i="12"/>
  <c r="D66" i="12" s="1"/>
  <c r="E64" i="12"/>
  <c r="E66" i="12" s="1"/>
  <c r="J64" i="12"/>
  <c r="J66" i="12" s="1"/>
  <c r="K64" i="12"/>
  <c r="K66" i="12" s="1"/>
  <c r="D65" i="12"/>
  <c r="E65" i="12"/>
  <c r="J65" i="12"/>
  <c r="K65" i="12"/>
  <c r="D70" i="12"/>
  <c r="E70" i="12"/>
  <c r="E72" i="12" s="1"/>
  <c r="J70" i="12"/>
  <c r="K70" i="12"/>
  <c r="D71" i="12"/>
  <c r="E71" i="12"/>
  <c r="J71" i="12"/>
  <c r="K71" i="12"/>
  <c r="D72" i="12"/>
  <c r="J72" i="12"/>
  <c r="K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D89" i="12" s="1"/>
  <c r="E86" i="12"/>
  <c r="F86" i="12"/>
  <c r="G86" i="12"/>
  <c r="J86" i="12"/>
  <c r="J89" i="12" s="1"/>
  <c r="K86" i="12"/>
  <c r="D87" i="12"/>
  <c r="E87" i="12"/>
  <c r="F87" i="12"/>
  <c r="G87" i="12"/>
  <c r="J87" i="12"/>
  <c r="K87" i="12"/>
  <c r="D88" i="12"/>
  <c r="E88" i="12"/>
  <c r="F88" i="12"/>
  <c r="F89" i="12" s="1"/>
  <c r="G88" i="12"/>
  <c r="J88" i="12"/>
  <c r="K88" i="12"/>
  <c r="E89" i="12"/>
  <c r="G89" i="12"/>
  <c r="A5" i="24"/>
  <c r="R8" i="24"/>
  <c r="T8" i="24"/>
  <c r="V8" i="24"/>
  <c r="X8" i="24"/>
  <c r="Z8" i="24"/>
  <c r="AB8" i="24"/>
  <c r="AD8" i="24"/>
  <c r="AF8" i="24"/>
  <c r="AH8" i="24"/>
  <c r="AJ8" i="24"/>
  <c r="AL8" i="24"/>
  <c r="AN8" i="24"/>
  <c r="F11" i="24"/>
  <c r="G11" i="24"/>
  <c r="AF11" i="24"/>
  <c r="AF16" i="24" s="1"/>
  <c r="AG11" i="24"/>
  <c r="AH11" i="24"/>
  <c r="AI11" i="24"/>
  <c r="AJ11" i="24"/>
  <c r="AK11" i="24"/>
  <c r="AL11" i="24"/>
  <c r="AM11" i="24"/>
  <c r="AN11" i="24"/>
  <c r="AN16" i="24" s="1"/>
  <c r="AO11" i="24"/>
  <c r="F12" i="24"/>
  <c r="AF12" i="24"/>
  <c r="AG12" i="24"/>
  <c r="AH12" i="24"/>
  <c r="AI12" i="24"/>
  <c r="AJ12" i="24"/>
  <c r="AK12" i="24"/>
  <c r="AL12" i="24"/>
  <c r="AL16" i="24" s="1"/>
  <c r="AM12" i="24"/>
  <c r="AN12" i="24"/>
  <c r="AO12" i="24"/>
  <c r="F13" i="24"/>
  <c r="G13" i="24"/>
  <c r="AF13" i="24"/>
  <c r="AG13" i="24"/>
  <c r="AH13" i="24"/>
  <c r="AI13" i="24"/>
  <c r="AJ13" i="24"/>
  <c r="AK13" i="24"/>
  <c r="AK16" i="24" s="1"/>
  <c r="AL13" i="24"/>
  <c r="AM13" i="24"/>
  <c r="AN13" i="24"/>
  <c r="AO13" i="24"/>
  <c r="F14" i="24"/>
  <c r="G14" i="24"/>
  <c r="AF14" i="24"/>
  <c r="AG14" i="24"/>
  <c r="AH14" i="24"/>
  <c r="AH16" i="24" s="1"/>
  <c r="AI14" i="24"/>
  <c r="AJ14" i="24"/>
  <c r="AK14" i="24"/>
  <c r="AL14" i="24"/>
  <c r="AM14" i="24"/>
  <c r="AN14" i="24"/>
  <c r="AO14" i="24"/>
  <c r="F15" i="24"/>
  <c r="G15" i="24"/>
  <c r="AF15" i="24"/>
  <c r="AG15" i="24"/>
  <c r="AH15" i="24"/>
  <c r="AI15" i="24"/>
  <c r="AJ15" i="24"/>
  <c r="AK15" i="24"/>
  <c r="AL15" i="24"/>
  <c r="AM15" i="24"/>
  <c r="AN15" i="24"/>
  <c r="AO15" i="24"/>
  <c r="AI16" i="24"/>
  <c r="F19" i="24"/>
  <c r="G19" i="24"/>
  <c r="AF19" i="24"/>
  <c r="AG19" i="24"/>
  <c r="AH19" i="24"/>
  <c r="AI19" i="24"/>
  <c r="AJ19" i="24"/>
  <c r="AK19" i="24"/>
  <c r="AK24" i="24" s="1"/>
  <c r="AL19" i="24"/>
  <c r="AM19" i="24"/>
  <c r="AN19" i="24"/>
  <c r="AO19" i="24"/>
  <c r="F20" i="24"/>
  <c r="G20" i="24"/>
  <c r="AF20" i="24"/>
  <c r="AG20" i="24"/>
  <c r="AH20" i="24"/>
  <c r="AI20" i="24"/>
  <c r="AJ20" i="24"/>
  <c r="AK20" i="24"/>
  <c r="AL20" i="24"/>
  <c r="AM20" i="24"/>
  <c r="AN20" i="24"/>
  <c r="AO20" i="24"/>
  <c r="F21" i="24"/>
  <c r="G21" i="24"/>
  <c r="AF21" i="24"/>
  <c r="AG21" i="24"/>
  <c r="AH21" i="24"/>
  <c r="AI21" i="24"/>
  <c r="AJ21" i="24"/>
  <c r="AK21" i="24"/>
  <c r="AL21" i="24"/>
  <c r="AM21" i="24"/>
  <c r="AN21" i="24"/>
  <c r="AO21" i="24"/>
  <c r="AO24" i="24" s="1"/>
  <c r="F22" i="24"/>
  <c r="G22" i="24"/>
  <c r="AF22" i="24"/>
  <c r="AG22" i="24"/>
  <c r="AH22" i="24"/>
  <c r="AI22" i="24"/>
  <c r="AJ22" i="24"/>
  <c r="AK22" i="24"/>
  <c r="AL22" i="24"/>
  <c r="AL24" i="24" s="1"/>
  <c r="AM22" i="24"/>
  <c r="AN22" i="24"/>
  <c r="AO22" i="24"/>
  <c r="F23" i="24"/>
  <c r="G23" i="24"/>
  <c r="AF23" i="24"/>
  <c r="AG23" i="24"/>
  <c r="AH23" i="24"/>
  <c r="AI23" i="24"/>
  <c r="AJ23" i="24"/>
  <c r="AK23" i="24"/>
  <c r="AL23" i="24"/>
  <c r="AM23" i="24"/>
  <c r="AN23" i="24"/>
  <c r="AO23" i="24"/>
  <c r="AG24" i="24"/>
  <c r="AH24" i="24"/>
  <c r="AM24" i="24"/>
  <c r="F27" i="24"/>
  <c r="G27" i="24"/>
  <c r="AF27" i="24"/>
  <c r="AG27" i="24"/>
  <c r="AH27" i="24"/>
  <c r="AI27" i="24"/>
  <c r="AJ27" i="24"/>
  <c r="AK27" i="24"/>
  <c r="AL27" i="24"/>
  <c r="AM27" i="24"/>
  <c r="AN27" i="24"/>
  <c r="AO27" i="24"/>
  <c r="F28" i="24"/>
  <c r="G28" i="24"/>
  <c r="AF28" i="24"/>
  <c r="AG28" i="24"/>
  <c r="AH28" i="24"/>
  <c r="AH29" i="24" s="1"/>
  <c r="AI28" i="24"/>
  <c r="AJ28" i="24"/>
  <c r="AK28" i="24"/>
  <c r="AL28" i="24"/>
  <c r="AL29" i="24" s="1"/>
  <c r="AL82" i="24" s="1"/>
  <c r="AL91" i="24" s="1"/>
  <c r="AM28" i="24"/>
  <c r="AN28" i="24"/>
  <c r="AO28" i="24"/>
  <c r="G29" i="24"/>
  <c r="AF29" i="24"/>
  <c r="AG29" i="24"/>
  <c r="AJ29" i="24"/>
  <c r="AK29" i="24"/>
  <c r="AM29" i="24"/>
  <c r="AN29" i="24"/>
  <c r="AO29" i="24"/>
  <c r="F32" i="24"/>
  <c r="G32" i="24"/>
  <c r="AF32" i="24"/>
  <c r="AG32" i="24"/>
  <c r="AH32" i="24"/>
  <c r="AI32" i="24"/>
  <c r="AJ32" i="24"/>
  <c r="AK32" i="24"/>
  <c r="AL32" i="24"/>
  <c r="AL36" i="24" s="1"/>
  <c r="AM32" i="24"/>
  <c r="AN32" i="24"/>
  <c r="AO32" i="24"/>
  <c r="F33" i="24"/>
  <c r="G33" i="24"/>
  <c r="AF33" i="24"/>
  <c r="AG33" i="24"/>
  <c r="AG36" i="24" s="1"/>
  <c r="AH33" i="24"/>
  <c r="AI33" i="24"/>
  <c r="AJ33" i="24"/>
  <c r="AK33" i="24"/>
  <c r="AL33" i="24"/>
  <c r="AM33" i="24"/>
  <c r="AN33" i="24"/>
  <c r="AO33" i="24"/>
  <c r="F34" i="24"/>
  <c r="G34" i="24"/>
  <c r="AF34" i="24"/>
  <c r="AG34" i="24"/>
  <c r="AH34" i="24"/>
  <c r="AI34" i="24"/>
  <c r="AI36" i="24" s="1"/>
  <c r="AJ34" i="24"/>
  <c r="AK34" i="24"/>
  <c r="AL34" i="24"/>
  <c r="AM34" i="24"/>
  <c r="AM36" i="24" s="1"/>
  <c r="AN34" i="24"/>
  <c r="AO34" i="24"/>
  <c r="F35" i="24"/>
  <c r="G35" i="24"/>
  <c r="AF35" i="24"/>
  <c r="AG35" i="24"/>
  <c r="AH35" i="24"/>
  <c r="AI35" i="24"/>
  <c r="AJ35" i="24"/>
  <c r="AK35" i="24"/>
  <c r="AL35" i="24"/>
  <c r="AM35" i="24"/>
  <c r="AN35" i="24"/>
  <c r="AO35" i="24"/>
  <c r="F36" i="24"/>
  <c r="AH36" i="24"/>
  <c r="AO36" i="24"/>
  <c r="F39" i="24"/>
  <c r="G39" i="24"/>
  <c r="AF39" i="24"/>
  <c r="AG39" i="24"/>
  <c r="AH39" i="24"/>
  <c r="AI39" i="24"/>
  <c r="AJ39" i="24"/>
  <c r="AK39" i="24"/>
  <c r="AL39" i="24"/>
  <c r="AM39" i="24"/>
  <c r="AN39" i="24"/>
  <c r="AO39" i="24"/>
  <c r="F40" i="24"/>
  <c r="G40" i="24"/>
  <c r="G42" i="24" s="1"/>
  <c r="G43" i="24" s="1"/>
  <c r="AF40" i="24"/>
  <c r="AF42" i="24" s="1"/>
  <c r="AF43" i="24" s="1"/>
  <c r="AG40" i="24"/>
  <c r="AH40" i="24"/>
  <c r="AH42" i="24" s="1"/>
  <c r="AH43" i="24" s="1"/>
  <c r="AH82" i="24" s="1"/>
  <c r="AI40" i="24"/>
  <c r="AJ40" i="24"/>
  <c r="AJ42" i="24" s="1"/>
  <c r="AJ43" i="24" s="1"/>
  <c r="AK40" i="24"/>
  <c r="AL40" i="24"/>
  <c r="AM40" i="24"/>
  <c r="AN40" i="24"/>
  <c r="AO40" i="24"/>
  <c r="F41" i="24"/>
  <c r="F42" i="24" s="1"/>
  <c r="G41" i="24"/>
  <c r="AF41" i="24"/>
  <c r="AG41" i="24"/>
  <c r="AG42" i="24" s="1"/>
  <c r="AG43" i="24" s="1"/>
  <c r="AH41" i="24"/>
  <c r="AI41" i="24"/>
  <c r="AJ41" i="24"/>
  <c r="AK41" i="24"/>
  <c r="AL41" i="24"/>
  <c r="AM41" i="24"/>
  <c r="AM42" i="24" s="1"/>
  <c r="AM43" i="24" s="1"/>
  <c r="AN41" i="24"/>
  <c r="AO41" i="24"/>
  <c r="AO42" i="24" s="1"/>
  <c r="AO43" i="24" s="1"/>
  <c r="AI42" i="24"/>
  <c r="AL42" i="24"/>
  <c r="AN42" i="24"/>
  <c r="AN43" i="24" s="1"/>
  <c r="F43" i="24"/>
  <c r="AL43" i="24"/>
  <c r="F45" i="24"/>
  <c r="G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AF51" i="24"/>
  <c r="AG51" i="24"/>
  <c r="AH51" i="24"/>
  <c r="AI51" i="24"/>
  <c r="AJ51" i="24"/>
  <c r="AK51" i="24"/>
  <c r="AL51" i="24"/>
  <c r="AM51" i="24"/>
  <c r="AN51" i="24"/>
  <c r="AO51" i="24"/>
  <c r="F54" i="24"/>
  <c r="G54" i="24"/>
  <c r="M54" i="24"/>
  <c r="M56" i="24" s="1"/>
  <c r="AF54" i="24"/>
  <c r="AG54" i="24"/>
  <c r="AG56" i="24" s="1"/>
  <c r="AH54" i="24"/>
  <c r="AH56" i="24" s="1"/>
  <c r="AI54" i="24"/>
  <c r="AJ54" i="24"/>
  <c r="AK54" i="24"/>
  <c r="AL54" i="24"/>
  <c r="AM54" i="24"/>
  <c r="AN54" i="24"/>
  <c r="AO54" i="24"/>
  <c r="AO56" i="24" s="1"/>
  <c r="F55" i="24"/>
  <c r="G55" i="24"/>
  <c r="AF55" i="24"/>
  <c r="AG55" i="24"/>
  <c r="AH55" i="24"/>
  <c r="AI55" i="24"/>
  <c r="AJ55" i="24"/>
  <c r="AJ56" i="24" s="1"/>
  <c r="AK55" i="24"/>
  <c r="AL55" i="24"/>
  <c r="AM55" i="24"/>
  <c r="AN55" i="24"/>
  <c r="AO55" i="24"/>
  <c r="F56" i="24"/>
  <c r="G56" i="24"/>
  <c r="AF56" i="24"/>
  <c r="AK56" i="24"/>
  <c r="AL56" i="24"/>
  <c r="AM56" i="24"/>
  <c r="AN56" i="24"/>
  <c r="F59" i="24"/>
  <c r="G59" i="24"/>
  <c r="AF59" i="24"/>
  <c r="AF61" i="24" s="1"/>
  <c r="AG59" i="24"/>
  <c r="AG61" i="24" s="1"/>
  <c r="AH59" i="24"/>
  <c r="AI59" i="24"/>
  <c r="AI61" i="24" s="1"/>
  <c r="AJ59" i="24"/>
  <c r="AK59" i="24"/>
  <c r="AL59" i="24"/>
  <c r="AM59" i="24"/>
  <c r="AN59" i="24"/>
  <c r="AN61" i="24" s="1"/>
  <c r="AO59" i="24"/>
  <c r="AO61" i="24" s="1"/>
  <c r="F60" i="24"/>
  <c r="G60" i="24"/>
  <c r="AF60" i="24"/>
  <c r="AG60" i="24"/>
  <c r="AH60" i="24"/>
  <c r="AH61" i="24" s="1"/>
  <c r="AI60" i="24"/>
  <c r="AJ60" i="24"/>
  <c r="AK60" i="24"/>
  <c r="AK61" i="24" s="1"/>
  <c r="AL60" i="24"/>
  <c r="AM60" i="24"/>
  <c r="AN60" i="24"/>
  <c r="AO60" i="24"/>
  <c r="F61" i="24"/>
  <c r="G61" i="24"/>
  <c r="AJ61" i="24"/>
  <c r="AL61" i="24"/>
  <c r="AM61" i="24"/>
  <c r="F64" i="24"/>
  <c r="G64" i="24"/>
  <c r="AF64" i="24"/>
  <c r="AG64" i="24"/>
  <c r="AH64" i="24"/>
  <c r="AI64" i="24"/>
  <c r="AJ64" i="24"/>
  <c r="AK64" i="24"/>
  <c r="AL64" i="24"/>
  <c r="AL66" i="24" s="1"/>
  <c r="AM64" i="24"/>
  <c r="AM66" i="24" s="1"/>
  <c r="AN64" i="24"/>
  <c r="AO64" i="24"/>
  <c r="F65" i="24"/>
  <c r="G65" i="24"/>
  <c r="AF65" i="24"/>
  <c r="AF66" i="24" s="1"/>
  <c r="AG65" i="24"/>
  <c r="AG66" i="24" s="1"/>
  <c r="AH65" i="24"/>
  <c r="AI65" i="24"/>
  <c r="AJ65" i="24"/>
  <c r="AK65" i="24"/>
  <c r="AL65" i="24"/>
  <c r="AM65" i="24"/>
  <c r="AN65" i="24"/>
  <c r="AN66" i="24" s="1"/>
  <c r="AO65" i="24"/>
  <c r="AH66" i="24"/>
  <c r="AI66" i="24"/>
  <c r="AJ66" i="24"/>
  <c r="AK66" i="24"/>
  <c r="AO66" i="24"/>
  <c r="F70" i="24"/>
  <c r="G70" i="24"/>
  <c r="AF70" i="24"/>
  <c r="AG70" i="24"/>
  <c r="AH70" i="24"/>
  <c r="AI70" i="24"/>
  <c r="AI72" i="24" s="1"/>
  <c r="AJ70" i="24"/>
  <c r="AJ72" i="24" s="1"/>
  <c r="AK70" i="24"/>
  <c r="AL70" i="24"/>
  <c r="AM70" i="24"/>
  <c r="AN70" i="24"/>
  <c r="AO70" i="24"/>
  <c r="F71" i="24"/>
  <c r="G71" i="24"/>
  <c r="AF71" i="24"/>
  <c r="AG71" i="24"/>
  <c r="AH71" i="24"/>
  <c r="AI71" i="24"/>
  <c r="AJ71" i="24"/>
  <c r="AK71" i="24"/>
  <c r="AL71" i="24"/>
  <c r="AL72" i="24" s="1"/>
  <c r="AM71" i="24"/>
  <c r="AM72" i="24" s="1"/>
  <c r="AN71" i="24"/>
  <c r="AO71" i="24"/>
  <c r="G72" i="24"/>
  <c r="AF72" i="24"/>
  <c r="AG72" i="24"/>
  <c r="AH72" i="24"/>
  <c r="AN72" i="24"/>
  <c r="AO72" i="24"/>
  <c r="F73" i="24"/>
  <c r="G73" i="24"/>
  <c r="AF73" i="24"/>
  <c r="AG73" i="24"/>
  <c r="AH73" i="24"/>
  <c r="AI73" i="24"/>
  <c r="AJ73" i="24"/>
  <c r="AK73" i="24"/>
  <c r="AL73" i="24"/>
  <c r="AM73" i="24"/>
  <c r="AN73" i="24"/>
  <c r="AO73" i="24"/>
  <c r="F74" i="24"/>
  <c r="G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Z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AF80" i="24"/>
  <c r="AG80" i="24"/>
  <c r="AH80" i="24"/>
  <c r="AI80" i="24"/>
  <c r="AJ80" i="24"/>
  <c r="AK80" i="24"/>
  <c r="AL80" i="24"/>
  <c r="AM80" i="24"/>
  <c r="AN80" i="24"/>
  <c r="AO80" i="24"/>
  <c r="F81" i="24"/>
  <c r="G81" i="24"/>
  <c r="AF81" i="24"/>
  <c r="AG81" i="24"/>
  <c r="AH81" i="24"/>
  <c r="AI81" i="24"/>
  <c r="AJ81" i="24"/>
  <c r="AK81" i="24"/>
  <c r="AL81" i="24"/>
  <c r="AM81" i="24"/>
  <c r="AN81" i="24"/>
  <c r="AO81" i="24"/>
  <c r="H86" i="24"/>
  <c r="H89" i="24" s="1"/>
  <c r="I86" i="24"/>
  <c r="J86" i="24"/>
  <c r="J89" i="24" s="1"/>
  <c r="K86" i="24"/>
  <c r="L86" i="24"/>
  <c r="M86" i="24"/>
  <c r="M89" i="24" s="1"/>
  <c r="N86" i="24"/>
  <c r="O86" i="24"/>
  <c r="P86" i="24"/>
  <c r="P89" i="24" s="1"/>
  <c r="Q86" i="24"/>
  <c r="R86" i="24"/>
  <c r="R89" i="24" s="1"/>
  <c r="S86" i="24"/>
  <c r="T86" i="24"/>
  <c r="U86" i="24"/>
  <c r="U89" i="24" s="1"/>
  <c r="V86" i="24"/>
  <c r="W86" i="24"/>
  <c r="X86" i="24"/>
  <c r="X89" i="24" s="1"/>
  <c r="Y86" i="24"/>
  <c r="Z86" i="24"/>
  <c r="Z89" i="24" s="1"/>
  <c r="AA86" i="24"/>
  <c r="AB86" i="24"/>
  <c r="AC86" i="24"/>
  <c r="AC89" i="24" s="1"/>
  <c r="AD86" i="24"/>
  <c r="AE86" i="24"/>
  <c r="AF86" i="24"/>
  <c r="AF89" i="24" s="1"/>
  <c r="AG86" i="24"/>
  <c r="AH86" i="24"/>
  <c r="AH89" i="24" s="1"/>
  <c r="AI86" i="24"/>
  <c r="AJ86" i="24"/>
  <c r="AK86" i="24"/>
  <c r="AK89" i="24" s="1"/>
  <c r="AL86" i="24"/>
  <c r="AM86" i="24"/>
  <c r="AN86" i="24"/>
  <c r="AN89" i="24" s="1"/>
  <c r="AO86" i="24"/>
  <c r="H87" i="24"/>
  <c r="I87" i="24"/>
  <c r="J87" i="24"/>
  <c r="K87" i="24"/>
  <c r="L87" i="24"/>
  <c r="M87" i="24"/>
  <c r="N87" i="24"/>
  <c r="O87" i="24"/>
  <c r="O89" i="24" s="1"/>
  <c r="P87" i="24"/>
  <c r="Q87" i="24"/>
  <c r="R87" i="24"/>
  <c r="S87" i="24"/>
  <c r="T87" i="24"/>
  <c r="U87" i="24"/>
  <c r="V87" i="24"/>
  <c r="W87" i="24"/>
  <c r="W89" i="24" s="1"/>
  <c r="X87" i="24"/>
  <c r="Y87" i="24"/>
  <c r="Z87" i="24"/>
  <c r="AA87" i="24"/>
  <c r="AB87" i="24"/>
  <c r="AC87" i="24"/>
  <c r="AD87" i="24"/>
  <c r="AE87" i="24"/>
  <c r="AE89" i="24" s="1"/>
  <c r="AF87" i="24"/>
  <c r="AG87" i="24"/>
  <c r="AH87" i="24"/>
  <c r="AI87" i="24"/>
  <c r="AJ87" i="24"/>
  <c r="AK87" i="24"/>
  <c r="AL87" i="24"/>
  <c r="AM87" i="24"/>
  <c r="AM89" i="24" s="1"/>
  <c r="AN87" i="24"/>
  <c r="AO87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K89" i="24"/>
  <c r="N89" i="24"/>
  <c r="S89" i="24"/>
  <c r="V89" i="24"/>
  <c r="AA89" i="24"/>
  <c r="AD89" i="24"/>
  <c r="AI89" i="24"/>
  <c r="AL89" i="24"/>
  <c r="A4" i="36"/>
  <c r="A5" i="36"/>
  <c r="E87" i="36"/>
  <c r="H87" i="36"/>
  <c r="A4" i="9"/>
  <c r="A5" i="9"/>
  <c r="F11" i="9"/>
  <c r="G11" i="9"/>
  <c r="H11" i="9"/>
  <c r="I11" i="9"/>
  <c r="L11" i="9"/>
  <c r="M11" i="9"/>
  <c r="G12" i="9"/>
  <c r="H12" i="9"/>
  <c r="L12" i="9" s="1"/>
  <c r="I12" i="9"/>
  <c r="M12" i="9" s="1"/>
  <c r="F13" i="9"/>
  <c r="H13" i="9"/>
  <c r="I13" i="9"/>
  <c r="L13" i="9"/>
  <c r="H14" i="9"/>
  <c r="I14" i="9"/>
  <c r="G14" i="9" s="1"/>
  <c r="M14" i="9"/>
  <c r="F15" i="9"/>
  <c r="G15" i="9"/>
  <c r="H15" i="9"/>
  <c r="I15" i="9"/>
  <c r="L15" i="9"/>
  <c r="M15" i="9"/>
  <c r="J16" i="9"/>
  <c r="K16" i="9"/>
  <c r="H18" i="9"/>
  <c r="I18" i="9"/>
  <c r="F19" i="9"/>
  <c r="G19" i="9"/>
  <c r="H19" i="9"/>
  <c r="I19" i="9"/>
  <c r="L19" i="9"/>
  <c r="M19" i="9"/>
  <c r="G20" i="9"/>
  <c r="H20" i="9"/>
  <c r="L20" i="9" s="1"/>
  <c r="I20" i="9"/>
  <c r="M20" i="9" s="1"/>
  <c r="F21" i="9"/>
  <c r="H21" i="9"/>
  <c r="I21" i="9"/>
  <c r="L21" i="9"/>
  <c r="H22" i="9"/>
  <c r="I22" i="9"/>
  <c r="G22" i="9" s="1"/>
  <c r="M22" i="9"/>
  <c r="F23" i="9"/>
  <c r="G23" i="9"/>
  <c r="H23" i="9"/>
  <c r="I23" i="9"/>
  <c r="L23" i="9"/>
  <c r="M23" i="9"/>
  <c r="J24" i="9"/>
  <c r="K24" i="9"/>
  <c r="G27" i="9"/>
  <c r="H27" i="9"/>
  <c r="L27" i="9" s="1"/>
  <c r="L29" i="9" s="1"/>
  <c r="I27" i="9"/>
  <c r="M27" i="9" s="1"/>
  <c r="F28" i="9"/>
  <c r="H28" i="9"/>
  <c r="I28" i="9"/>
  <c r="L28" i="9"/>
  <c r="H29" i="9"/>
  <c r="J29" i="9"/>
  <c r="K29" i="9"/>
  <c r="H32" i="9"/>
  <c r="I32" i="9"/>
  <c r="G32" i="9" s="1"/>
  <c r="M32" i="9"/>
  <c r="F33" i="9"/>
  <c r="G33" i="9"/>
  <c r="H33" i="9"/>
  <c r="I33" i="9"/>
  <c r="L33" i="9"/>
  <c r="M33" i="9"/>
  <c r="G34" i="9"/>
  <c r="H34" i="9"/>
  <c r="L34" i="9" s="1"/>
  <c r="I34" i="9"/>
  <c r="M34" i="9" s="1"/>
  <c r="F35" i="9"/>
  <c r="H35" i="9"/>
  <c r="I35" i="9"/>
  <c r="L35" i="9"/>
  <c r="H36" i="9"/>
  <c r="J36" i="9"/>
  <c r="K36" i="9"/>
  <c r="H38" i="9"/>
  <c r="I38" i="9"/>
  <c r="F39" i="9"/>
  <c r="H39" i="9"/>
  <c r="I39" i="9"/>
  <c r="L39" i="9"/>
  <c r="M39" i="9"/>
  <c r="H40" i="9"/>
  <c r="I40" i="9"/>
  <c r="G40" i="9" s="1"/>
  <c r="G42" i="9" s="1"/>
  <c r="M40" i="9"/>
  <c r="M42" i="9" s="1"/>
  <c r="G41" i="9"/>
  <c r="H41" i="9"/>
  <c r="I41" i="9"/>
  <c r="L41" i="9"/>
  <c r="D41" i="33" s="1"/>
  <c r="M41" i="9"/>
  <c r="I42" i="9"/>
  <c r="J42" i="9"/>
  <c r="K42" i="9"/>
  <c r="I43" i="9"/>
  <c r="J43" i="9"/>
  <c r="K43" i="9"/>
  <c r="F45" i="9"/>
  <c r="G45" i="9"/>
  <c r="H45" i="9"/>
  <c r="I45" i="9"/>
  <c r="L45" i="9"/>
  <c r="F47" i="9"/>
  <c r="H47" i="9"/>
  <c r="L47" i="9" s="1"/>
  <c r="I47" i="9"/>
  <c r="H49" i="9"/>
  <c r="I49" i="9"/>
  <c r="G49" i="9" s="1"/>
  <c r="M49" i="9"/>
  <c r="G51" i="9"/>
  <c r="H51" i="9"/>
  <c r="I51" i="9"/>
  <c r="L51" i="9"/>
  <c r="M51" i="9"/>
  <c r="F54" i="9"/>
  <c r="H54" i="9"/>
  <c r="I54" i="9"/>
  <c r="L54" i="9"/>
  <c r="F55" i="9"/>
  <c r="F56" i="9" s="1"/>
  <c r="H55" i="9"/>
  <c r="L55" i="9" s="1"/>
  <c r="I55" i="9"/>
  <c r="M55" i="9"/>
  <c r="H56" i="9"/>
  <c r="J56" i="9"/>
  <c r="K56" i="9"/>
  <c r="H59" i="9"/>
  <c r="I59" i="9"/>
  <c r="G59" i="9" s="1"/>
  <c r="G61" i="9" s="1"/>
  <c r="M59" i="9"/>
  <c r="M61" i="9" s="1"/>
  <c r="G60" i="9"/>
  <c r="H60" i="9"/>
  <c r="I60" i="9"/>
  <c r="L60" i="9"/>
  <c r="M60" i="9"/>
  <c r="I61" i="9"/>
  <c r="J61" i="9"/>
  <c r="K61" i="9"/>
  <c r="F64" i="9"/>
  <c r="G64" i="9"/>
  <c r="H64" i="9"/>
  <c r="I64" i="9"/>
  <c r="L64" i="9"/>
  <c r="L66" i="9" s="1"/>
  <c r="F65" i="9"/>
  <c r="F66" i="9" s="1"/>
  <c r="H65" i="9"/>
  <c r="L65" i="9" s="1"/>
  <c r="I65" i="9"/>
  <c r="H66" i="9"/>
  <c r="J66" i="9"/>
  <c r="K66" i="9"/>
  <c r="H70" i="9"/>
  <c r="I70" i="9"/>
  <c r="G70" i="9" s="1"/>
  <c r="G72" i="9" s="1"/>
  <c r="M70" i="9"/>
  <c r="M72" i="9" s="1"/>
  <c r="G71" i="9"/>
  <c r="H71" i="9"/>
  <c r="I71" i="9"/>
  <c r="L71" i="9"/>
  <c r="M71" i="9"/>
  <c r="I72" i="9"/>
  <c r="J72" i="9"/>
  <c r="K72" i="9"/>
  <c r="F73" i="9"/>
  <c r="H73" i="9"/>
  <c r="I73" i="9"/>
  <c r="G73" i="9" s="1"/>
  <c r="L73" i="9"/>
  <c r="F74" i="9"/>
  <c r="H74" i="9"/>
  <c r="L74" i="9" s="1"/>
  <c r="I74" i="9"/>
  <c r="H75" i="9"/>
  <c r="I75" i="9"/>
  <c r="G75" i="9" s="1"/>
  <c r="M75" i="9"/>
  <c r="G76" i="9"/>
  <c r="H76" i="9"/>
  <c r="I76" i="9"/>
  <c r="L76" i="9"/>
  <c r="D76" i="33" s="1"/>
  <c r="M76" i="9"/>
  <c r="F77" i="9"/>
  <c r="G77" i="9"/>
  <c r="H77" i="9"/>
  <c r="I77" i="9"/>
  <c r="L77" i="9"/>
  <c r="F78" i="9"/>
  <c r="H78" i="9"/>
  <c r="L78" i="9" s="1"/>
  <c r="D78" i="33" s="1"/>
  <c r="I78" i="9"/>
  <c r="M78" i="9" s="1"/>
  <c r="H79" i="9"/>
  <c r="I79" i="9"/>
  <c r="G79" i="9" s="1"/>
  <c r="M79" i="9"/>
  <c r="G80" i="9"/>
  <c r="H80" i="9"/>
  <c r="I80" i="9"/>
  <c r="L80" i="9"/>
  <c r="M80" i="9"/>
  <c r="F81" i="9"/>
  <c r="H81" i="9"/>
  <c r="I81" i="9"/>
  <c r="L81" i="9"/>
  <c r="D82" i="9"/>
  <c r="E82" i="9"/>
  <c r="J82" i="9"/>
  <c r="H86" i="9"/>
  <c r="H86" i="12" s="1"/>
  <c r="I86" i="9"/>
  <c r="I86" i="12" s="1"/>
  <c r="M86" i="9"/>
  <c r="H87" i="9"/>
  <c r="H87" i="12" s="1"/>
  <c r="I87" i="9"/>
  <c r="I87" i="12" s="1"/>
  <c r="L87" i="9"/>
  <c r="L87" i="12" s="1"/>
  <c r="D87" i="36" s="1"/>
  <c r="M87" i="9"/>
  <c r="M87" i="12" s="1"/>
  <c r="H88" i="9"/>
  <c r="H88" i="12" s="1"/>
  <c r="I88" i="9"/>
  <c r="D89" i="9"/>
  <c r="E89" i="9"/>
  <c r="F89" i="9"/>
  <c r="G89" i="9"/>
  <c r="H89" i="9"/>
  <c r="J89" i="9"/>
  <c r="K89" i="9"/>
  <c r="D91" i="9"/>
  <c r="E91" i="9"/>
  <c r="J91" i="9"/>
  <c r="A5" i="21"/>
  <c r="R8" i="21"/>
  <c r="T8" i="21"/>
  <c r="V8" i="21"/>
  <c r="X8" i="21"/>
  <c r="Z8" i="21"/>
  <c r="AB8" i="21"/>
  <c r="AD8" i="21"/>
  <c r="AF8" i="21"/>
  <c r="AH8" i="21"/>
  <c r="AJ8" i="21"/>
  <c r="AL8" i="21"/>
  <c r="AN8" i="21"/>
  <c r="F11" i="21"/>
  <c r="G11" i="21"/>
  <c r="H11" i="21"/>
  <c r="I11" i="21"/>
  <c r="J11" i="21"/>
  <c r="K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I16" i="21" s="1"/>
  <c r="AJ11" i="21"/>
  <c r="AK11" i="21"/>
  <c r="AL11" i="21"/>
  <c r="AL16" i="21" s="1"/>
  <c r="AM11" i="21"/>
  <c r="AN11" i="21"/>
  <c r="AO11" i="21"/>
  <c r="F12" i="21"/>
  <c r="H12" i="21"/>
  <c r="I12" i="21"/>
  <c r="J12" i="21"/>
  <c r="K12" i="21"/>
  <c r="L12" i="21"/>
  <c r="M12" i="21"/>
  <c r="N12" i="21"/>
  <c r="P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J16" i="21" s="1"/>
  <c r="AK12" i="21"/>
  <c r="AL12" i="21"/>
  <c r="AM12" i="21"/>
  <c r="AN12" i="21"/>
  <c r="AO12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M16" i="21" s="1"/>
  <c r="AN13" i="21"/>
  <c r="AO13" i="21"/>
  <c r="F14" i="21"/>
  <c r="F16" i="21" s="1"/>
  <c r="G14" i="21"/>
  <c r="H14" i="21"/>
  <c r="I14" i="21"/>
  <c r="J14" i="21"/>
  <c r="K14" i="21"/>
  <c r="L14" i="21"/>
  <c r="M14" i="21"/>
  <c r="N14" i="21"/>
  <c r="O14" i="21"/>
  <c r="P14" i="21"/>
  <c r="Q14" i="21"/>
  <c r="Q14" i="24" s="1"/>
  <c r="R14" i="21"/>
  <c r="R14" i="24" s="1"/>
  <c r="S14" i="21"/>
  <c r="S14" i="24" s="1"/>
  <c r="T14" i="21"/>
  <c r="U14" i="21"/>
  <c r="V14" i="21"/>
  <c r="W14" i="21"/>
  <c r="X14" i="21"/>
  <c r="Y14" i="21"/>
  <c r="Y14" i="24" s="1"/>
  <c r="Z14" i="21"/>
  <c r="AA14" i="21"/>
  <c r="AA14" i="24" s="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E15" i="21"/>
  <c r="F15" i="21"/>
  <c r="G15" i="21"/>
  <c r="H15" i="21"/>
  <c r="I15" i="21"/>
  <c r="J15" i="21"/>
  <c r="K15" i="21"/>
  <c r="L15" i="21"/>
  <c r="N15" i="21"/>
  <c r="N15" i="24" s="1"/>
  <c r="P15" i="21"/>
  <c r="R15" i="21"/>
  <c r="S15" i="21"/>
  <c r="T15" i="21"/>
  <c r="U15" i="21"/>
  <c r="V15" i="21"/>
  <c r="W15" i="21"/>
  <c r="X15" i="21"/>
  <c r="X15" i="24" s="1"/>
  <c r="Y15" i="21"/>
  <c r="Z15" i="21"/>
  <c r="AA15" i="21"/>
  <c r="AB15" i="21"/>
  <c r="AC15" i="21"/>
  <c r="AD15" i="21"/>
  <c r="AE15" i="21"/>
  <c r="AF15" i="21"/>
  <c r="AF16" i="21" s="1"/>
  <c r="AF82" i="21" s="1"/>
  <c r="AF91" i="21" s="1"/>
  <c r="AG15" i="21"/>
  <c r="AH15" i="21"/>
  <c r="AI15" i="21"/>
  <c r="AJ15" i="21"/>
  <c r="AK15" i="21"/>
  <c r="AL15" i="21"/>
  <c r="AM15" i="21"/>
  <c r="AN15" i="21"/>
  <c r="AN16" i="21" s="1"/>
  <c r="AO15" i="21"/>
  <c r="J16" i="21"/>
  <c r="M16" i="21"/>
  <c r="O16" i="21"/>
  <c r="P16" i="21"/>
  <c r="R16" i="21"/>
  <c r="U16" i="21"/>
  <c r="W16" i="21"/>
  <c r="Z16" i="21"/>
  <c r="AC16" i="21"/>
  <c r="AH16" i="21"/>
  <c r="AK16" i="21"/>
  <c r="D19" i="21"/>
  <c r="F19" i="21"/>
  <c r="G19" i="21"/>
  <c r="E19" i="21" s="1"/>
  <c r="H19" i="21"/>
  <c r="I19" i="21"/>
  <c r="J19" i="21"/>
  <c r="K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F24" i="21" s="1"/>
  <c r="AG19" i="21"/>
  <c r="AH19" i="21"/>
  <c r="AH24" i="21" s="1"/>
  <c r="AI19" i="21"/>
  <c r="AJ19" i="21"/>
  <c r="AJ24" i="21" s="1"/>
  <c r="AK19" i="21"/>
  <c r="AL19" i="21"/>
  <c r="AM19" i="21"/>
  <c r="AN19" i="21"/>
  <c r="AN24" i="21" s="1"/>
  <c r="AO19" i="21"/>
  <c r="D20" i="21"/>
  <c r="F20" i="33" s="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K24" i="21" s="1"/>
  <c r="AL20" i="21"/>
  <c r="AM20" i="21"/>
  <c r="AN20" i="21"/>
  <c r="AO20" i="21"/>
  <c r="F21" i="21"/>
  <c r="G21" i="21"/>
  <c r="H21" i="21"/>
  <c r="I21" i="21"/>
  <c r="J21" i="21"/>
  <c r="K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M24" i="21" s="1"/>
  <c r="AN21" i="21"/>
  <c r="AO21" i="21"/>
  <c r="F22" i="21"/>
  <c r="D22" i="21" s="1"/>
  <c r="F22" i="33" s="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L24" i="21" s="1"/>
  <c r="AM22" i="21"/>
  <c r="AN22" i="21"/>
  <c r="AO22" i="21"/>
  <c r="F23" i="21"/>
  <c r="D23" i="21" s="1"/>
  <c r="G23" i="21"/>
  <c r="H23" i="21"/>
  <c r="I23" i="21"/>
  <c r="J23" i="21"/>
  <c r="K23" i="21"/>
  <c r="R23" i="21"/>
  <c r="S23" i="21"/>
  <c r="S23" i="24" s="1"/>
  <c r="T23" i="21"/>
  <c r="U23" i="21"/>
  <c r="V23" i="21"/>
  <c r="W23" i="21"/>
  <c r="X23" i="21"/>
  <c r="Y23" i="21"/>
  <c r="Y23" i="24" s="1"/>
  <c r="Z23" i="21"/>
  <c r="AA23" i="21"/>
  <c r="AB23" i="21"/>
  <c r="AC23" i="21"/>
  <c r="AD23" i="21"/>
  <c r="AE23" i="21"/>
  <c r="AF23" i="21"/>
  <c r="AG23" i="21"/>
  <c r="AH23" i="21"/>
  <c r="AI23" i="21"/>
  <c r="AI24" i="21" s="1"/>
  <c r="AJ23" i="21"/>
  <c r="AK23" i="21"/>
  <c r="AL23" i="21"/>
  <c r="AM23" i="21"/>
  <c r="AN23" i="21"/>
  <c r="AO23" i="21"/>
  <c r="H24" i="21"/>
  <c r="P24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Q27" i="24" s="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F29" i="21" s="1"/>
  <c r="AG27" i="21"/>
  <c r="AH27" i="21"/>
  <c r="AH29" i="21" s="1"/>
  <c r="AI27" i="21"/>
  <c r="AJ27" i="21"/>
  <c r="AK27" i="21"/>
  <c r="AK29" i="21" s="1"/>
  <c r="AL27" i="21"/>
  <c r="AM27" i="21"/>
  <c r="AN27" i="21"/>
  <c r="AN29" i="21" s="1"/>
  <c r="AO27" i="21"/>
  <c r="F28" i="21"/>
  <c r="G28" i="21"/>
  <c r="H28" i="21"/>
  <c r="I28" i="21"/>
  <c r="J28" i="21"/>
  <c r="K28" i="21"/>
  <c r="L28" i="21"/>
  <c r="M28" i="21"/>
  <c r="N28" i="21"/>
  <c r="O28" i="21"/>
  <c r="O28" i="24" s="1"/>
  <c r="P28" i="21"/>
  <c r="Q28" i="21"/>
  <c r="R28" i="21"/>
  <c r="S28" i="21"/>
  <c r="T28" i="21"/>
  <c r="U28" i="21"/>
  <c r="V28" i="21"/>
  <c r="W28" i="21"/>
  <c r="W28" i="24" s="1"/>
  <c r="X28" i="21"/>
  <c r="Y28" i="21"/>
  <c r="Z28" i="21"/>
  <c r="AA28" i="21"/>
  <c r="AB28" i="21"/>
  <c r="AC28" i="21"/>
  <c r="AD28" i="21"/>
  <c r="AE28" i="21"/>
  <c r="AE28" i="24" s="1"/>
  <c r="AF28" i="21"/>
  <c r="AG28" i="21"/>
  <c r="AH28" i="21"/>
  <c r="AI28" i="21"/>
  <c r="AJ28" i="21"/>
  <c r="AJ29" i="21" s="1"/>
  <c r="AK28" i="21"/>
  <c r="AL28" i="21"/>
  <c r="AM28" i="21"/>
  <c r="AN28" i="21"/>
  <c r="AO28" i="21"/>
  <c r="F29" i="21"/>
  <c r="I29" i="21"/>
  <c r="K29" i="21"/>
  <c r="N29" i="21"/>
  <c r="S29" i="21"/>
  <c r="V29" i="21"/>
  <c r="Y29" i="21"/>
  <c r="AA29" i="21"/>
  <c r="AD29" i="21"/>
  <c r="AG29" i="21"/>
  <c r="AI29" i="21"/>
  <c r="AL29" i="21"/>
  <c r="AO29" i="21"/>
  <c r="F32" i="21"/>
  <c r="D32" i="21" s="1"/>
  <c r="G32" i="21"/>
  <c r="G36" i="21" s="1"/>
  <c r="H32" i="21"/>
  <c r="I32" i="21"/>
  <c r="J32" i="21"/>
  <c r="K32" i="21"/>
  <c r="R32" i="21"/>
  <c r="S32" i="21"/>
  <c r="T32" i="21"/>
  <c r="U32" i="21"/>
  <c r="V32" i="21"/>
  <c r="W32" i="21"/>
  <c r="W36" i="21" s="1"/>
  <c r="X32" i="21"/>
  <c r="Y32" i="21"/>
  <c r="Z32" i="21"/>
  <c r="AA32" i="21"/>
  <c r="AB32" i="21"/>
  <c r="AC32" i="21"/>
  <c r="AD32" i="21"/>
  <c r="AE32" i="21"/>
  <c r="AE36" i="21" s="1"/>
  <c r="AF32" i="21"/>
  <c r="AG32" i="21"/>
  <c r="AH32" i="21"/>
  <c r="AI32" i="21"/>
  <c r="AJ32" i="21"/>
  <c r="AK32" i="21"/>
  <c r="AL32" i="21"/>
  <c r="AM32" i="21"/>
  <c r="AM36" i="21" s="1"/>
  <c r="AN32" i="21"/>
  <c r="AO32" i="21"/>
  <c r="F33" i="21"/>
  <c r="D33" i="21" s="1"/>
  <c r="G33" i="21"/>
  <c r="H33" i="21"/>
  <c r="I33" i="21"/>
  <c r="J33" i="21"/>
  <c r="K33" i="21"/>
  <c r="R33" i="21"/>
  <c r="S33" i="21"/>
  <c r="T33" i="21"/>
  <c r="U33" i="21"/>
  <c r="V33" i="21"/>
  <c r="W33" i="21"/>
  <c r="X33" i="21"/>
  <c r="Y33" i="21"/>
  <c r="Y33" i="24" s="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F34" i="21"/>
  <c r="D34" i="21" s="1"/>
  <c r="F34" i="33" s="1"/>
  <c r="G34" i="21"/>
  <c r="H34" i="21"/>
  <c r="I34" i="21"/>
  <c r="J34" i="21"/>
  <c r="K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E35" i="21"/>
  <c r="G35" i="33" s="1"/>
  <c r="F35" i="21"/>
  <c r="G35" i="21"/>
  <c r="H35" i="21"/>
  <c r="I35" i="21"/>
  <c r="J35" i="21"/>
  <c r="K35" i="21"/>
  <c r="M35" i="21"/>
  <c r="N35" i="21"/>
  <c r="O35" i="21"/>
  <c r="P35" i="21"/>
  <c r="Q35" i="21"/>
  <c r="R35" i="21"/>
  <c r="S35" i="21"/>
  <c r="T35" i="21"/>
  <c r="T35" i="24" s="1"/>
  <c r="U35" i="21"/>
  <c r="V35" i="21"/>
  <c r="W35" i="21"/>
  <c r="X35" i="21"/>
  <c r="Y35" i="21"/>
  <c r="Z35" i="21"/>
  <c r="AA35" i="21"/>
  <c r="AB35" i="21"/>
  <c r="AB35" i="24" s="1"/>
  <c r="AC35" i="21"/>
  <c r="AD35" i="21"/>
  <c r="AE35" i="21"/>
  <c r="AF35" i="21"/>
  <c r="AG35" i="21"/>
  <c r="AH35" i="21"/>
  <c r="AI35" i="21"/>
  <c r="AJ35" i="21"/>
  <c r="AK35" i="21"/>
  <c r="AL35" i="21"/>
  <c r="AL36" i="21" s="1"/>
  <c r="AM35" i="21"/>
  <c r="AN35" i="21"/>
  <c r="AO35" i="21"/>
  <c r="F36" i="21"/>
  <c r="H36" i="21"/>
  <c r="I36" i="21"/>
  <c r="J36" i="21"/>
  <c r="L36" i="21"/>
  <c r="M36" i="21"/>
  <c r="P36" i="21"/>
  <c r="R36" i="21"/>
  <c r="U36" i="21"/>
  <c r="X36" i="21"/>
  <c r="Z36" i="21"/>
  <c r="AC36" i="21"/>
  <c r="AF36" i="21"/>
  <c r="AH36" i="21"/>
  <c r="AK36" i="21"/>
  <c r="AN36" i="21"/>
  <c r="F39" i="21"/>
  <c r="G39" i="21"/>
  <c r="H39" i="21"/>
  <c r="I39" i="21"/>
  <c r="J39" i="21"/>
  <c r="K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F40" i="21"/>
  <c r="G40" i="21"/>
  <c r="G42" i="21" s="1"/>
  <c r="G43" i="21" s="1"/>
  <c r="H40" i="21"/>
  <c r="I40" i="21"/>
  <c r="J40" i="21"/>
  <c r="K40" i="21"/>
  <c r="L40" i="21"/>
  <c r="M40" i="21"/>
  <c r="N40" i="21"/>
  <c r="O40" i="21"/>
  <c r="O42" i="21" s="1"/>
  <c r="O43" i="21" s="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H42" i="21" s="1"/>
  <c r="AH43" i="21" s="1"/>
  <c r="AI40" i="21"/>
  <c r="AJ40" i="21"/>
  <c r="AK40" i="21"/>
  <c r="AK42" i="21" s="1"/>
  <c r="AL40" i="21"/>
  <c r="AM40" i="21"/>
  <c r="AM42" i="21" s="1"/>
  <c r="AM43" i="21" s="1"/>
  <c r="AN40" i="21"/>
  <c r="AO40" i="21"/>
  <c r="D41" i="21"/>
  <c r="F41" i="33" s="1"/>
  <c r="H41" i="33" s="1"/>
  <c r="F41" i="21"/>
  <c r="F42" i="21" s="1"/>
  <c r="F43" i="21" s="1"/>
  <c r="G41" i="21"/>
  <c r="E41" i="21" s="1"/>
  <c r="H41" i="21"/>
  <c r="I41" i="21"/>
  <c r="J41" i="21"/>
  <c r="K41" i="21"/>
  <c r="L41" i="21"/>
  <c r="M41" i="21"/>
  <c r="M41" i="24" s="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G42" i="21" s="1"/>
  <c r="AG43" i="21" s="1"/>
  <c r="AH41" i="21"/>
  <c r="AI41" i="21"/>
  <c r="AJ41" i="21"/>
  <c r="AK41" i="21"/>
  <c r="AL41" i="21"/>
  <c r="AM41" i="21"/>
  <c r="AN41" i="21"/>
  <c r="AO41" i="21"/>
  <c r="AO42" i="21" s="1"/>
  <c r="AO43" i="21" s="1"/>
  <c r="K42" i="21"/>
  <c r="K43" i="21" s="1"/>
  <c r="N42" i="21"/>
  <c r="N43" i="21" s="1"/>
  <c r="P42" i="21"/>
  <c r="S42" i="21"/>
  <c r="S43" i="21" s="1"/>
  <c r="V42" i="21"/>
  <c r="X42" i="21"/>
  <c r="AA42" i="21"/>
  <c r="AA43" i="21" s="1"/>
  <c r="AD42" i="21"/>
  <c r="AD43" i="21" s="1"/>
  <c r="AF42" i="21"/>
  <c r="AF43" i="21" s="1"/>
  <c r="AI42" i="21"/>
  <c r="AI43" i="21" s="1"/>
  <c r="AL42" i="21"/>
  <c r="AN42" i="21"/>
  <c r="P43" i="21"/>
  <c r="X43" i="21"/>
  <c r="AK43" i="21"/>
  <c r="AN43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F47" i="21"/>
  <c r="G47" i="21"/>
  <c r="E47" i="21" s="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E47" i="24" s="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I49" i="21"/>
  <c r="J49" i="21"/>
  <c r="K49" i="21"/>
  <c r="R49" i="21"/>
  <c r="S49" i="21"/>
  <c r="T49" i="21"/>
  <c r="U49" i="21"/>
  <c r="V49" i="21"/>
  <c r="W49" i="21"/>
  <c r="X49" i="21"/>
  <c r="Y49" i="21"/>
  <c r="Y49" i="24" s="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F51" i="21"/>
  <c r="G51" i="21"/>
  <c r="H51" i="21"/>
  <c r="I51" i="21"/>
  <c r="J51" i="21"/>
  <c r="K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F54" i="21"/>
  <c r="G54" i="21"/>
  <c r="H54" i="21"/>
  <c r="I54" i="21"/>
  <c r="J54" i="21"/>
  <c r="K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G56" i="21" s="1"/>
  <c r="AH54" i="21"/>
  <c r="AI54" i="21"/>
  <c r="AJ54" i="21"/>
  <c r="AJ56" i="21" s="1"/>
  <c r="AK54" i="21"/>
  <c r="AL54" i="21"/>
  <c r="AM54" i="21"/>
  <c r="AN54" i="21"/>
  <c r="AO54" i="21"/>
  <c r="AO56" i="21" s="1"/>
  <c r="F55" i="21"/>
  <c r="G55" i="21"/>
  <c r="H55" i="21"/>
  <c r="I55" i="21"/>
  <c r="J55" i="21"/>
  <c r="K55" i="21"/>
  <c r="L55" i="21"/>
  <c r="L56" i="21" s="1"/>
  <c r="N55" i="21"/>
  <c r="P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G56" i="21"/>
  <c r="H56" i="21"/>
  <c r="M56" i="21"/>
  <c r="N56" i="21"/>
  <c r="O56" i="21"/>
  <c r="P56" i="21"/>
  <c r="Q56" i="21"/>
  <c r="R56" i="21"/>
  <c r="S56" i="21"/>
  <c r="U56" i="21"/>
  <c r="W56" i="21"/>
  <c r="X56" i="21"/>
  <c r="Z56" i="21"/>
  <c r="AC56" i="21"/>
  <c r="AE56" i="21"/>
  <c r="AF56" i="21"/>
  <c r="AH56" i="21"/>
  <c r="AI56" i="21"/>
  <c r="AK56" i="21"/>
  <c r="AM56" i="21"/>
  <c r="AN56" i="21"/>
  <c r="E59" i="21"/>
  <c r="F59" i="21"/>
  <c r="G59" i="21"/>
  <c r="G61" i="21" s="1"/>
  <c r="H59" i="21"/>
  <c r="I59" i="21"/>
  <c r="J59" i="21"/>
  <c r="K59" i="21"/>
  <c r="K61" i="21" s="1"/>
  <c r="L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F61" i="21" s="1"/>
  <c r="AG59" i="21"/>
  <c r="AG61" i="21" s="1"/>
  <c r="AH59" i="21"/>
  <c r="AI59" i="21"/>
  <c r="AI61" i="21" s="1"/>
  <c r="AJ59" i="21"/>
  <c r="AK59" i="21"/>
  <c r="AL59" i="21"/>
  <c r="AL61" i="21" s="1"/>
  <c r="AM59" i="21"/>
  <c r="AN59" i="21"/>
  <c r="AN61" i="21" s="1"/>
  <c r="AO59" i="21"/>
  <c r="AO61" i="21" s="1"/>
  <c r="F60" i="21"/>
  <c r="G60" i="21"/>
  <c r="H60" i="21"/>
  <c r="I60" i="21"/>
  <c r="J60" i="21"/>
  <c r="K60" i="21"/>
  <c r="L60" i="21"/>
  <c r="M60" i="21"/>
  <c r="N60" i="21"/>
  <c r="O60" i="21"/>
  <c r="P60" i="21"/>
  <c r="Q60" i="21"/>
  <c r="Q60" i="24" s="1"/>
  <c r="R60" i="21"/>
  <c r="S60" i="21"/>
  <c r="T60" i="21"/>
  <c r="U60" i="21"/>
  <c r="V60" i="21"/>
  <c r="W60" i="21"/>
  <c r="X60" i="21"/>
  <c r="Y60" i="21"/>
  <c r="Y60" i="24" s="1"/>
  <c r="Z60" i="21"/>
  <c r="Z60" i="24" s="1"/>
  <c r="AA60" i="21"/>
  <c r="AB60" i="21"/>
  <c r="AC60" i="21"/>
  <c r="AD60" i="21"/>
  <c r="AE60" i="21"/>
  <c r="AF60" i="21"/>
  <c r="AG60" i="21"/>
  <c r="AH60" i="21"/>
  <c r="AH61" i="21" s="1"/>
  <c r="AI60" i="21"/>
  <c r="AJ60" i="21"/>
  <c r="AK60" i="21"/>
  <c r="AK61" i="21" s="1"/>
  <c r="AL60" i="21"/>
  <c r="AM60" i="21"/>
  <c r="AN60" i="21"/>
  <c r="AO60" i="21"/>
  <c r="F61" i="21"/>
  <c r="L61" i="21"/>
  <c r="O61" i="21"/>
  <c r="T61" i="21"/>
  <c r="W61" i="21"/>
  <c r="Z61" i="21"/>
  <c r="AB61" i="21"/>
  <c r="AE61" i="21"/>
  <c r="AJ61" i="21"/>
  <c r="AM61" i="21"/>
  <c r="D64" i="21"/>
  <c r="F64" i="21"/>
  <c r="F66" i="21" s="1"/>
  <c r="G64" i="21"/>
  <c r="G66" i="21" s="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C64" i="24" s="1"/>
  <c r="AD64" i="21"/>
  <c r="AE64" i="21"/>
  <c r="AF64" i="21"/>
  <c r="AG64" i="21"/>
  <c r="AG66" i="21" s="1"/>
  <c r="AH64" i="21"/>
  <c r="AI64" i="21"/>
  <c r="AJ64" i="21"/>
  <c r="AK64" i="21"/>
  <c r="AL64" i="21"/>
  <c r="AL66" i="21" s="1"/>
  <c r="AM64" i="21"/>
  <c r="AM66" i="21" s="1"/>
  <c r="AN64" i="21"/>
  <c r="AO64" i="21"/>
  <c r="AO66" i="21" s="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I66" i="21" s="1"/>
  <c r="AJ65" i="21"/>
  <c r="AK65" i="21"/>
  <c r="AL65" i="21"/>
  <c r="AM65" i="21"/>
  <c r="AN65" i="21"/>
  <c r="AO65" i="21"/>
  <c r="H66" i="21"/>
  <c r="J66" i="21"/>
  <c r="M66" i="21"/>
  <c r="P66" i="21"/>
  <c r="R66" i="21"/>
  <c r="U66" i="21"/>
  <c r="X66" i="21"/>
  <c r="Z66" i="21"/>
  <c r="AC66" i="21"/>
  <c r="AF66" i="21"/>
  <c r="AH66" i="21"/>
  <c r="AJ66" i="21"/>
  <c r="AK66" i="21"/>
  <c r="AN66" i="21"/>
  <c r="D70" i="21"/>
  <c r="F70" i="21"/>
  <c r="G70" i="21"/>
  <c r="H70" i="21"/>
  <c r="I70" i="21"/>
  <c r="J70" i="21"/>
  <c r="K70" i="21"/>
  <c r="L70" i="21"/>
  <c r="M70" i="21"/>
  <c r="M72" i="21" s="1"/>
  <c r="N70" i="21"/>
  <c r="O70" i="21"/>
  <c r="P70" i="21"/>
  <c r="Q70" i="21"/>
  <c r="R70" i="21"/>
  <c r="S70" i="21"/>
  <c r="T70" i="21"/>
  <c r="U70" i="21"/>
  <c r="U70" i="24" s="1"/>
  <c r="V70" i="21"/>
  <c r="W70" i="21"/>
  <c r="X70" i="21"/>
  <c r="Y70" i="21"/>
  <c r="Z70" i="21"/>
  <c r="Z72" i="21" s="1"/>
  <c r="AA70" i="21"/>
  <c r="AB70" i="21"/>
  <c r="AC70" i="21"/>
  <c r="AD70" i="21"/>
  <c r="AE70" i="21"/>
  <c r="AF70" i="21"/>
  <c r="AG70" i="21"/>
  <c r="AH70" i="21"/>
  <c r="AI70" i="21"/>
  <c r="AJ70" i="21"/>
  <c r="AK70" i="21"/>
  <c r="AK72" i="21" s="1"/>
  <c r="AL70" i="21"/>
  <c r="AL72" i="21" s="1"/>
  <c r="AM70" i="21"/>
  <c r="AM72" i="21" s="1"/>
  <c r="AN70" i="21"/>
  <c r="AO70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G72" i="21" s="1"/>
  <c r="AH71" i="21"/>
  <c r="AI71" i="21"/>
  <c r="AJ71" i="21"/>
  <c r="AK71" i="21"/>
  <c r="AL71" i="21"/>
  <c r="AM71" i="21"/>
  <c r="AN71" i="21"/>
  <c r="AN72" i="21" s="1"/>
  <c r="AO71" i="21"/>
  <c r="AO72" i="21" s="1"/>
  <c r="F72" i="21"/>
  <c r="J72" i="21"/>
  <c r="K72" i="21"/>
  <c r="R72" i="21"/>
  <c r="S72" i="21"/>
  <c r="V72" i="21"/>
  <c r="AA72" i="21"/>
  <c r="AD72" i="21"/>
  <c r="AF72" i="21"/>
  <c r="AH72" i="21"/>
  <c r="AI72" i="21"/>
  <c r="D73" i="21"/>
  <c r="F73" i="33" s="1"/>
  <c r="H73" i="33" s="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F74" i="21"/>
  <c r="G74" i="21"/>
  <c r="H74" i="21"/>
  <c r="I74" i="21"/>
  <c r="J74" i="21"/>
  <c r="L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H75" i="21"/>
  <c r="I75" i="21"/>
  <c r="J75" i="21"/>
  <c r="K75" i="21"/>
  <c r="L75" i="21"/>
  <c r="M75" i="21"/>
  <c r="M75" i="24" s="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F77" i="21"/>
  <c r="G77" i="21"/>
  <c r="H77" i="21"/>
  <c r="I77" i="21"/>
  <c r="J77" i="21"/>
  <c r="K77" i="21"/>
  <c r="L77" i="21"/>
  <c r="M77" i="21"/>
  <c r="M77" i="24" s="1"/>
  <c r="N77" i="21"/>
  <c r="O77" i="21"/>
  <c r="P77" i="21"/>
  <c r="Q77" i="21"/>
  <c r="Q77" i="24" s="1"/>
  <c r="R77" i="21"/>
  <c r="S77" i="21"/>
  <c r="T77" i="21"/>
  <c r="U77" i="21"/>
  <c r="U77" i="24" s="1"/>
  <c r="V77" i="21"/>
  <c r="W77" i="21"/>
  <c r="X77" i="21"/>
  <c r="Y77" i="21"/>
  <c r="Y77" i="24" s="1"/>
  <c r="Z77" i="21"/>
  <c r="AA77" i="21"/>
  <c r="AB77" i="21"/>
  <c r="AC77" i="21"/>
  <c r="AC77" i="24" s="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H78" i="21"/>
  <c r="I78" i="21"/>
  <c r="J78" i="21"/>
  <c r="K78" i="21"/>
  <c r="L78" i="21"/>
  <c r="M78" i="21"/>
  <c r="N78" i="21"/>
  <c r="O78" i="21"/>
  <c r="P78" i="21"/>
  <c r="P78" i="24" s="1"/>
  <c r="Q78" i="21"/>
  <c r="R78" i="21"/>
  <c r="S78" i="21"/>
  <c r="T78" i="21"/>
  <c r="U78" i="21"/>
  <c r="V78" i="21"/>
  <c r="W78" i="21"/>
  <c r="X78" i="21"/>
  <c r="X78" i="24" s="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F81" i="21"/>
  <c r="G81" i="21"/>
  <c r="H81" i="21"/>
  <c r="I81" i="21"/>
  <c r="J81" i="21"/>
  <c r="J81" i="24" s="1"/>
  <c r="K81" i="21"/>
  <c r="L81" i="21"/>
  <c r="M81" i="21"/>
  <c r="N81" i="21"/>
  <c r="N81" i="24" s="1"/>
  <c r="O81" i="21"/>
  <c r="P81" i="21"/>
  <c r="Q81" i="21"/>
  <c r="R81" i="21"/>
  <c r="R81" i="24" s="1"/>
  <c r="S81" i="21"/>
  <c r="T81" i="21"/>
  <c r="U81" i="21"/>
  <c r="V81" i="21"/>
  <c r="V81" i="24" s="1"/>
  <c r="W81" i="21"/>
  <c r="X81" i="21"/>
  <c r="Y81" i="21"/>
  <c r="Y81" i="24" s="1"/>
  <c r="Z81" i="21"/>
  <c r="Z81" i="24" s="1"/>
  <c r="AA81" i="21"/>
  <c r="AB81" i="21"/>
  <c r="AC81" i="21"/>
  <c r="AD81" i="21"/>
  <c r="AD81" i="24" s="1"/>
  <c r="AE81" i="21"/>
  <c r="AF81" i="21"/>
  <c r="AG81" i="21"/>
  <c r="AH81" i="21"/>
  <c r="AI81" i="21"/>
  <c r="AJ81" i="21"/>
  <c r="AK81" i="21"/>
  <c r="AL81" i="21"/>
  <c r="AM81" i="21"/>
  <c r="AN81" i="21"/>
  <c r="AO81" i="21"/>
  <c r="D86" i="21"/>
  <c r="F86" i="33" s="1"/>
  <c r="E86" i="21"/>
  <c r="F86" i="21"/>
  <c r="F86" i="24" s="1"/>
  <c r="G86" i="21"/>
  <c r="G86" i="24" s="1"/>
  <c r="D87" i="21"/>
  <c r="F87" i="33" s="1"/>
  <c r="H87" i="33" s="1"/>
  <c r="F87" i="21"/>
  <c r="F87" i="24" s="1"/>
  <c r="D87" i="24" s="1"/>
  <c r="F87" i="36" s="1"/>
  <c r="G87" i="21"/>
  <c r="D88" i="21"/>
  <c r="F88" i="33" s="1"/>
  <c r="E88" i="21"/>
  <c r="F88" i="21"/>
  <c r="F88" i="24" s="1"/>
  <c r="G88" i="21"/>
  <c r="G88" i="24" s="1"/>
  <c r="E88" i="24" s="1"/>
  <c r="G88" i="36" s="1"/>
  <c r="D89" i="21"/>
  <c r="F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5" i="33"/>
  <c r="E7" i="33"/>
  <c r="D11" i="33"/>
  <c r="E11" i="33"/>
  <c r="D12" i="33"/>
  <c r="E12" i="33"/>
  <c r="D13" i="33"/>
  <c r="E14" i="33"/>
  <c r="D15" i="33"/>
  <c r="E15" i="33"/>
  <c r="G15" i="33"/>
  <c r="I15" i="33" s="1"/>
  <c r="D19" i="33"/>
  <c r="E19" i="33"/>
  <c r="D20" i="33"/>
  <c r="E20" i="33"/>
  <c r="D21" i="33"/>
  <c r="E22" i="33"/>
  <c r="D23" i="33"/>
  <c r="E23" i="33"/>
  <c r="F23" i="33"/>
  <c r="H23" i="33" s="1"/>
  <c r="D27" i="33"/>
  <c r="D28" i="33"/>
  <c r="D29" i="33"/>
  <c r="E32" i="33"/>
  <c r="F32" i="33"/>
  <c r="D33" i="33"/>
  <c r="E33" i="33"/>
  <c r="F33" i="33"/>
  <c r="H33" i="33" s="1"/>
  <c r="D34" i="33"/>
  <c r="E34" i="33"/>
  <c r="D35" i="33"/>
  <c r="D39" i="33"/>
  <c r="E39" i="33"/>
  <c r="E43" i="33" s="1"/>
  <c r="E40" i="33"/>
  <c r="E42" i="33" s="1"/>
  <c r="E41" i="33"/>
  <c r="G41" i="33"/>
  <c r="I41" i="33"/>
  <c r="D45" i="33"/>
  <c r="D47" i="33"/>
  <c r="F47" i="33"/>
  <c r="H47" i="33" s="1"/>
  <c r="G47" i="33"/>
  <c r="E49" i="33"/>
  <c r="D51" i="33"/>
  <c r="E51" i="33"/>
  <c r="D54" i="33"/>
  <c r="D56" i="33" s="1"/>
  <c r="D55" i="33"/>
  <c r="E55" i="33"/>
  <c r="E59" i="33"/>
  <c r="E61" i="33" s="1"/>
  <c r="D60" i="33"/>
  <c r="E60" i="33"/>
  <c r="D64" i="33"/>
  <c r="D65" i="33"/>
  <c r="D66" i="33"/>
  <c r="E70" i="33"/>
  <c r="F70" i="33"/>
  <c r="D71" i="33"/>
  <c r="E71" i="33"/>
  <c r="E72" i="33"/>
  <c r="D73" i="33"/>
  <c r="D74" i="33"/>
  <c r="E75" i="33"/>
  <c r="E76" i="33"/>
  <c r="D77" i="33"/>
  <c r="E78" i="33"/>
  <c r="E79" i="33"/>
  <c r="D80" i="33"/>
  <c r="E80" i="33"/>
  <c r="D81" i="33"/>
  <c r="G86" i="33"/>
  <c r="D87" i="33"/>
  <c r="E87" i="33"/>
  <c r="G88" i="33"/>
  <c r="F89" i="33"/>
  <c r="A4" i="11"/>
  <c r="A5" i="11"/>
  <c r="F11" i="11"/>
  <c r="H11" i="11"/>
  <c r="I11" i="11"/>
  <c r="L11" i="11"/>
  <c r="M11" i="11"/>
  <c r="G12" i="11"/>
  <c r="H12" i="11"/>
  <c r="F12" i="11" s="1"/>
  <c r="I12" i="11"/>
  <c r="M12" i="11"/>
  <c r="E12" i="35" s="1"/>
  <c r="F13" i="11"/>
  <c r="H13" i="11"/>
  <c r="I13" i="11"/>
  <c r="M13" i="11" s="1"/>
  <c r="L13" i="11"/>
  <c r="H14" i="11"/>
  <c r="I14" i="11"/>
  <c r="G14" i="11" s="1"/>
  <c r="M14" i="11"/>
  <c r="E14" i="35" s="1"/>
  <c r="F15" i="11"/>
  <c r="H15" i="11"/>
  <c r="I15" i="11"/>
  <c r="G15" i="11" s="1"/>
  <c r="L15" i="11"/>
  <c r="D15" i="35" s="1"/>
  <c r="J16" i="11"/>
  <c r="K16" i="11"/>
  <c r="K82" i="11" s="1"/>
  <c r="H18" i="11"/>
  <c r="I18" i="11"/>
  <c r="F19" i="11"/>
  <c r="H19" i="11"/>
  <c r="I19" i="11"/>
  <c r="L19" i="11"/>
  <c r="D19" i="35" s="1"/>
  <c r="G20" i="11"/>
  <c r="H20" i="11"/>
  <c r="F20" i="11" s="1"/>
  <c r="I20" i="11"/>
  <c r="M20" i="11"/>
  <c r="F21" i="11"/>
  <c r="G21" i="11"/>
  <c r="H21" i="11"/>
  <c r="I21" i="11"/>
  <c r="M21" i="11" s="1"/>
  <c r="L21" i="11"/>
  <c r="G22" i="11"/>
  <c r="H22" i="11"/>
  <c r="I22" i="11"/>
  <c r="M22" i="11"/>
  <c r="F23" i="11"/>
  <c r="H23" i="11"/>
  <c r="I23" i="11"/>
  <c r="G23" i="11" s="1"/>
  <c r="L23" i="11"/>
  <c r="M23" i="11"/>
  <c r="J24" i="11"/>
  <c r="K24" i="11"/>
  <c r="G27" i="11"/>
  <c r="H27" i="11"/>
  <c r="F27" i="11" s="1"/>
  <c r="F29" i="11" s="1"/>
  <c r="I27" i="11"/>
  <c r="M27" i="11"/>
  <c r="F28" i="11"/>
  <c r="H28" i="11"/>
  <c r="I28" i="11"/>
  <c r="L28" i="11"/>
  <c r="H29" i="11"/>
  <c r="J29" i="11"/>
  <c r="K29" i="11"/>
  <c r="G32" i="11"/>
  <c r="H32" i="11"/>
  <c r="I32" i="11"/>
  <c r="M32" i="11" s="1"/>
  <c r="F33" i="11"/>
  <c r="H33" i="11"/>
  <c r="I33" i="11"/>
  <c r="G33" i="11" s="1"/>
  <c r="L33" i="11"/>
  <c r="M33" i="11"/>
  <c r="G34" i="11"/>
  <c r="H34" i="11"/>
  <c r="F34" i="11" s="1"/>
  <c r="I34" i="11"/>
  <c r="M34" i="11"/>
  <c r="F35" i="11"/>
  <c r="H35" i="11"/>
  <c r="I35" i="11"/>
  <c r="L35" i="11"/>
  <c r="J36" i="11"/>
  <c r="K36" i="11"/>
  <c r="L37" i="11"/>
  <c r="M37" i="11"/>
  <c r="H38" i="11"/>
  <c r="I38" i="11"/>
  <c r="G39" i="11"/>
  <c r="H39" i="11"/>
  <c r="F39" i="11" s="1"/>
  <c r="I39" i="11"/>
  <c r="M39" i="11"/>
  <c r="F40" i="11"/>
  <c r="G40" i="11"/>
  <c r="G42" i="11" s="1"/>
  <c r="G43" i="11" s="1"/>
  <c r="H40" i="11"/>
  <c r="I40" i="11"/>
  <c r="M40" i="11" s="1"/>
  <c r="M42" i="11" s="1"/>
  <c r="M43" i="11" s="1"/>
  <c r="L40" i="11"/>
  <c r="G41" i="11"/>
  <c r="H41" i="11"/>
  <c r="I41" i="11"/>
  <c r="M41" i="11"/>
  <c r="I42" i="11"/>
  <c r="I43" i="11" s="1"/>
  <c r="J42" i="11"/>
  <c r="K42" i="11"/>
  <c r="K43" i="11" s="1"/>
  <c r="J43" i="11"/>
  <c r="J82" i="11" s="1"/>
  <c r="F45" i="11"/>
  <c r="H45" i="11"/>
  <c r="I45" i="11"/>
  <c r="G45" i="11" s="1"/>
  <c r="L45" i="11"/>
  <c r="M45" i="11"/>
  <c r="G47" i="11"/>
  <c r="H47" i="11"/>
  <c r="F47" i="11" s="1"/>
  <c r="I47" i="11"/>
  <c r="M47" i="11"/>
  <c r="F49" i="11"/>
  <c r="H49" i="11"/>
  <c r="I49" i="11"/>
  <c r="M49" i="11" s="1"/>
  <c r="E49" i="35" s="1"/>
  <c r="L49" i="11"/>
  <c r="H51" i="11"/>
  <c r="I51" i="11"/>
  <c r="G51" i="11" s="1"/>
  <c r="M51" i="11"/>
  <c r="F54" i="11"/>
  <c r="H54" i="11"/>
  <c r="I54" i="11"/>
  <c r="G54" i="11" s="1"/>
  <c r="L54" i="11"/>
  <c r="G55" i="11"/>
  <c r="H55" i="11"/>
  <c r="F55" i="11" s="1"/>
  <c r="F56" i="11" s="1"/>
  <c r="I55" i="11"/>
  <c r="M55" i="11"/>
  <c r="G56" i="11"/>
  <c r="I56" i="11"/>
  <c r="J56" i="11"/>
  <c r="K56" i="11"/>
  <c r="F59" i="11"/>
  <c r="H59" i="11"/>
  <c r="I59" i="11"/>
  <c r="M59" i="11" s="1"/>
  <c r="L59" i="11"/>
  <c r="H60" i="11"/>
  <c r="I60" i="11"/>
  <c r="G60" i="11" s="1"/>
  <c r="M60" i="11"/>
  <c r="E60" i="35" s="1"/>
  <c r="J61" i="11"/>
  <c r="K61" i="11"/>
  <c r="F64" i="11"/>
  <c r="H64" i="11"/>
  <c r="I64" i="11"/>
  <c r="L64" i="11"/>
  <c r="G65" i="11"/>
  <c r="H65" i="11"/>
  <c r="F65" i="11" s="1"/>
  <c r="F66" i="11" s="1"/>
  <c r="I65" i="11"/>
  <c r="M65" i="11"/>
  <c r="J66" i="11"/>
  <c r="K66" i="11"/>
  <c r="F70" i="11"/>
  <c r="H70" i="11"/>
  <c r="I70" i="11"/>
  <c r="L70" i="11"/>
  <c r="H71" i="11"/>
  <c r="I71" i="11"/>
  <c r="G71" i="11" s="1"/>
  <c r="M71" i="11"/>
  <c r="E71" i="35" s="1"/>
  <c r="J72" i="11"/>
  <c r="K72" i="11"/>
  <c r="F73" i="11"/>
  <c r="H73" i="11"/>
  <c r="I73" i="11"/>
  <c r="G73" i="11" s="1"/>
  <c r="L73" i="11"/>
  <c r="G74" i="11"/>
  <c r="H74" i="11"/>
  <c r="F74" i="11" s="1"/>
  <c r="I74" i="11"/>
  <c r="M74" i="11"/>
  <c r="F75" i="11"/>
  <c r="G75" i="11"/>
  <c r="H75" i="11"/>
  <c r="I75" i="11"/>
  <c r="M75" i="11" s="1"/>
  <c r="L75" i="11"/>
  <c r="G76" i="11"/>
  <c r="H76" i="11"/>
  <c r="I76" i="11"/>
  <c r="M76" i="11" s="1"/>
  <c r="F77" i="11"/>
  <c r="H77" i="11"/>
  <c r="I77" i="11"/>
  <c r="G77" i="11" s="1"/>
  <c r="L77" i="11"/>
  <c r="M77" i="11"/>
  <c r="E77" i="35" s="1"/>
  <c r="G78" i="11"/>
  <c r="H78" i="11"/>
  <c r="F78" i="11" s="1"/>
  <c r="I78" i="11"/>
  <c r="M78" i="11"/>
  <c r="F79" i="11"/>
  <c r="H79" i="11"/>
  <c r="I79" i="11"/>
  <c r="L79" i="11"/>
  <c r="H80" i="11"/>
  <c r="I80" i="11"/>
  <c r="G80" i="11" s="1"/>
  <c r="M80" i="11"/>
  <c r="E80" i="35" s="1"/>
  <c r="F81" i="11"/>
  <c r="H81" i="11"/>
  <c r="I81" i="11"/>
  <c r="L81" i="11"/>
  <c r="D82" i="11"/>
  <c r="E82" i="11"/>
  <c r="E84" i="12" s="1"/>
  <c r="A5" i="23"/>
  <c r="R8" i="23"/>
  <c r="T8" i="23"/>
  <c r="V8" i="23"/>
  <c r="X8" i="23"/>
  <c r="Z8" i="23"/>
  <c r="AB8" i="23"/>
  <c r="AD8" i="23"/>
  <c r="AF8" i="23"/>
  <c r="AH8" i="23"/>
  <c r="AJ8" i="23"/>
  <c r="AL8" i="23"/>
  <c r="AN8" i="23"/>
  <c r="F11" i="23"/>
  <c r="G11" i="23"/>
  <c r="E11" i="23" s="1"/>
  <c r="G11" i="35" s="1"/>
  <c r="H11" i="23"/>
  <c r="I11" i="23"/>
  <c r="J11" i="23"/>
  <c r="K11" i="23"/>
  <c r="L11" i="23"/>
  <c r="L11" i="24" s="1"/>
  <c r="M11" i="23"/>
  <c r="M11" i="24" s="1"/>
  <c r="N11" i="23"/>
  <c r="N11" i="24" s="1"/>
  <c r="O11" i="23"/>
  <c r="O11" i="24" s="1"/>
  <c r="P11" i="23"/>
  <c r="P11" i="24" s="1"/>
  <c r="Q11" i="23"/>
  <c r="Q11" i="24" s="1"/>
  <c r="R11" i="23"/>
  <c r="S11" i="23"/>
  <c r="T11" i="23"/>
  <c r="T16" i="23" s="1"/>
  <c r="U11" i="23"/>
  <c r="V11" i="23"/>
  <c r="W11" i="23"/>
  <c r="X11" i="23"/>
  <c r="Y11" i="23"/>
  <c r="Z11" i="23"/>
  <c r="AA11" i="23"/>
  <c r="AB11" i="23"/>
  <c r="AB16" i="23" s="1"/>
  <c r="AC11" i="23"/>
  <c r="AD11" i="23"/>
  <c r="AE11" i="23"/>
  <c r="AF11" i="23"/>
  <c r="AG11" i="23"/>
  <c r="AH11" i="23"/>
  <c r="AI11" i="23"/>
  <c r="AJ11" i="23"/>
  <c r="AJ16" i="23" s="1"/>
  <c r="AK11" i="23"/>
  <c r="AL11" i="23"/>
  <c r="AM11" i="23"/>
  <c r="AN11" i="23"/>
  <c r="AO11" i="23"/>
  <c r="F12" i="23"/>
  <c r="G12" i="23"/>
  <c r="H12" i="23"/>
  <c r="I12" i="23"/>
  <c r="J12" i="23"/>
  <c r="K12" i="23"/>
  <c r="L12" i="23"/>
  <c r="M12" i="23"/>
  <c r="M16" i="23" s="1"/>
  <c r="N12" i="23"/>
  <c r="O12" i="23"/>
  <c r="O12" i="24" s="1"/>
  <c r="P12" i="23"/>
  <c r="Q12" i="23"/>
  <c r="Q12" i="24" s="1"/>
  <c r="R12" i="23"/>
  <c r="S12" i="23"/>
  <c r="T12" i="23"/>
  <c r="U12" i="23"/>
  <c r="U16" i="23" s="1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F14" i="23"/>
  <c r="G14" i="23"/>
  <c r="H14" i="23"/>
  <c r="H16" i="23" s="1"/>
  <c r="I14" i="23"/>
  <c r="E14" i="23" s="1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X16" i="23" s="1"/>
  <c r="Y14" i="23"/>
  <c r="Y16" i="23" s="1"/>
  <c r="Z14" i="23"/>
  <c r="AA14" i="23"/>
  <c r="AB14" i="23"/>
  <c r="AC14" i="23"/>
  <c r="AD14" i="23"/>
  <c r="AE14" i="23"/>
  <c r="AF14" i="23"/>
  <c r="AF16" i="23" s="1"/>
  <c r="AG14" i="23"/>
  <c r="AG16" i="23" s="1"/>
  <c r="AH14" i="23"/>
  <c r="AI14" i="23"/>
  <c r="AJ14" i="23"/>
  <c r="AK14" i="23"/>
  <c r="AL14" i="23"/>
  <c r="AM14" i="23"/>
  <c r="AN14" i="23"/>
  <c r="AN16" i="23" s="1"/>
  <c r="AO14" i="23"/>
  <c r="F15" i="23"/>
  <c r="G15" i="23"/>
  <c r="H15" i="23"/>
  <c r="I15" i="23"/>
  <c r="J15" i="23"/>
  <c r="K15" i="23"/>
  <c r="L15" i="23"/>
  <c r="M15" i="23"/>
  <c r="M15" i="24" s="1"/>
  <c r="N15" i="23"/>
  <c r="O15" i="23"/>
  <c r="O15" i="24" s="1"/>
  <c r="P15" i="23"/>
  <c r="Q15" i="23"/>
  <c r="Q15" i="24" s="1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I16" i="23"/>
  <c r="L16" i="23"/>
  <c r="P16" i="23"/>
  <c r="Q16" i="23"/>
  <c r="AC16" i="23"/>
  <c r="AD16" i="23"/>
  <c r="AD82" i="23" s="1"/>
  <c r="AB641" i="44" s="1"/>
  <c r="AK16" i="23"/>
  <c r="AO16" i="23"/>
  <c r="F19" i="23"/>
  <c r="G19" i="23"/>
  <c r="H19" i="23"/>
  <c r="I19" i="23"/>
  <c r="J19" i="23"/>
  <c r="K19" i="23"/>
  <c r="L19" i="23"/>
  <c r="L19" i="24" s="1"/>
  <c r="M19" i="23"/>
  <c r="M19" i="24" s="1"/>
  <c r="N19" i="23"/>
  <c r="O19" i="23"/>
  <c r="P19" i="23"/>
  <c r="P19" i="24" s="1"/>
  <c r="Q19" i="23"/>
  <c r="Q19" i="24" s="1"/>
  <c r="R19" i="23"/>
  <c r="S19" i="23"/>
  <c r="T19" i="23"/>
  <c r="U19" i="23"/>
  <c r="V19" i="23"/>
  <c r="V24" i="23" s="1"/>
  <c r="W19" i="23"/>
  <c r="X19" i="23"/>
  <c r="X24" i="23" s="1"/>
  <c r="Y19" i="23"/>
  <c r="Z19" i="23"/>
  <c r="AA19" i="23"/>
  <c r="AB19" i="23"/>
  <c r="AC19" i="23"/>
  <c r="AD19" i="23"/>
  <c r="AD24" i="23" s="1"/>
  <c r="AE19" i="23"/>
  <c r="AF19" i="23"/>
  <c r="AG19" i="23"/>
  <c r="AH19" i="23"/>
  <c r="AI19" i="23"/>
  <c r="AJ19" i="23"/>
  <c r="AK19" i="23"/>
  <c r="AL19" i="23"/>
  <c r="AL24" i="23" s="1"/>
  <c r="AM19" i="23"/>
  <c r="AN19" i="23"/>
  <c r="AO19" i="23"/>
  <c r="F20" i="23"/>
  <c r="G20" i="23"/>
  <c r="H20" i="23"/>
  <c r="I20" i="23"/>
  <c r="E20" i="23" s="1"/>
  <c r="J20" i="23"/>
  <c r="K20" i="23"/>
  <c r="K20" i="24" s="1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F21" i="23"/>
  <c r="G21" i="23"/>
  <c r="H21" i="23"/>
  <c r="I21" i="23"/>
  <c r="J21" i="23"/>
  <c r="K21" i="23"/>
  <c r="L21" i="23"/>
  <c r="L21" i="24" s="1"/>
  <c r="M21" i="23"/>
  <c r="M21" i="24" s="1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H24" i="23" s="1"/>
  <c r="AI21" i="23"/>
  <c r="AJ21" i="23"/>
  <c r="AK21" i="23"/>
  <c r="AL21" i="23"/>
  <c r="AM21" i="23"/>
  <c r="AN21" i="23"/>
  <c r="AO21" i="23"/>
  <c r="D22" i="23"/>
  <c r="F22" i="35" s="1"/>
  <c r="F22" i="23"/>
  <c r="G22" i="23"/>
  <c r="H22" i="23"/>
  <c r="I22" i="23"/>
  <c r="J22" i="23"/>
  <c r="K22" i="23"/>
  <c r="L22" i="23"/>
  <c r="M22" i="23"/>
  <c r="M24" i="23" s="1"/>
  <c r="N22" i="23"/>
  <c r="O22" i="23"/>
  <c r="P22" i="23"/>
  <c r="Q22" i="23"/>
  <c r="Q24" i="23" s="1"/>
  <c r="R22" i="23"/>
  <c r="S22" i="23"/>
  <c r="T22" i="23"/>
  <c r="U22" i="23"/>
  <c r="V22" i="23"/>
  <c r="W22" i="23"/>
  <c r="X22" i="23"/>
  <c r="Y22" i="23"/>
  <c r="Z22" i="23"/>
  <c r="AA22" i="23"/>
  <c r="AB22" i="23"/>
  <c r="AB24" i="23" s="1"/>
  <c r="AC22" i="23"/>
  <c r="AC24" i="23" s="1"/>
  <c r="AD22" i="23"/>
  <c r="AE22" i="23"/>
  <c r="AF22" i="23"/>
  <c r="AG22" i="23"/>
  <c r="AG24" i="23" s="1"/>
  <c r="AH22" i="23"/>
  <c r="AI22" i="23"/>
  <c r="AJ22" i="23"/>
  <c r="AK22" i="23"/>
  <c r="AK24" i="23" s="1"/>
  <c r="AL22" i="23"/>
  <c r="AM22" i="23"/>
  <c r="AN22" i="23"/>
  <c r="AO22" i="23"/>
  <c r="AO24" i="23" s="1"/>
  <c r="F23" i="23"/>
  <c r="G23" i="23"/>
  <c r="H23" i="23"/>
  <c r="I23" i="23"/>
  <c r="J23" i="23"/>
  <c r="K23" i="23"/>
  <c r="L23" i="23"/>
  <c r="L23" i="24" s="1"/>
  <c r="M23" i="23"/>
  <c r="M23" i="24" s="1"/>
  <c r="N23" i="23"/>
  <c r="N23" i="24" s="1"/>
  <c r="O23" i="23"/>
  <c r="O23" i="24" s="1"/>
  <c r="P23" i="23"/>
  <c r="Q23" i="23"/>
  <c r="Q23" i="24" s="1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N24" i="23" s="1"/>
  <c r="AO23" i="23"/>
  <c r="U24" i="23"/>
  <c r="F27" i="23"/>
  <c r="G27" i="23"/>
  <c r="H27" i="23"/>
  <c r="I27" i="23"/>
  <c r="J27" i="23"/>
  <c r="K27" i="23"/>
  <c r="K29" i="23" s="1"/>
  <c r="L27" i="23"/>
  <c r="M27" i="23"/>
  <c r="N27" i="23"/>
  <c r="O27" i="23"/>
  <c r="O29" i="23" s="1"/>
  <c r="P27" i="23"/>
  <c r="Q27" i="23"/>
  <c r="R27" i="23"/>
  <c r="S27" i="23"/>
  <c r="S29" i="23" s="1"/>
  <c r="T27" i="23"/>
  <c r="T29" i="23" s="1"/>
  <c r="U27" i="23"/>
  <c r="V27" i="23"/>
  <c r="W27" i="23"/>
  <c r="X27" i="23"/>
  <c r="Y27" i="23"/>
  <c r="Z27" i="23"/>
  <c r="AA27" i="23"/>
  <c r="AA29" i="23" s="1"/>
  <c r="AB27" i="23"/>
  <c r="AB29" i="23" s="1"/>
  <c r="AC27" i="23"/>
  <c r="AD27" i="23"/>
  <c r="AE27" i="23"/>
  <c r="AF27" i="23"/>
  <c r="AG27" i="23"/>
  <c r="AH27" i="23"/>
  <c r="AI27" i="23"/>
  <c r="AI29" i="23" s="1"/>
  <c r="AJ27" i="23"/>
  <c r="AJ29" i="23" s="1"/>
  <c r="AK27" i="23"/>
  <c r="AL27" i="23"/>
  <c r="AM27" i="23"/>
  <c r="AM29" i="23" s="1"/>
  <c r="AN27" i="23"/>
  <c r="AO27" i="23"/>
  <c r="F28" i="23"/>
  <c r="G28" i="23"/>
  <c r="H28" i="23"/>
  <c r="H29" i="23" s="1"/>
  <c r="I28" i="23"/>
  <c r="I29" i="23" s="1"/>
  <c r="J28" i="23"/>
  <c r="K28" i="23"/>
  <c r="L28" i="23"/>
  <c r="M28" i="23"/>
  <c r="M29" i="23" s="1"/>
  <c r="N28" i="23"/>
  <c r="N29" i="23" s="1"/>
  <c r="O28" i="23"/>
  <c r="P28" i="23"/>
  <c r="Q28" i="23"/>
  <c r="Q29" i="23" s="1"/>
  <c r="R28" i="23"/>
  <c r="S28" i="23"/>
  <c r="T28" i="23"/>
  <c r="U28" i="23"/>
  <c r="U29" i="23" s="1"/>
  <c r="V28" i="23"/>
  <c r="W28" i="23"/>
  <c r="X28" i="23"/>
  <c r="Y28" i="23"/>
  <c r="Y29" i="23" s="1"/>
  <c r="Z28" i="23"/>
  <c r="AA28" i="23"/>
  <c r="AB28" i="23"/>
  <c r="AC28" i="23"/>
  <c r="AC29" i="23" s="1"/>
  <c r="AD28" i="23"/>
  <c r="AD29" i="23" s="1"/>
  <c r="AE28" i="23"/>
  <c r="AF28" i="23"/>
  <c r="AF29" i="23" s="1"/>
  <c r="AG28" i="23"/>
  <c r="AG29" i="23" s="1"/>
  <c r="AH28" i="23"/>
  <c r="AI28" i="23"/>
  <c r="AJ28" i="23"/>
  <c r="AK28" i="23"/>
  <c r="AK29" i="23" s="1"/>
  <c r="AL28" i="23"/>
  <c r="AL29" i="23" s="1"/>
  <c r="AM28" i="23"/>
  <c r="AN28" i="23"/>
  <c r="AO28" i="23"/>
  <c r="AO29" i="23" s="1"/>
  <c r="J29" i="23"/>
  <c r="P29" i="23"/>
  <c r="R29" i="23"/>
  <c r="W29" i="23"/>
  <c r="X29" i="23"/>
  <c r="Z29" i="23"/>
  <c r="AE29" i="23"/>
  <c r="AH29" i="23"/>
  <c r="AN29" i="23"/>
  <c r="F32" i="23"/>
  <c r="G32" i="23"/>
  <c r="H32" i="23"/>
  <c r="I32" i="23"/>
  <c r="J32" i="23"/>
  <c r="K32" i="23"/>
  <c r="L32" i="23"/>
  <c r="L32" i="24" s="1"/>
  <c r="M32" i="23"/>
  <c r="N32" i="23"/>
  <c r="N32" i="24" s="1"/>
  <c r="O32" i="23"/>
  <c r="O32" i="24" s="1"/>
  <c r="P32" i="23"/>
  <c r="P32" i="24" s="1"/>
  <c r="Q32" i="23"/>
  <c r="R32" i="23"/>
  <c r="S32" i="23"/>
  <c r="T32" i="23"/>
  <c r="T36" i="23" s="1"/>
  <c r="U32" i="23"/>
  <c r="V32" i="23"/>
  <c r="W32" i="23"/>
  <c r="X32" i="23"/>
  <c r="X36" i="23" s="1"/>
  <c r="Y32" i="23"/>
  <c r="Y36" i="23" s="1"/>
  <c r="Z32" i="23"/>
  <c r="AA32" i="23"/>
  <c r="AB32" i="23"/>
  <c r="AC32" i="23"/>
  <c r="AC36" i="23" s="1"/>
  <c r="AD32" i="23"/>
  <c r="AE32" i="23"/>
  <c r="AF32" i="23"/>
  <c r="AF36" i="23" s="1"/>
  <c r="AG32" i="23"/>
  <c r="AG36" i="23" s="1"/>
  <c r="AH32" i="23"/>
  <c r="AI32" i="23"/>
  <c r="AJ32" i="23"/>
  <c r="AK32" i="23"/>
  <c r="AK36" i="23" s="1"/>
  <c r="AL32" i="23"/>
  <c r="AM32" i="23"/>
  <c r="AN32" i="23"/>
  <c r="AN36" i="23" s="1"/>
  <c r="AO32" i="23"/>
  <c r="AO36" i="23" s="1"/>
  <c r="F33" i="23"/>
  <c r="G33" i="23"/>
  <c r="H33" i="23"/>
  <c r="I33" i="23"/>
  <c r="J33" i="23"/>
  <c r="K33" i="23"/>
  <c r="K36" i="23" s="1"/>
  <c r="L33" i="23"/>
  <c r="M33" i="23"/>
  <c r="M33" i="24" s="1"/>
  <c r="N33" i="23"/>
  <c r="O33" i="23"/>
  <c r="P33" i="23"/>
  <c r="P33" i="24" s="1"/>
  <c r="Q33" i="23"/>
  <c r="Q33" i="24" s="1"/>
  <c r="R33" i="23"/>
  <c r="S33" i="23"/>
  <c r="S36" i="23" s="1"/>
  <c r="T33" i="23"/>
  <c r="U33" i="23"/>
  <c r="V33" i="23"/>
  <c r="W33" i="23"/>
  <c r="W36" i="23" s="1"/>
  <c r="X33" i="23"/>
  <c r="Y33" i="23"/>
  <c r="Z33" i="23"/>
  <c r="AA33" i="23"/>
  <c r="AA36" i="23" s="1"/>
  <c r="AB33" i="23"/>
  <c r="AB36" i="23" s="1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F34" i="23"/>
  <c r="G34" i="23"/>
  <c r="H34" i="23"/>
  <c r="I34" i="23"/>
  <c r="J34" i="23"/>
  <c r="K34" i="23"/>
  <c r="L34" i="23"/>
  <c r="L34" i="24" s="1"/>
  <c r="M34" i="23"/>
  <c r="M34" i="24" s="1"/>
  <c r="N34" i="23"/>
  <c r="N34" i="24" s="1"/>
  <c r="O34" i="23"/>
  <c r="O34" i="24" s="1"/>
  <c r="P34" i="23"/>
  <c r="P34" i="24" s="1"/>
  <c r="Q34" i="23"/>
  <c r="Q34" i="24" s="1"/>
  <c r="R34" i="23"/>
  <c r="S34" i="23"/>
  <c r="T34" i="23"/>
  <c r="U34" i="23"/>
  <c r="V34" i="23"/>
  <c r="V36" i="23" s="1"/>
  <c r="W34" i="23"/>
  <c r="X34" i="23"/>
  <c r="Y34" i="23"/>
  <c r="Z34" i="23"/>
  <c r="AA34" i="23"/>
  <c r="AB34" i="23"/>
  <c r="AC34" i="23"/>
  <c r="AD34" i="23"/>
  <c r="AD36" i="23" s="1"/>
  <c r="AE34" i="23"/>
  <c r="AF34" i="23"/>
  <c r="AG34" i="23"/>
  <c r="AH34" i="23"/>
  <c r="AI34" i="23"/>
  <c r="AJ34" i="23"/>
  <c r="AK34" i="23"/>
  <c r="AL34" i="23"/>
  <c r="AL36" i="23" s="1"/>
  <c r="AM34" i="23"/>
  <c r="AN34" i="23"/>
  <c r="AO34" i="23"/>
  <c r="F35" i="23"/>
  <c r="G35" i="23"/>
  <c r="H35" i="23"/>
  <c r="I35" i="23"/>
  <c r="J35" i="23"/>
  <c r="K35" i="23"/>
  <c r="L35" i="23"/>
  <c r="L35" i="24" s="1"/>
  <c r="M35" i="23"/>
  <c r="N35" i="23"/>
  <c r="O35" i="23"/>
  <c r="P35" i="23"/>
  <c r="Q35" i="23"/>
  <c r="R35" i="23"/>
  <c r="R36" i="23" s="1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J36" i="23"/>
  <c r="P36" i="23"/>
  <c r="Z36" i="23"/>
  <c r="AE36" i="23"/>
  <c r="AI36" i="23"/>
  <c r="AJ36" i="23"/>
  <c r="AM36" i="23"/>
  <c r="F39" i="23"/>
  <c r="G39" i="23"/>
  <c r="H39" i="23"/>
  <c r="I39" i="23"/>
  <c r="J39" i="23"/>
  <c r="J43" i="23" s="1"/>
  <c r="K39" i="23"/>
  <c r="L39" i="23"/>
  <c r="L39" i="24" s="1"/>
  <c r="M39" i="23"/>
  <c r="M39" i="24" s="1"/>
  <c r="N39" i="23"/>
  <c r="N39" i="24" s="1"/>
  <c r="O39" i="23"/>
  <c r="O39" i="24" s="1"/>
  <c r="P39" i="23"/>
  <c r="P39" i="24" s="1"/>
  <c r="Q39" i="23"/>
  <c r="Q39" i="24" s="1"/>
  <c r="R39" i="23"/>
  <c r="R43" i="23" s="1"/>
  <c r="S39" i="23"/>
  <c r="T39" i="23"/>
  <c r="U39" i="23"/>
  <c r="V39" i="23"/>
  <c r="W39" i="23"/>
  <c r="X39" i="23"/>
  <c r="Y39" i="23"/>
  <c r="Z39" i="23"/>
  <c r="Z43" i="23" s="1"/>
  <c r="AA39" i="23"/>
  <c r="AB39" i="23"/>
  <c r="AC39" i="23"/>
  <c r="AC43" i="23" s="1"/>
  <c r="AC82" i="23" s="1"/>
  <c r="AA641" i="44" s="1"/>
  <c r="AD39" i="23"/>
  <c r="AE39" i="23"/>
  <c r="AF39" i="23"/>
  <c r="AG39" i="23"/>
  <c r="AH39" i="23"/>
  <c r="AH43" i="23" s="1"/>
  <c r="AI39" i="23"/>
  <c r="AJ39" i="23"/>
  <c r="AK39" i="23"/>
  <c r="AL39" i="23"/>
  <c r="AM39" i="23"/>
  <c r="AN39" i="23"/>
  <c r="AO39" i="23"/>
  <c r="D40" i="23"/>
  <c r="F40" i="23"/>
  <c r="G40" i="23"/>
  <c r="H40" i="23"/>
  <c r="H42" i="23" s="1"/>
  <c r="H43" i="23" s="1"/>
  <c r="I40" i="23"/>
  <c r="J40" i="23"/>
  <c r="K40" i="23"/>
  <c r="L40" i="23"/>
  <c r="L42" i="23" s="1"/>
  <c r="L43" i="23" s="1"/>
  <c r="M40" i="23"/>
  <c r="N40" i="23"/>
  <c r="O40" i="23"/>
  <c r="O42" i="23" s="1"/>
  <c r="O43" i="23" s="1"/>
  <c r="P40" i="23"/>
  <c r="Q40" i="23"/>
  <c r="Q40" i="24" s="1"/>
  <c r="R40" i="23"/>
  <c r="S40" i="23"/>
  <c r="T40" i="23"/>
  <c r="U40" i="23"/>
  <c r="V40" i="23"/>
  <c r="W40" i="23"/>
  <c r="W42" i="23" s="1"/>
  <c r="W43" i="23" s="1"/>
  <c r="X40" i="23"/>
  <c r="Y40" i="23"/>
  <c r="Z40" i="23"/>
  <c r="AA40" i="23"/>
  <c r="AB40" i="23"/>
  <c r="AB42" i="23" s="1"/>
  <c r="AB43" i="23" s="1"/>
  <c r="AC40" i="23"/>
  <c r="AD40" i="23"/>
  <c r="AE40" i="23"/>
  <c r="AE42" i="23" s="1"/>
  <c r="AE43" i="23" s="1"/>
  <c r="AF40" i="23"/>
  <c r="AF42" i="23" s="1"/>
  <c r="AF43" i="23" s="1"/>
  <c r="AG40" i="23"/>
  <c r="AH40" i="23"/>
  <c r="AI40" i="23"/>
  <c r="AJ40" i="23"/>
  <c r="AJ42" i="23" s="1"/>
  <c r="AJ43" i="23" s="1"/>
  <c r="AK40" i="23"/>
  <c r="AL40" i="23"/>
  <c r="AM40" i="23"/>
  <c r="AM42" i="23" s="1"/>
  <c r="AM43" i="23" s="1"/>
  <c r="AN40" i="23"/>
  <c r="AN42" i="23" s="1"/>
  <c r="AN43" i="23" s="1"/>
  <c r="AO40" i="23"/>
  <c r="F41" i="23"/>
  <c r="G41" i="23"/>
  <c r="H41" i="23"/>
  <c r="I41" i="23"/>
  <c r="E41" i="23" s="1"/>
  <c r="G41" i="35" s="1"/>
  <c r="I41" i="35" s="1"/>
  <c r="J41" i="23"/>
  <c r="J42" i="23" s="1"/>
  <c r="K41" i="23"/>
  <c r="L41" i="23"/>
  <c r="M41" i="23"/>
  <c r="M42" i="23" s="1"/>
  <c r="M43" i="23" s="1"/>
  <c r="N41" i="23"/>
  <c r="N42" i="23" s="1"/>
  <c r="O41" i="23"/>
  <c r="P41" i="23"/>
  <c r="Q41" i="23"/>
  <c r="R41" i="23"/>
  <c r="R42" i="23" s="1"/>
  <c r="S41" i="23"/>
  <c r="T41" i="23"/>
  <c r="U41" i="23"/>
  <c r="U42" i="23" s="1"/>
  <c r="U43" i="23" s="1"/>
  <c r="V41" i="23"/>
  <c r="W41" i="23"/>
  <c r="X41" i="23"/>
  <c r="Y41" i="23"/>
  <c r="Z41" i="23"/>
  <c r="Z42" i="23" s="1"/>
  <c r="AA41" i="23"/>
  <c r="AB41" i="23"/>
  <c r="AC41" i="23"/>
  <c r="AC42" i="23" s="1"/>
  <c r="AD41" i="23"/>
  <c r="AD42" i="23" s="1"/>
  <c r="AD43" i="23" s="1"/>
  <c r="AE41" i="23"/>
  <c r="AF41" i="23"/>
  <c r="AG41" i="23"/>
  <c r="AH41" i="23"/>
  <c r="AH42" i="23" s="1"/>
  <c r="AI41" i="23"/>
  <c r="AJ41" i="23"/>
  <c r="AK41" i="23"/>
  <c r="AK42" i="23" s="1"/>
  <c r="AL41" i="23"/>
  <c r="AL42" i="23" s="1"/>
  <c r="AM41" i="23"/>
  <c r="AN41" i="23"/>
  <c r="AO41" i="23"/>
  <c r="K42" i="23"/>
  <c r="K43" i="23" s="1"/>
  <c r="S42" i="23"/>
  <c r="S43" i="23" s="1"/>
  <c r="T42" i="23"/>
  <c r="T43" i="23" s="1"/>
  <c r="X42" i="23"/>
  <c r="X43" i="23" s="1"/>
  <c r="AA42" i="23"/>
  <c r="AA43" i="23" s="1"/>
  <c r="AI42" i="23"/>
  <c r="AI43" i="23" s="1"/>
  <c r="N43" i="23"/>
  <c r="AK43" i="23"/>
  <c r="AL43" i="23"/>
  <c r="F45" i="23"/>
  <c r="G45" i="23"/>
  <c r="H45" i="23"/>
  <c r="D45" i="23" s="1"/>
  <c r="F45" i="35" s="1"/>
  <c r="H45" i="35" s="1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H47" i="23"/>
  <c r="I47" i="23"/>
  <c r="E47" i="23" s="1"/>
  <c r="G47" i="35" s="1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E49" i="23" s="1"/>
  <c r="G49" i="35" s="1"/>
  <c r="I49" i="35" s="1"/>
  <c r="H49" i="23"/>
  <c r="I49" i="23"/>
  <c r="J49" i="23"/>
  <c r="K49" i="23"/>
  <c r="L49" i="23"/>
  <c r="L49" i="24" s="1"/>
  <c r="M49" i="23"/>
  <c r="M49" i="24" s="1"/>
  <c r="N49" i="23"/>
  <c r="N49" i="24" s="1"/>
  <c r="O49" i="23"/>
  <c r="O49" i="24" s="1"/>
  <c r="P49" i="23"/>
  <c r="P49" i="24" s="1"/>
  <c r="Q49" i="23"/>
  <c r="Q49" i="24" s="1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I51" i="23"/>
  <c r="J51" i="23"/>
  <c r="K51" i="23"/>
  <c r="L51" i="23"/>
  <c r="L51" i="24" s="1"/>
  <c r="M51" i="23"/>
  <c r="M51" i="24" s="1"/>
  <c r="N51" i="23"/>
  <c r="N51" i="24" s="1"/>
  <c r="O51" i="23"/>
  <c r="O51" i="24" s="1"/>
  <c r="P51" i="23"/>
  <c r="P51" i="24" s="1"/>
  <c r="Q51" i="23"/>
  <c r="Q51" i="24" s="1"/>
  <c r="R51" i="23"/>
  <c r="S51" i="23"/>
  <c r="T51" i="23"/>
  <c r="U51" i="23"/>
  <c r="V51" i="23"/>
  <c r="W51" i="23"/>
  <c r="W51" i="24" s="1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G54" i="23"/>
  <c r="H54" i="23"/>
  <c r="I54" i="23"/>
  <c r="J54" i="23"/>
  <c r="K54" i="23"/>
  <c r="L54" i="23"/>
  <c r="L54" i="24" s="1"/>
  <c r="M54" i="23"/>
  <c r="N54" i="23"/>
  <c r="N54" i="24" s="1"/>
  <c r="O54" i="23"/>
  <c r="P54" i="23"/>
  <c r="Q54" i="23"/>
  <c r="Q54" i="24" s="1"/>
  <c r="R54" i="23"/>
  <c r="S54" i="23"/>
  <c r="T54" i="23"/>
  <c r="U54" i="23"/>
  <c r="V54" i="23"/>
  <c r="W54" i="23"/>
  <c r="W56" i="23" s="1"/>
  <c r="X54" i="23"/>
  <c r="X56" i="23" s="1"/>
  <c r="Y54" i="23"/>
  <c r="Z54" i="23"/>
  <c r="AA54" i="23"/>
  <c r="AB54" i="23"/>
  <c r="AB56" i="23" s="1"/>
  <c r="AC54" i="23"/>
  <c r="AD54" i="23"/>
  <c r="AE54" i="23"/>
  <c r="AE56" i="23" s="1"/>
  <c r="AF54" i="23"/>
  <c r="AF56" i="23" s="1"/>
  <c r="AG54" i="23"/>
  <c r="AH54" i="23"/>
  <c r="AI54" i="23"/>
  <c r="AJ54" i="23"/>
  <c r="AJ56" i="23" s="1"/>
  <c r="AK54" i="23"/>
  <c r="AL54" i="23"/>
  <c r="AM54" i="23"/>
  <c r="AM56" i="23" s="1"/>
  <c r="AN54" i="23"/>
  <c r="AN56" i="23" s="1"/>
  <c r="AO54" i="23"/>
  <c r="F55" i="23"/>
  <c r="G55" i="23"/>
  <c r="H55" i="23"/>
  <c r="I55" i="23"/>
  <c r="E55" i="23" s="1"/>
  <c r="G55" i="35" s="1"/>
  <c r="J55" i="23"/>
  <c r="J56" i="23" s="1"/>
  <c r="K55" i="23"/>
  <c r="L55" i="23"/>
  <c r="M55" i="23"/>
  <c r="M55" i="24" s="1"/>
  <c r="N55" i="23"/>
  <c r="N56" i="23" s="1"/>
  <c r="O55" i="23"/>
  <c r="O55" i="24" s="1"/>
  <c r="P55" i="23"/>
  <c r="Q55" i="23"/>
  <c r="Q55" i="24" s="1"/>
  <c r="R55" i="23"/>
  <c r="R56" i="23" s="1"/>
  <c r="S55" i="23"/>
  <c r="T55" i="23"/>
  <c r="U55" i="23"/>
  <c r="U56" i="23" s="1"/>
  <c r="V55" i="23"/>
  <c r="V56" i="23" s="1"/>
  <c r="W55" i="23"/>
  <c r="X55" i="23"/>
  <c r="Y55" i="23"/>
  <c r="Z55" i="23"/>
  <c r="Z56" i="23" s="1"/>
  <c r="AA55" i="23"/>
  <c r="AB55" i="23"/>
  <c r="AC55" i="23"/>
  <c r="AC56" i="23" s="1"/>
  <c r="AD55" i="23"/>
  <c r="AD56" i="23" s="1"/>
  <c r="AE55" i="23"/>
  <c r="AF55" i="23"/>
  <c r="AG55" i="23"/>
  <c r="AH55" i="23"/>
  <c r="AH56" i="23" s="1"/>
  <c r="AI55" i="23"/>
  <c r="AJ55" i="23"/>
  <c r="AK55" i="23"/>
  <c r="AK56" i="23" s="1"/>
  <c r="AL55" i="23"/>
  <c r="AL56" i="23" s="1"/>
  <c r="AM55" i="23"/>
  <c r="AN55" i="23"/>
  <c r="AO55" i="23"/>
  <c r="K56" i="23"/>
  <c r="L56" i="23"/>
  <c r="S56" i="23"/>
  <c r="T56" i="23"/>
  <c r="AA56" i="23"/>
  <c r="AI56" i="23"/>
  <c r="F59" i="23"/>
  <c r="G59" i="23"/>
  <c r="H59" i="23"/>
  <c r="I59" i="23"/>
  <c r="J59" i="23"/>
  <c r="K59" i="23"/>
  <c r="L59" i="23"/>
  <c r="M59" i="23"/>
  <c r="N59" i="23"/>
  <c r="N61" i="23" s="1"/>
  <c r="O59" i="23"/>
  <c r="P59" i="23"/>
  <c r="Q59" i="23"/>
  <c r="R59" i="23"/>
  <c r="R61" i="23" s="1"/>
  <c r="S59" i="23"/>
  <c r="T59" i="23"/>
  <c r="U59" i="23"/>
  <c r="U61" i="23" s="1"/>
  <c r="V59" i="23"/>
  <c r="V61" i="23" s="1"/>
  <c r="W59" i="23"/>
  <c r="X59" i="23"/>
  <c r="Y59" i="23"/>
  <c r="Z59" i="23"/>
  <c r="Z61" i="23" s="1"/>
  <c r="AA59" i="23"/>
  <c r="AB59" i="23"/>
  <c r="AC59" i="23"/>
  <c r="AC61" i="23" s="1"/>
  <c r="AD59" i="23"/>
  <c r="AD61" i="23" s="1"/>
  <c r="AE59" i="23"/>
  <c r="AF59" i="23"/>
  <c r="AG59" i="23"/>
  <c r="AH59" i="23"/>
  <c r="AI59" i="23"/>
  <c r="AJ59" i="23"/>
  <c r="AK59" i="23"/>
  <c r="AK61" i="23" s="1"/>
  <c r="AL59" i="23"/>
  <c r="AL61" i="23" s="1"/>
  <c r="AM59" i="23"/>
  <c r="AN59" i="23"/>
  <c r="AO59" i="23"/>
  <c r="F60" i="23"/>
  <c r="G60" i="23"/>
  <c r="H60" i="23"/>
  <c r="H61" i="23" s="1"/>
  <c r="I60" i="23"/>
  <c r="J60" i="23"/>
  <c r="K60" i="23"/>
  <c r="K61" i="23" s="1"/>
  <c r="L60" i="23"/>
  <c r="L61" i="23" s="1"/>
  <c r="M60" i="23"/>
  <c r="N60" i="23"/>
  <c r="O60" i="23"/>
  <c r="P60" i="23"/>
  <c r="P61" i="23" s="1"/>
  <c r="Q60" i="23"/>
  <c r="R60" i="23"/>
  <c r="S60" i="23"/>
  <c r="S61" i="23" s="1"/>
  <c r="T60" i="23"/>
  <c r="T61" i="23" s="1"/>
  <c r="U60" i="23"/>
  <c r="V60" i="23"/>
  <c r="W60" i="23"/>
  <c r="X60" i="23"/>
  <c r="X61" i="23" s="1"/>
  <c r="Y60" i="23"/>
  <c r="Z60" i="23"/>
  <c r="AA60" i="23"/>
  <c r="AA61" i="23" s="1"/>
  <c r="AB60" i="23"/>
  <c r="AB61" i="23" s="1"/>
  <c r="AC60" i="23"/>
  <c r="AD60" i="23"/>
  <c r="AE60" i="23"/>
  <c r="AF60" i="23"/>
  <c r="AF61" i="23" s="1"/>
  <c r="AG60" i="23"/>
  <c r="AH60" i="23"/>
  <c r="AI60" i="23"/>
  <c r="AI61" i="23" s="1"/>
  <c r="AJ60" i="23"/>
  <c r="AJ61" i="23" s="1"/>
  <c r="AK60" i="23"/>
  <c r="AL60" i="23"/>
  <c r="AM60" i="23"/>
  <c r="AN60" i="23"/>
  <c r="AN61" i="23" s="1"/>
  <c r="AO60" i="23"/>
  <c r="I61" i="23"/>
  <c r="J61" i="23"/>
  <c r="Q61" i="23"/>
  <c r="Y61" i="23"/>
  <c r="AG61" i="23"/>
  <c r="AH61" i="23"/>
  <c r="AO61" i="23"/>
  <c r="D64" i="23"/>
  <c r="F64" i="35" s="1"/>
  <c r="F64" i="23"/>
  <c r="G64" i="23"/>
  <c r="H64" i="23"/>
  <c r="I64" i="23"/>
  <c r="J64" i="23"/>
  <c r="K64" i="23"/>
  <c r="K66" i="23" s="1"/>
  <c r="L64" i="23"/>
  <c r="M64" i="23"/>
  <c r="M66" i="23" s="1"/>
  <c r="N64" i="23"/>
  <c r="O64" i="23"/>
  <c r="P64" i="23"/>
  <c r="P66" i="23" s="1"/>
  <c r="Q64" i="23"/>
  <c r="R64" i="23"/>
  <c r="S64" i="23"/>
  <c r="S66" i="23" s="1"/>
  <c r="T64" i="23"/>
  <c r="U64" i="23"/>
  <c r="U66" i="23" s="1"/>
  <c r="V64" i="23"/>
  <c r="W64" i="23"/>
  <c r="X64" i="23"/>
  <c r="X66" i="23" s="1"/>
  <c r="Y64" i="23"/>
  <c r="Z64" i="23"/>
  <c r="AA64" i="23"/>
  <c r="AA66" i="23" s="1"/>
  <c r="AB64" i="23"/>
  <c r="AC64" i="23"/>
  <c r="AC66" i="23" s="1"/>
  <c r="AD64" i="23"/>
  <c r="AE64" i="23"/>
  <c r="AF64" i="23"/>
  <c r="AG64" i="23"/>
  <c r="AH64" i="23"/>
  <c r="AI64" i="23"/>
  <c r="AI66" i="23" s="1"/>
  <c r="AJ64" i="23"/>
  <c r="AK64" i="23"/>
  <c r="AK66" i="23" s="1"/>
  <c r="AL64" i="23"/>
  <c r="AM64" i="23"/>
  <c r="AN64" i="23"/>
  <c r="AO64" i="23"/>
  <c r="F65" i="23"/>
  <c r="G65" i="23"/>
  <c r="H65" i="23"/>
  <c r="I65" i="23"/>
  <c r="I66" i="23" s="1"/>
  <c r="J65" i="23"/>
  <c r="J66" i="23" s="1"/>
  <c r="K65" i="23"/>
  <c r="L65" i="23"/>
  <c r="M65" i="23"/>
  <c r="E65" i="23" s="1"/>
  <c r="G65" i="35" s="1"/>
  <c r="N65" i="23"/>
  <c r="N66" i="23" s="1"/>
  <c r="O65" i="23"/>
  <c r="O65" i="24" s="1"/>
  <c r="P65" i="23"/>
  <c r="Q65" i="23"/>
  <c r="Q66" i="23" s="1"/>
  <c r="R65" i="23"/>
  <c r="R66" i="23" s="1"/>
  <c r="S65" i="23"/>
  <c r="T65" i="23"/>
  <c r="U65" i="23"/>
  <c r="V65" i="23"/>
  <c r="V66" i="23" s="1"/>
  <c r="W65" i="23"/>
  <c r="X65" i="23"/>
  <c r="Y65" i="23"/>
  <c r="Y66" i="23" s="1"/>
  <c r="Z65" i="23"/>
  <c r="Z66" i="23" s="1"/>
  <c r="AA65" i="23"/>
  <c r="AB65" i="23"/>
  <c r="AC65" i="23"/>
  <c r="AD65" i="23"/>
  <c r="AD66" i="23" s="1"/>
  <c r="AE65" i="23"/>
  <c r="AF65" i="23"/>
  <c r="AG65" i="23"/>
  <c r="AG66" i="23" s="1"/>
  <c r="AH65" i="23"/>
  <c r="AH66" i="23" s="1"/>
  <c r="AI65" i="23"/>
  <c r="AJ65" i="23"/>
  <c r="AK65" i="23"/>
  <c r="AL65" i="23"/>
  <c r="AL66" i="23" s="1"/>
  <c r="AM65" i="23"/>
  <c r="AN65" i="23"/>
  <c r="AO65" i="23"/>
  <c r="AO66" i="23" s="1"/>
  <c r="G66" i="23"/>
  <c r="H66" i="23"/>
  <c r="L66" i="23"/>
  <c r="O66" i="23"/>
  <c r="T66" i="23"/>
  <c r="W66" i="23"/>
  <c r="AB66" i="23"/>
  <c r="AE66" i="23"/>
  <c r="AF66" i="23"/>
  <c r="AJ66" i="23"/>
  <c r="AM66" i="23"/>
  <c r="AN66" i="23"/>
  <c r="F70" i="23"/>
  <c r="G70" i="23"/>
  <c r="H70" i="23"/>
  <c r="I70" i="23"/>
  <c r="J70" i="23"/>
  <c r="K70" i="23"/>
  <c r="K72" i="23" s="1"/>
  <c r="L70" i="23"/>
  <c r="M70" i="23"/>
  <c r="N70" i="23"/>
  <c r="N72" i="23" s="1"/>
  <c r="O70" i="23"/>
  <c r="P70" i="23"/>
  <c r="Q70" i="23"/>
  <c r="Q72" i="23" s="1"/>
  <c r="R70" i="23"/>
  <c r="R72" i="23" s="1"/>
  <c r="S70" i="23"/>
  <c r="S72" i="23" s="1"/>
  <c r="T70" i="23"/>
  <c r="U70" i="23"/>
  <c r="V70" i="23"/>
  <c r="V72" i="23" s="1"/>
  <c r="W70" i="23"/>
  <c r="X70" i="23"/>
  <c r="Y70" i="23"/>
  <c r="Y72" i="23" s="1"/>
  <c r="Z70" i="23"/>
  <c r="Z72" i="23" s="1"/>
  <c r="AA70" i="23"/>
  <c r="AA72" i="23" s="1"/>
  <c r="AB70" i="23"/>
  <c r="AC70" i="23"/>
  <c r="AD70" i="23"/>
  <c r="AE70" i="23"/>
  <c r="AF70" i="23"/>
  <c r="AG70" i="23"/>
  <c r="AG72" i="23" s="1"/>
  <c r="AH70" i="23"/>
  <c r="AI70" i="23"/>
  <c r="AI72" i="23" s="1"/>
  <c r="AJ70" i="23"/>
  <c r="AK70" i="23"/>
  <c r="AL70" i="23"/>
  <c r="AL72" i="23" s="1"/>
  <c r="AM70" i="23"/>
  <c r="AN70" i="23"/>
  <c r="AO70" i="23"/>
  <c r="AO72" i="23" s="1"/>
  <c r="F71" i="23"/>
  <c r="G71" i="23"/>
  <c r="H71" i="23"/>
  <c r="H72" i="23" s="1"/>
  <c r="I71" i="23"/>
  <c r="J71" i="23"/>
  <c r="K71" i="23"/>
  <c r="L71" i="23"/>
  <c r="L72" i="23" s="1"/>
  <c r="M71" i="23"/>
  <c r="N71" i="23"/>
  <c r="O71" i="23"/>
  <c r="O72" i="23" s="1"/>
  <c r="P71" i="23"/>
  <c r="P72" i="23" s="1"/>
  <c r="Q71" i="23"/>
  <c r="R71" i="23"/>
  <c r="S71" i="23"/>
  <c r="T71" i="23"/>
  <c r="T72" i="23" s="1"/>
  <c r="U71" i="23"/>
  <c r="V71" i="23"/>
  <c r="W71" i="23"/>
  <c r="W72" i="23" s="1"/>
  <c r="X71" i="23"/>
  <c r="X72" i="23" s="1"/>
  <c r="Y71" i="23"/>
  <c r="Z71" i="23"/>
  <c r="AA71" i="23"/>
  <c r="AB71" i="23"/>
  <c r="AB72" i="23" s="1"/>
  <c r="AC71" i="23"/>
  <c r="AD71" i="23"/>
  <c r="AE71" i="23"/>
  <c r="AE72" i="23" s="1"/>
  <c r="AF71" i="23"/>
  <c r="AF72" i="23" s="1"/>
  <c r="AG71" i="23"/>
  <c r="AH71" i="23"/>
  <c r="AI71" i="23"/>
  <c r="AJ71" i="23"/>
  <c r="AJ72" i="23" s="1"/>
  <c r="AK71" i="23"/>
  <c r="AL71" i="23"/>
  <c r="AM71" i="23"/>
  <c r="AM72" i="23" s="1"/>
  <c r="AN71" i="23"/>
  <c r="AN72" i="23" s="1"/>
  <c r="AO71" i="23"/>
  <c r="J72" i="23"/>
  <c r="M72" i="23"/>
  <c r="U72" i="23"/>
  <c r="AC72" i="23"/>
  <c r="AD72" i="23"/>
  <c r="AH72" i="23"/>
  <c r="AK72" i="23"/>
  <c r="D73" i="23"/>
  <c r="F73" i="35" s="1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H74" i="23"/>
  <c r="I74" i="23"/>
  <c r="E74" i="23" s="1"/>
  <c r="G74" i="35" s="1"/>
  <c r="I74" i="35" s="1"/>
  <c r="J74" i="23"/>
  <c r="K74" i="23"/>
  <c r="K74" i="24" s="1"/>
  <c r="L74" i="23"/>
  <c r="M74" i="23"/>
  <c r="M74" i="24" s="1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H75" i="23"/>
  <c r="D75" i="23" s="1"/>
  <c r="F75" i="35" s="1"/>
  <c r="H75" i="35" s="1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H76" i="23"/>
  <c r="I76" i="23"/>
  <c r="E76" i="23" s="1"/>
  <c r="G76" i="35" s="1"/>
  <c r="I76" i="35" s="1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F77" i="35" s="1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F78" i="23"/>
  <c r="G78" i="23"/>
  <c r="H78" i="23"/>
  <c r="I78" i="23"/>
  <c r="J78" i="23"/>
  <c r="K78" i="23"/>
  <c r="L78" i="23"/>
  <c r="M78" i="23"/>
  <c r="E78" i="23" s="1"/>
  <c r="G78" i="35" s="1"/>
  <c r="I78" i="35" s="1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H79" i="23"/>
  <c r="D79" i="23" s="1"/>
  <c r="F79" i="35" s="1"/>
  <c r="H79" i="35" s="1"/>
  <c r="I79" i="23"/>
  <c r="J79" i="23"/>
  <c r="K79" i="23"/>
  <c r="L79" i="23"/>
  <c r="M79" i="23"/>
  <c r="M79" i="24" s="1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F80" i="23"/>
  <c r="G80" i="23"/>
  <c r="H80" i="23"/>
  <c r="I80" i="23"/>
  <c r="E80" i="23" s="1"/>
  <c r="G80" i="35" s="1"/>
  <c r="I80" i="35" s="1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F81" i="35" s="1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D11" i="35"/>
  <c r="E11" i="35"/>
  <c r="I11" i="35"/>
  <c r="D13" i="35"/>
  <c r="E13" i="35"/>
  <c r="G14" i="35"/>
  <c r="I14" i="35" s="1"/>
  <c r="E20" i="35"/>
  <c r="G20" i="35"/>
  <c r="I20" i="35" s="1"/>
  <c r="D21" i="35"/>
  <c r="E21" i="35"/>
  <c r="E22" i="35"/>
  <c r="D23" i="35"/>
  <c r="E23" i="35"/>
  <c r="E27" i="35"/>
  <c r="D28" i="35"/>
  <c r="D33" i="35"/>
  <c r="E33" i="35"/>
  <c r="E34" i="35"/>
  <c r="D35" i="35"/>
  <c r="E39" i="35"/>
  <c r="D40" i="35"/>
  <c r="E40" i="35"/>
  <c r="E41" i="35"/>
  <c r="D45" i="35"/>
  <c r="E45" i="35"/>
  <c r="E47" i="35"/>
  <c r="I47" i="35"/>
  <c r="D49" i="35"/>
  <c r="E51" i="35"/>
  <c r="D54" i="35"/>
  <c r="E55" i="35"/>
  <c r="I55" i="35"/>
  <c r="D59" i="35"/>
  <c r="E59" i="35"/>
  <c r="E61" i="35"/>
  <c r="D64" i="35"/>
  <c r="H64" i="35"/>
  <c r="E65" i="35"/>
  <c r="I65" i="35"/>
  <c r="D70" i="35"/>
  <c r="D73" i="35"/>
  <c r="H73" i="35"/>
  <c r="E74" i="35"/>
  <c r="D75" i="35"/>
  <c r="E75" i="35"/>
  <c r="E76" i="35"/>
  <c r="D77" i="35"/>
  <c r="H77" i="35"/>
  <c r="E78" i="35"/>
  <c r="D79" i="35"/>
  <c r="D81" i="35"/>
  <c r="H81" i="35"/>
  <c r="A4" i="58"/>
  <c r="A5" i="58"/>
  <c r="G11" i="58"/>
  <c r="H11" i="58"/>
  <c r="I11" i="58"/>
  <c r="M11" i="58"/>
  <c r="F12" i="58"/>
  <c r="H12" i="58"/>
  <c r="I12" i="58"/>
  <c r="L12" i="58"/>
  <c r="G13" i="58"/>
  <c r="H13" i="58"/>
  <c r="I13" i="58"/>
  <c r="M13" i="58"/>
  <c r="F14" i="58"/>
  <c r="H14" i="58"/>
  <c r="I14" i="58"/>
  <c r="L14" i="58"/>
  <c r="G15" i="58"/>
  <c r="H15" i="58"/>
  <c r="I15" i="58"/>
  <c r="M15" i="58"/>
  <c r="J16" i="58"/>
  <c r="K16" i="58"/>
  <c r="H18" i="58"/>
  <c r="I18" i="58"/>
  <c r="G19" i="58"/>
  <c r="H19" i="58"/>
  <c r="I19" i="58"/>
  <c r="M19" i="58"/>
  <c r="F20" i="58"/>
  <c r="H20" i="58"/>
  <c r="I20" i="58"/>
  <c r="L20" i="58"/>
  <c r="G21" i="58"/>
  <c r="H21" i="58"/>
  <c r="I21" i="58"/>
  <c r="M21" i="58"/>
  <c r="E21" i="60" s="1"/>
  <c r="F22" i="58"/>
  <c r="H22" i="58"/>
  <c r="I22" i="58"/>
  <c r="L22" i="58"/>
  <c r="G23" i="58"/>
  <c r="H23" i="58"/>
  <c r="I23" i="58"/>
  <c r="M23" i="58"/>
  <c r="E23" i="60" s="1"/>
  <c r="J24" i="58"/>
  <c r="K24" i="58"/>
  <c r="F27" i="58"/>
  <c r="H27" i="58"/>
  <c r="I27" i="58"/>
  <c r="L27" i="58"/>
  <c r="G28" i="58"/>
  <c r="H28" i="58"/>
  <c r="I28" i="58"/>
  <c r="M28" i="58"/>
  <c r="J29" i="58"/>
  <c r="K29" i="58"/>
  <c r="F32" i="58"/>
  <c r="H32" i="58"/>
  <c r="I32" i="58"/>
  <c r="L32" i="58"/>
  <c r="G33" i="58"/>
  <c r="H33" i="58"/>
  <c r="I33" i="58"/>
  <c r="M33" i="58"/>
  <c r="F34" i="58"/>
  <c r="H34" i="58"/>
  <c r="I34" i="58"/>
  <c r="L34" i="58"/>
  <c r="G35" i="58"/>
  <c r="H35" i="58"/>
  <c r="I35" i="58"/>
  <c r="M35" i="58"/>
  <c r="J36" i="58"/>
  <c r="K36" i="58"/>
  <c r="L37" i="58"/>
  <c r="M37" i="58"/>
  <c r="H38" i="58"/>
  <c r="I38" i="58"/>
  <c r="F39" i="58"/>
  <c r="H39" i="58"/>
  <c r="I39" i="58"/>
  <c r="L39" i="58"/>
  <c r="G40" i="58"/>
  <c r="H40" i="58"/>
  <c r="I40" i="58"/>
  <c r="M40" i="58"/>
  <c r="F41" i="58"/>
  <c r="H41" i="58"/>
  <c r="I41" i="58"/>
  <c r="L41" i="58"/>
  <c r="H42" i="58"/>
  <c r="J42" i="58"/>
  <c r="K42" i="58"/>
  <c r="K43" i="58" s="1"/>
  <c r="K82" i="58" s="1"/>
  <c r="H43" i="58"/>
  <c r="J43" i="58"/>
  <c r="G45" i="58"/>
  <c r="H45" i="58"/>
  <c r="I45" i="58"/>
  <c r="M45" i="58" s="1"/>
  <c r="E45" i="60" s="1"/>
  <c r="F47" i="58"/>
  <c r="H47" i="58"/>
  <c r="I47" i="58"/>
  <c r="G47" i="58" s="1"/>
  <c r="L47" i="58"/>
  <c r="M47" i="58"/>
  <c r="E47" i="60" s="1"/>
  <c r="G49" i="58"/>
  <c r="H49" i="58"/>
  <c r="I49" i="58"/>
  <c r="M49" i="58"/>
  <c r="F51" i="58"/>
  <c r="H51" i="58"/>
  <c r="I51" i="58"/>
  <c r="L51" i="58"/>
  <c r="H54" i="58"/>
  <c r="I54" i="58"/>
  <c r="M54" i="58"/>
  <c r="E54" i="60" s="1"/>
  <c r="F55" i="58"/>
  <c r="H55" i="58"/>
  <c r="I55" i="58"/>
  <c r="L55" i="58"/>
  <c r="H56" i="58"/>
  <c r="J56" i="58"/>
  <c r="K56" i="58"/>
  <c r="G59" i="58"/>
  <c r="H59" i="58"/>
  <c r="H61" i="58" s="1"/>
  <c r="I59" i="58"/>
  <c r="M59" i="58"/>
  <c r="F60" i="58"/>
  <c r="H60" i="58"/>
  <c r="I60" i="58"/>
  <c r="L60" i="58"/>
  <c r="J61" i="58"/>
  <c r="K61" i="58"/>
  <c r="G64" i="58"/>
  <c r="G66" i="58" s="1"/>
  <c r="H64" i="58"/>
  <c r="I64" i="58"/>
  <c r="I66" i="58" s="1"/>
  <c r="F65" i="58"/>
  <c r="H65" i="58"/>
  <c r="I65" i="58"/>
  <c r="G65" i="58" s="1"/>
  <c r="L65" i="58"/>
  <c r="M65" i="58"/>
  <c r="E65" i="60" s="1"/>
  <c r="H66" i="58"/>
  <c r="J66" i="58"/>
  <c r="K66" i="58"/>
  <c r="G70" i="58"/>
  <c r="H70" i="58"/>
  <c r="I70" i="58"/>
  <c r="M70" i="58"/>
  <c r="M72" i="58" s="1"/>
  <c r="F71" i="58"/>
  <c r="G71" i="58"/>
  <c r="H71" i="58"/>
  <c r="I71" i="58"/>
  <c r="M71" i="58" s="1"/>
  <c r="L71" i="58"/>
  <c r="G72" i="58"/>
  <c r="I72" i="58"/>
  <c r="J72" i="58"/>
  <c r="K72" i="58"/>
  <c r="H73" i="58"/>
  <c r="I73" i="58"/>
  <c r="F74" i="58"/>
  <c r="H74" i="58"/>
  <c r="I74" i="58"/>
  <c r="G74" i="58" s="1"/>
  <c r="L74" i="58"/>
  <c r="D74" i="60" s="1"/>
  <c r="G75" i="58"/>
  <c r="H75" i="58"/>
  <c r="I75" i="58"/>
  <c r="M75" i="58"/>
  <c r="F76" i="58"/>
  <c r="G76" i="58"/>
  <c r="H76" i="58"/>
  <c r="I76" i="58"/>
  <c r="M76" i="58" s="1"/>
  <c r="L76" i="58"/>
  <c r="G77" i="58"/>
  <c r="H77" i="58"/>
  <c r="I77" i="58"/>
  <c r="M77" i="58" s="1"/>
  <c r="E77" i="60" s="1"/>
  <c r="F78" i="58"/>
  <c r="H78" i="58"/>
  <c r="I78" i="58"/>
  <c r="G78" i="58" s="1"/>
  <c r="L78" i="58"/>
  <c r="M78" i="58"/>
  <c r="E78" i="60" s="1"/>
  <c r="G79" i="58"/>
  <c r="H79" i="58"/>
  <c r="I79" i="58"/>
  <c r="M79" i="58"/>
  <c r="F80" i="58"/>
  <c r="H80" i="58"/>
  <c r="I80" i="58"/>
  <c r="L80" i="58"/>
  <c r="H81" i="58"/>
  <c r="I81" i="58"/>
  <c r="G81" i="58" s="1"/>
  <c r="M81" i="58"/>
  <c r="E81" i="60" s="1"/>
  <c r="D82" i="58"/>
  <c r="E82" i="58"/>
  <c r="A5" i="59"/>
  <c r="R8" i="59"/>
  <c r="T8" i="59"/>
  <c r="V8" i="59"/>
  <c r="X8" i="59"/>
  <c r="Z8" i="59"/>
  <c r="AB8" i="59"/>
  <c r="AD8" i="59"/>
  <c r="AF8" i="59"/>
  <c r="AH8" i="59"/>
  <c r="AJ8" i="59"/>
  <c r="AL8" i="59"/>
  <c r="AN8" i="59"/>
  <c r="F11" i="59"/>
  <c r="G11" i="59"/>
  <c r="H11" i="59"/>
  <c r="H16" i="59" s="1"/>
  <c r="I11" i="59"/>
  <c r="E11" i="59" s="1"/>
  <c r="R11" i="59"/>
  <c r="S11" i="59"/>
  <c r="T11" i="59"/>
  <c r="U11" i="59"/>
  <c r="V11" i="59"/>
  <c r="W11" i="59"/>
  <c r="X11" i="59"/>
  <c r="Y11" i="59"/>
  <c r="Z11" i="59"/>
  <c r="Z16" i="59" s="1"/>
  <c r="AA11" i="59"/>
  <c r="AB11" i="59"/>
  <c r="AC11" i="59"/>
  <c r="AD11" i="59"/>
  <c r="AE11" i="59"/>
  <c r="AF11" i="59"/>
  <c r="AG11" i="59"/>
  <c r="AH11" i="59"/>
  <c r="AH16" i="59" s="1"/>
  <c r="AH82" i="59" s="1"/>
  <c r="AI11" i="59"/>
  <c r="AJ11" i="59"/>
  <c r="AK11" i="59"/>
  <c r="AL11" i="59"/>
  <c r="AM11" i="59"/>
  <c r="AN11" i="59"/>
  <c r="AO11" i="59"/>
  <c r="D12" i="59"/>
  <c r="F12" i="60" s="1"/>
  <c r="H12" i="60" s="1"/>
  <c r="F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D16" i="59" s="1"/>
  <c r="AE12" i="59"/>
  <c r="AF12" i="59"/>
  <c r="AG12" i="59"/>
  <c r="AG16" i="59" s="1"/>
  <c r="AH12" i="59"/>
  <c r="AI12" i="59"/>
  <c r="AJ12" i="59"/>
  <c r="AK12" i="59"/>
  <c r="AL12" i="59"/>
  <c r="AM12" i="59"/>
  <c r="AN12" i="59"/>
  <c r="AO12" i="59"/>
  <c r="F13" i="59"/>
  <c r="G13" i="59"/>
  <c r="R13" i="59"/>
  <c r="S13" i="59"/>
  <c r="T13" i="59"/>
  <c r="U13" i="59"/>
  <c r="V13" i="59"/>
  <c r="W13" i="59"/>
  <c r="X13" i="59"/>
  <c r="Y13" i="59"/>
  <c r="Y16" i="59" s="1"/>
  <c r="Z13" i="59"/>
  <c r="AA13" i="59"/>
  <c r="AB13" i="59"/>
  <c r="AC13" i="59"/>
  <c r="AC16" i="59" s="1"/>
  <c r="AD13" i="59"/>
  <c r="AE13" i="59"/>
  <c r="AF13" i="59"/>
  <c r="AG13" i="59"/>
  <c r="AH13" i="59"/>
  <c r="AI13" i="59"/>
  <c r="AJ13" i="59"/>
  <c r="AK13" i="59"/>
  <c r="AK16" i="59" s="1"/>
  <c r="AL13" i="59"/>
  <c r="AM13" i="59"/>
  <c r="AN13" i="59"/>
  <c r="AO13" i="59"/>
  <c r="D14" i="59"/>
  <c r="F14" i="60" s="1"/>
  <c r="H14" i="60" s="1"/>
  <c r="F14" i="59"/>
  <c r="G14" i="59"/>
  <c r="R14" i="59"/>
  <c r="S14" i="59"/>
  <c r="T14" i="59"/>
  <c r="U14" i="59"/>
  <c r="V14" i="59"/>
  <c r="V16" i="59" s="1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L16" i="59" s="1"/>
  <c r="AM14" i="59"/>
  <c r="AN14" i="59"/>
  <c r="AO14" i="59"/>
  <c r="F15" i="59"/>
  <c r="G15" i="59"/>
  <c r="I15" i="59"/>
  <c r="R15" i="59"/>
  <c r="S15" i="59"/>
  <c r="S16" i="59" s="1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I16" i="59" s="1"/>
  <c r="AJ15" i="59"/>
  <c r="AK15" i="59"/>
  <c r="AL15" i="59"/>
  <c r="AM15" i="59"/>
  <c r="AN15" i="59"/>
  <c r="AO15" i="59"/>
  <c r="I16" i="59"/>
  <c r="J16" i="59"/>
  <c r="K16" i="59"/>
  <c r="L16" i="59"/>
  <c r="M16" i="59"/>
  <c r="N16" i="59"/>
  <c r="O16" i="59"/>
  <c r="P16" i="59"/>
  <c r="Q16" i="59"/>
  <c r="U16" i="59"/>
  <c r="AA16" i="59"/>
  <c r="AO16" i="59"/>
  <c r="D19" i="59"/>
  <c r="F19" i="59"/>
  <c r="G19" i="59"/>
  <c r="H19" i="59"/>
  <c r="H24" i="59" s="1"/>
  <c r="H82" i="59" s="1"/>
  <c r="F654" i="44" s="1"/>
  <c r="I19" i="59"/>
  <c r="R19" i="59"/>
  <c r="S19" i="59"/>
  <c r="T19" i="59"/>
  <c r="T24" i="59" s="1"/>
  <c r="U19" i="59"/>
  <c r="V19" i="59"/>
  <c r="W19" i="59"/>
  <c r="W24" i="59" s="1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J24" i="59" s="1"/>
  <c r="AK19" i="59"/>
  <c r="AL19" i="59"/>
  <c r="AM19" i="59"/>
  <c r="AM24" i="59" s="1"/>
  <c r="AN19" i="59"/>
  <c r="AO19" i="59"/>
  <c r="F20" i="59"/>
  <c r="G20" i="59"/>
  <c r="R20" i="59"/>
  <c r="S20" i="59"/>
  <c r="T20" i="59"/>
  <c r="U20" i="59"/>
  <c r="V20" i="59"/>
  <c r="W20" i="59"/>
  <c r="X20" i="59"/>
  <c r="Y20" i="59"/>
  <c r="Y24" i="59" s="1"/>
  <c r="Z20" i="59"/>
  <c r="AA20" i="59"/>
  <c r="AB20" i="59"/>
  <c r="AC20" i="59"/>
  <c r="AD20" i="59"/>
  <c r="AE20" i="59"/>
  <c r="AF20" i="59"/>
  <c r="AG20" i="59"/>
  <c r="AG24" i="59" s="1"/>
  <c r="AH20" i="59"/>
  <c r="AI20" i="59"/>
  <c r="AJ20" i="59"/>
  <c r="AK20" i="59"/>
  <c r="AL20" i="59"/>
  <c r="AM20" i="59"/>
  <c r="AN20" i="59"/>
  <c r="AO20" i="59"/>
  <c r="AO24" i="59" s="1"/>
  <c r="F21" i="59"/>
  <c r="G21" i="59"/>
  <c r="R21" i="59"/>
  <c r="S21" i="59"/>
  <c r="E21" i="59" s="1"/>
  <c r="T21" i="59"/>
  <c r="U21" i="59"/>
  <c r="U24" i="59" s="1"/>
  <c r="V21" i="59"/>
  <c r="W21" i="59"/>
  <c r="X21" i="59"/>
  <c r="Y21" i="59"/>
  <c r="Z21" i="59"/>
  <c r="AA21" i="59"/>
  <c r="AB21" i="59"/>
  <c r="AC21" i="59"/>
  <c r="AC24" i="59" s="1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D24" i="59" s="1"/>
  <c r="AE22" i="59"/>
  <c r="AF22" i="59"/>
  <c r="AG22" i="59"/>
  <c r="AH22" i="59"/>
  <c r="AI22" i="59"/>
  <c r="AJ22" i="59"/>
  <c r="AK22" i="59"/>
  <c r="AL22" i="59"/>
  <c r="AL24" i="59" s="1"/>
  <c r="AM22" i="59"/>
  <c r="AN22" i="59"/>
  <c r="AO22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N24" i="59" s="1"/>
  <c r="AO23" i="59"/>
  <c r="I24" i="59"/>
  <c r="J24" i="59"/>
  <c r="J82" i="59" s="1"/>
  <c r="H654" i="44" s="1"/>
  <c r="K24" i="59"/>
  <c r="L24" i="59"/>
  <c r="M24" i="59"/>
  <c r="N24" i="59"/>
  <c r="O24" i="59"/>
  <c r="P24" i="59"/>
  <c r="Q24" i="59"/>
  <c r="R24" i="59"/>
  <c r="V24" i="59"/>
  <c r="Z24" i="59"/>
  <c r="AB24" i="59"/>
  <c r="AE24" i="59"/>
  <c r="AH24" i="59"/>
  <c r="AK24" i="59"/>
  <c r="F27" i="59"/>
  <c r="G27" i="59"/>
  <c r="R27" i="59"/>
  <c r="S27" i="59"/>
  <c r="T27" i="59"/>
  <c r="U27" i="59"/>
  <c r="U29" i="59" s="1"/>
  <c r="V27" i="59"/>
  <c r="W27" i="59"/>
  <c r="X27" i="59"/>
  <c r="Y27" i="59"/>
  <c r="Z27" i="59"/>
  <c r="AA27" i="59"/>
  <c r="AB27" i="59"/>
  <c r="AC27" i="59"/>
  <c r="AC29" i="59" s="1"/>
  <c r="AD27" i="59"/>
  <c r="AE27" i="59"/>
  <c r="AF27" i="59"/>
  <c r="AG27" i="59"/>
  <c r="AH27" i="59"/>
  <c r="AH29" i="59" s="1"/>
  <c r="AI27" i="59"/>
  <c r="AJ27" i="59"/>
  <c r="AJ29" i="59" s="1"/>
  <c r="AK27" i="59"/>
  <c r="AK29" i="59" s="1"/>
  <c r="AL27" i="59"/>
  <c r="AM27" i="59"/>
  <c r="AN27" i="59"/>
  <c r="AO27" i="59"/>
  <c r="F28" i="59"/>
  <c r="G28" i="59"/>
  <c r="R28" i="59"/>
  <c r="S28" i="59"/>
  <c r="T28" i="59"/>
  <c r="U28" i="59"/>
  <c r="V28" i="59"/>
  <c r="W28" i="59"/>
  <c r="X28" i="59"/>
  <c r="Y28" i="59"/>
  <c r="Y29" i="59" s="1"/>
  <c r="Z28" i="59"/>
  <c r="AA28" i="59"/>
  <c r="AB28" i="59"/>
  <c r="AC28" i="59"/>
  <c r="AD28" i="59"/>
  <c r="AD29" i="59" s="1"/>
  <c r="AE28" i="59"/>
  <c r="AF28" i="59"/>
  <c r="AG28" i="59"/>
  <c r="AH28" i="59"/>
  <c r="AI28" i="59"/>
  <c r="AJ28" i="59"/>
  <c r="AK28" i="59"/>
  <c r="AL28" i="59"/>
  <c r="AM28" i="59"/>
  <c r="AN28" i="59"/>
  <c r="AO28" i="59"/>
  <c r="F29" i="59"/>
  <c r="H29" i="59"/>
  <c r="I29" i="59"/>
  <c r="J29" i="59"/>
  <c r="K29" i="59"/>
  <c r="L29" i="59"/>
  <c r="M29" i="59"/>
  <c r="N29" i="59"/>
  <c r="O29" i="59"/>
  <c r="P29" i="59"/>
  <c r="Q29" i="59"/>
  <c r="S29" i="59"/>
  <c r="T29" i="59"/>
  <c r="W29" i="59"/>
  <c r="X29" i="59"/>
  <c r="Z29" i="59"/>
  <c r="AA29" i="59"/>
  <c r="AB29" i="59"/>
  <c r="AE29" i="59"/>
  <c r="AF29" i="59"/>
  <c r="AI29" i="59"/>
  <c r="AM29" i="59"/>
  <c r="AN29" i="59"/>
  <c r="F32" i="59"/>
  <c r="F36" i="59" s="1"/>
  <c r="G32" i="59"/>
  <c r="R32" i="59"/>
  <c r="S32" i="59"/>
  <c r="T32" i="59"/>
  <c r="U32" i="59"/>
  <c r="U36" i="59" s="1"/>
  <c r="V32" i="59"/>
  <c r="W32" i="59"/>
  <c r="X32" i="59"/>
  <c r="Y32" i="59"/>
  <c r="Z32" i="59"/>
  <c r="AA32" i="59"/>
  <c r="AA36" i="59" s="1"/>
  <c r="AB32" i="59"/>
  <c r="AC32" i="59"/>
  <c r="AD32" i="59"/>
  <c r="AE32" i="59"/>
  <c r="AF32" i="59"/>
  <c r="AF36" i="59" s="1"/>
  <c r="AG32" i="59"/>
  <c r="AH32" i="59"/>
  <c r="AH36" i="59" s="1"/>
  <c r="AI32" i="59"/>
  <c r="AJ32" i="59"/>
  <c r="AK32" i="59"/>
  <c r="AL32" i="59"/>
  <c r="AM32" i="59"/>
  <c r="AN32" i="59"/>
  <c r="AN36" i="59" s="1"/>
  <c r="AO32" i="59"/>
  <c r="F33" i="59"/>
  <c r="G33" i="59"/>
  <c r="R33" i="59"/>
  <c r="S33" i="59"/>
  <c r="T33" i="59"/>
  <c r="T36" i="59" s="1"/>
  <c r="U33" i="59"/>
  <c r="V33" i="59"/>
  <c r="W33" i="59"/>
  <c r="E33" i="59" s="1"/>
  <c r="G33" i="60" s="1"/>
  <c r="I33" i="60" s="1"/>
  <c r="X33" i="59"/>
  <c r="Y33" i="59"/>
  <c r="Y36" i="59" s="1"/>
  <c r="Z33" i="59"/>
  <c r="AA33" i="59"/>
  <c r="AB33" i="59"/>
  <c r="AB36" i="59" s="1"/>
  <c r="AC33" i="59"/>
  <c r="AD33" i="59"/>
  <c r="AE33" i="59"/>
  <c r="AF33" i="59"/>
  <c r="AG33" i="59"/>
  <c r="AH33" i="59"/>
  <c r="AI33" i="59"/>
  <c r="AJ33" i="59"/>
  <c r="AJ36" i="59" s="1"/>
  <c r="AK33" i="59"/>
  <c r="AL33" i="59"/>
  <c r="AM33" i="59"/>
  <c r="AN33" i="59"/>
  <c r="AO33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F35" i="59"/>
  <c r="G35" i="59"/>
  <c r="R35" i="59"/>
  <c r="S35" i="59"/>
  <c r="T35" i="59"/>
  <c r="U35" i="59"/>
  <c r="V35" i="59"/>
  <c r="W35" i="59"/>
  <c r="E35" i="59" s="1"/>
  <c r="G35" i="60" s="1"/>
  <c r="I35" i="60" s="1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H36" i="59"/>
  <c r="I36" i="59"/>
  <c r="J36" i="59"/>
  <c r="K36" i="59"/>
  <c r="L36" i="59"/>
  <c r="M36" i="59"/>
  <c r="N36" i="59"/>
  <c r="O36" i="59"/>
  <c r="P36" i="59"/>
  <c r="Q36" i="59"/>
  <c r="R36" i="59"/>
  <c r="V36" i="59"/>
  <c r="X36" i="59"/>
  <c r="Z36" i="59"/>
  <c r="AC36" i="59"/>
  <c r="AD36" i="59"/>
  <c r="AG36" i="59"/>
  <c r="AK36" i="59"/>
  <c r="AL36" i="59"/>
  <c r="AO36" i="59"/>
  <c r="F39" i="59"/>
  <c r="G39" i="59"/>
  <c r="R39" i="59"/>
  <c r="S39" i="59"/>
  <c r="T39" i="59"/>
  <c r="U39" i="59"/>
  <c r="V39" i="59"/>
  <c r="D39" i="59" s="1"/>
  <c r="F39" i="60" s="1"/>
  <c r="W39" i="59"/>
  <c r="X39" i="59"/>
  <c r="Y39" i="59"/>
  <c r="Y43" i="59" s="1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L43" i="59" s="1"/>
  <c r="AM39" i="59"/>
  <c r="AN39" i="59"/>
  <c r="AO39" i="59"/>
  <c r="AO43" i="59" s="1"/>
  <c r="F40" i="59"/>
  <c r="D40" i="59" s="1"/>
  <c r="G40" i="59"/>
  <c r="R40" i="59"/>
  <c r="S40" i="59"/>
  <c r="S42" i="59" s="1"/>
  <c r="S43" i="59" s="1"/>
  <c r="T40" i="59"/>
  <c r="U40" i="59"/>
  <c r="V40" i="59"/>
  <c r="W40" i="59"/>
  <c r="X40" i="59"/>
  <c r="Y40" i="59"/>
  <c r="Z40" i="59"/>
  <c r="AA40" i="59"/>
  <c r="AA42" i="59" s="1"/>
  <c r="AA43" i="59" s="1"/>
  <c r="AB40" i="59"/>
  <c r="AC40" i="59"/>
  <c r="AD40" i="59"/>
  <c r="AD42" i="59" s="1"/>
  <c r="AE40" i="59"/>
  <c r="AF40" i="59"/>
  <c r="AG40" i="59"/>
  <c r="AH40" i="59"/>
  <c r="AH42" i="59" s="1"/>
  <c r="AH43" i="59" s="1"/>
  <c r="AI40" i="59"/>
  <c r="AI42" i="59" s="1"/>
  <c r="AI43" i="59" s="1"/>
  <c r="AJ40" i="59"/>
  <c r="AK40" i="59"/>
  <c r="AL40" i="59"/>
  <c r="AL42" i="59" s="1"/>
  <c r="AM40" i="59"/>
  <c r="AN40" i="59"/>
  <c r="AO40" i="59"/>
  <c r="F41" i="59"/>
  <c r="G41" i="59"/>
  <c r="R41" i="59"/>
  <c r="S41" i="59"/>
  <c r="T41" i="59"/>
  <c r="T42" i="59" s="1"/>
  <c r="U41" i="59"/>
  <c r="V41" i="59"/>
  <c r="W41" i="59"/>
  <c r="W42" i="59" s="1"/>
  <c r="W43" i="59" s="1"/>
  <c r="X41" i="59"/>
  <c r="Y41" i="59"/>
  <c r="Z41" i="59"/>
  <c r="Z42" i="59" s="1"/>
  <c r="AA41" i="59"/>
  <c r="AB41" i="59"/>
  <c r="AB42" i="59" s="1"/>
  <c r="AB43" i="59" s="1"/>
  <c r="AC41" i="59"/>
  <c r="AD41" i="59"/>
  <c r="AE41" i="59"/>
  <c r="AE42" i="59" s="1"/>
  <c r="AE43" i="59" s="1"/>
  <c r="AF41" i="59"/>
  <c r="AG41" i="59"/>
  <c r="AH41" i="59"/>
  <c r="AI41" i="59"/>
  <c r="AJ41" i="59"/>
  <c r="AK41" i="59"/>
  <c r="AL41" i="59"/>
  <c r="AM41" i="59"/>
  <c r="AM42" i="59" s="1"/>
  <c r="AM43" i="59" s="1"/>
  <c r="AN41" i="59"/>
  <c r="AO41" i="59"/>
  <c r="G42" i="59"/>
  <c r="H42" i="59"/>
  <c r="I42" i="59"/>
  <c r="I43" i="59" s="1"/>
  <c r="J42" i="59"/>
  <c r="J43" i="59" s="1"/>
  <c r="K42" i="59"/>
  <c r="L42" i="59"/>
  <c r="M42" i="59"/>
  <c r="N42" i="59"/>
  <c r="N43" i="59" s="1"/>
  <c r="O42" i="59"/>
  <c r="O43" i="59" s="1"/>
  <c r="P42" i="59"/>
  <c r="Q42" i="59"/>
  <c r="V42" i="59"/>
  <c r="X42" i="59"/>
  <c r="X43" i="59" s="1"/>
  <c r="Y42" i="59"/>
  <c r="AF42" i="59"/>
  <c r="AG42" i="59"/>
  <c r="AG43" i="59" s="1"/>
  <c r="AJ42" i="59"/>
  <c r="AJ43" i="59" s="1"/>
  <c r="AN42" i="59"/>
  <c r="AN43" i="59" s="1"/>
  <c r="AO42" i="59"/>
  <c r="H43" i="59"/>
  <c r="K43" i="59"/>
  <c r="L43" i="59"/>
  <c r="M43" i="59"/>
  <c r="P43" i="59"/>
  <c r="Q43" i="59"/>
  <c r="T43" i="59"/>
  <c r="Z43" i="59"/>
  <c r="AF43" i="59"/>
  <c r="F45" i="59"/>
  <c r="G45" i="59"/>
  <c r="R45" i="59"/>
  <c r="S45" i="59"/>
  <c r="T45" i="59"/>
  <c r="U45" i="59"/>
  <c r="V45" i="59"/>
  <c r="W45" i="59"/>
  <c r="E45" i="59" s="1"/>
  <c r="G45" i="60" s="1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F49" i="59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F54" i="59"/>
  <c r="G54" i="59"/>
  <c r="H54" i="59"/>
  <c r="I54" i="59"/>
  <c r="J54" i="59"/>
  <c r="K54" i="59"/>
  <c r="K56" i="59" s="1"/>
  <c r="R54" i="59"/>
  <c r="S54" i="59"/>
  <c r="T54" i="59"/>
  <c r="U54" i="59"/>
  <c r="U56" i="59" s="1"/>
  <c r="V54" i="59"/>
  <c r="V56" i="59" s="1"/>
  <c r="W54" i="59"/>
  <c r="X54" i="59"/>
  <c r="Y54" i="59"/>
  <c r="Y56" i="59" s="1"/>
  <c r="Z54" i="59"/>
  <c r="Z56" i="59" s="1"/>
  <c r="AA54" i="59"/>
  <c r="AB54" i="59"/>
  <c r="AC54" i="59"/>
  <c r="AD54" i="59"/>
  <c r="AD56" i="59" s="1"/>
  <c r="AE54" i="59"/>
  <c r="AF54" i="59"/>
  <c r="AG54" i="59"/>
  <c r="AG56" i="59" s="1"/>
  <c r="AH54" i="59"/>
  <c r="AI54" i="59"/>
  <c r="AJ54" i="59"/>
  <c r="AK54" i="59"/>
  <c r="AL54" i="59"/>
  <c r="AM54" i="59"/>
  <c r="AN54" i="59"/>
  <c r="AO54" i="59"/>
  <c r="F55" i="59"/>
  <c r="G55" i="59"/>
  <c r="I55" i="59"/>
  <c r="I56" i="59" s="1"/>
  <c r="K55" i="59"/>
  <c r="R55" i="59"/>
  <c r="S55" i="59"/>
  <c r="T55" i="59"/>
  <c r="U55" i="59"/>
  <c r="V55" i="59"/>
  <c r="W55" i="59"/>
  <c r="X55" i="59"/>
  <c r="X56" i="59" s="1"/>
  <c r="Y55" i="59"/>
  <c r="Z55" i="59"/>
  <c r="AA55" i="59"/>
  <c r="AB55" i="59"/>
  <c r="AC55" i="59"/>
  <c r="AD55" i="59"/>
  <c r="AE55" i="59"/>
  <c r="AE56" i="59" s="1"/>
  <c r="AF55" i="59"/>
  <c r="AG55" i="59"/>
  <c r="AH55" i="59"/>
  <c r="AI55" i="59"/>
  <c r="AJ55" i="59"/>
  <c r="AJ56" i="59" s="1"/>
  <c r="AK55" i="59"/>
  <c r="AL55" i="59"/>
  <c r="AM55" i="59"/>
  <c r="AM56" i="59" s="1"/>
  <c r="AN55" i="59"/>
  <c r="AN56" i="59" s="1"/>
  <c r="AO55" i="59"/>
  <c r="F56" i="59"/>
  <c r="J56" i="59"/>
  <c r="L56" i="59"/>
  <c r="M56" i="59"/>
  <c r="N56" i="59"/>
  <c r="O56" i="59"/>
  <c r="P56" i="59"/>
  <c r="Q56" i="59"/>
  <c r="R56" i="59"/>
  <c r="T56" i="59"/>
  <c r="W56" i="59"/>
  <c r="AB56" i="59"/>
  <c r="AC56" i="59"/>
  <c r="AF56" i="59"/>
  <c r="AH56" i="59"/>
  <c r="AK56" i="59"/>
  <c r="AL56" i="59"/>
  <c r="AO56" i="59"/>
  <c r="F59" i="59"/>
  <c r="G59" i="59"/>
  <c r="R59" i="59"/>
  <c r="R61" i="59" s="1"/>
  <c r="S59" i="59"/>
  <c r="S61" i="59" s="1"/>
  <c r="T59" i="59"/>
  <c r="U59" i="59"/>
  <c r="V59" i="59"/>
  <c r="V61" i="59" s="1"/>
  <c r="W59" i="59"/>
  <c r="X59" i="59"/>
  <c r="Y59" i="59"/>
  <c r="Z59" i="59"/>
  <c r="Z61" i="59" s="1"/>
  <c r="AA59" i="59"/>
  <c r="AA61" i="59" s="1"/>
  <c r="AB59" i="59"/>
  <c r="AC59" i="59"/>
  <c r="AD59" i="59"/>
  <c r="AD61" i="59" s="1"/>
  <c r="AE59" i="59"/>
  <c r="AF59" i="59"/>
  <c r="AG59" i="59"/>
  <c r="AH59" i="59"/>
  <c r="AH61" i="59" s="1"/>
  <c r="AI59" i="59"/>
  <c r="AI61" i="59" s="1"/>
  <c r="AJ59" i="59"/>
  <c r="AK59" i="59"/>
  <c r="AL59" i="59"/>
  <c r="AL61" i="59" s="1"/>
  <c r="AM59" i="59"/>
  <c r="AN59" i="59"/>
  <c r="AO59" i="59"/>
  <c r="F60" i="59"/>
  <c r="G60" i="59"/>
  <c r="R60" i="59"/>
  <c r="S60" i="59"/>
  <c r="T60" i="59"/>
  <c r="U60" i="59"/>
  <c r="V60" i="59"/>
  <c r="W60" i="59"/>
  <c r="W61" i="59" s="1"/>
  <c r="X60" i="59"/>
  <c r="Y60" i="59"/>
  <c r="Z60" i="59"/>
  <c r="AA60" i="59"/>
  <c r="AB60" i="59"/>
  <c r="AC60" i="59"/>
  <c r="AD60" i="59"/>
  <c r="AE60" i="59"/>
  <c r="AE61" i="59" s="1"/>
  <c r="AF60" i="59"/>
  <c r="AG60" i="59"/>
  <c r="AH60" i="59"/>
  <c r="AI60" i="59"/>
  <c r="AJ60" i="59"/>
  <c r="AK60" i="59"/>
  <c r="AL60" i="59"/>
  <c r="AM60" i="59"/>
  <c r="AM61" i="59" s="1"/>
  <c r="AN60" i="59"/>
  <c r="AO60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T61" i="59"/>
  <c r="U61" i="59"/>
  <c r="X61" i="59"/>
  <c r="Y61" i="59"/>
  <c r="AB61" i="59"/>
  <c r="AC61" i="59"/>
  <c r="AF61" i="59"/>
  <c r="AG61" i="59"/>
  <c r="AJ61" i="59"/>
  <c r="AK61" i="59"/>
  <c r="AN61" i="59"/>
  <c r="AO61" i="59"/>
  <c r="F64" i="59"/>
  <c r="G64" i="59"/>
  <c r="R64" i="59"/>
  <c r="S64" i="59"/>
  <c r="T64" i="59"/>
  <c r="T66" i="59" s="1"/>
  <c r="U64" i="59"/>
  <c r="U66" i="59" s="1"/>
  <c r="V64" i="59"/>
  <c r="W64" i="59"/>
  <c r="X64" i="59"/>
  <c r="X66" i="59" s="1"/>
  <c r="Y64" i="59"/>
  <c r="Y66" i="59" s="1"/>
  <c r="Z64" i="59"/>
  <c r="AA64" i="59"/>
  <c r="AB64" i="59"/>
  <c r="AB66" i="59" s="1"/>
  <c r="AC64" i="59"/>
  <c r="AC66" i="59" s="1"/>
  <c r="AD64" i="59"/>
  <c r="AE64" i="59"/>
  <c r="AF64" i="59"/>
  <c r="AF66" i="59" s="1"/>
  <c r="AG64" i="59"/>
  <c r="AG66" i="59" s="1"/>
  <c r="AH64" i="59"/>
  <c r="AI64" i="59"/>
  <c r="AJ64" i="59"/>
  <c r="AJ66" i="59" s="1"/>
  <c r="AK64" i="59"/>
  <c r="AK66" i="59" s="1"/>
  <c r="AL64" i="59"/>
  <c r="AM64" i="59"/>
  <c r="AN64" i="59"/>
  <c r="AN66" i="59" s="1"/>
  <c r="AO64" i="59"/>
  <c r="AO66" i="59" s="1"/>
  <c r="F65" i="59"/>
  <c r="D65" i="59" s="1"/>
  <c r="F65" i="60" s="1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H66" i="59"/>
  <c r="I66" i="59"/>
  <c r="J66" i="59"/>
  <c r="K66" i="59"/>
  <c r="K82" i="59" s="1"/>
  <c r="I654" i="44" s="1"/>
  <c r="L66" i="59"/>
  <c r="M66" i="59"/>
  <c r="N66" i="59"/>
  <c r="O66" i="59"/>
  <c r="P66" i="59"/>
  <c r="Q66" i="59"/>
  <c r="R66" i="59"/>
  <c r="S66" i="59"/>
  <c r="V66" i="59"/>
  <c r="W66" i="59"/>
  <c r="Z66" i="59"/>
  <c r="AA66" i="59"/>
  <c r="AD66" i="59"/>
  <c r="AE66" i="59"/>
  <c r="AH66" i="59"/>
  <c r="AI66" i="59"/>
  <c r="AL66" i="59"/>
  <c r="AM66" i="59"/>
  <c r="F70" i="59"/>
  <c r="G70" i="59"/>
  <c r="R70" i="59"/>
  <c r="S70" i="59"/>
  <c r="S72" i="59" s="1"/>
  <c r="T70" i="59"/>
  <c r="U70" i="59"/>
  <c r="V70" i="59"/>
  <c r="W70" i="59"/>
  <c r="W72" i="59" s="1"/>
  <c r="X70" i="59"/>
  <c r="Y70" i="59"/>
  <c r="Z70" i="59"/>
  <c r="Z72" i="59" s="1"/>
  <c r="AA70" i="59"/>
  <c r="AA72" i="59" s="1"/>
  <c r="AB70" i="59"/>
  <c r="AC70" i="59"/>
  <c r="AD70" i="59"/>
  <c r="AE70" i="59"/>
  <c r="AE72" i="59" s="1"/>
  <c r="AF70" i="59"/>
  <c r="AG70" i="59"/>
  <c r="AH70" i="59"/>
  <c r="AH72" i="59" s="1"/>
  <c r="AI70" i="59"/>
  <c r="AI72" i="59" s="1"/>
  <c r="AJ70" i="59"/>
  <c r="AK70" i="59"/>
  <c r="AL70" i="59"/>
  <c r="AM70" i="59"/>
  <c r="AM72" i="59" s="1"/>
  <c r="AN70" i="59"/>
  <c r="AO70" i="59"/>
  <c r="F71" i="59"/>
  <c r="F72" i="59" s="1"/>
  <c r="G71" i="59"/>
  <c r="G72" i="59" s="1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H72" i="59"/>
  <c r="I72" i="59"/>
  <c r="J72" i="59"/>
  <c r="K72" i="59"/>
  <c r="L72" i="59"/>
  <c r="M72" i="59"/>
  <c r="N72" i="59"/>
  <c r="O72" i="59"/>
  <c r="P72" i="59"/>
  <c r="Q72" i="59"/>
  <c r="T72" i="59"/>
  <c r="U72" i="59"/>
  <c r="X72" i="59"/>
  <c r="Y72" i="59"/>
  <c r="AB72" i="59"/>
  <c r="AC72" i="59"/>
  <c r="AF72" i="59"/>
  <c r="AG72" i="59"/>
  <c r="AJ72" i="59"/>
  <c r="AK72" i="59"/>
  <c r="AN72" i="59"/>
  <c r="AO72" i="59"/>
  <c r="F73" i="59"/>
  <c r="D73" i="59" s="1"/>
  <c r="F73" i="60" s="1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F76" i="59"/>
  <c r="G76" i="59"/>
  <c r="E76" i="59" s="1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F77" i="59"/>
  <c r="D77" i="59" s="1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F80" i="59"/>
  <c r="G80" i="59"/>
  <c r="E80" i="59" s="1"/>
  <c r="G80" i="60" s="1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F81" i="59"/>
  <c r="D81" i="59" s="1"/>
  <c r="F81" i="60" s="1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N82" i="59"/>
  <c r="L654" i="44" s="1"/>
  <c r="O82" i="59"/>
  <c r="M654" i="44" s="1"/>
  <c r="P82" i="59"/>
  <c r="N654" i="44" s="1"/>
  <c r="A5" i="60"/>
  <c r="E11" i="60"/>
  <c r="G11" i="60"/>
  <c r="D12" i="60"/>
  <c r="E13" i="60"/>
  <c r="D14" i="60"/>
  <c r="E15" i="60"/>
  <c r="D20" i="60"/>
  <c r="G21" i="60"/>
  <c r="I21" i="60" s="1"/>
  <c r="D22" i="60"/>
  <c r="D27" i="60"/>
  <c r="E28" i="60"/>
  <c r="D32" i="60"/>
  <c r="E33" i="60"/>
  <c r="D34" i="60"/>
  <c r="E35" i="60"/>
  <c r="D39" i="60"/>
  <c r="D41" i="60"/>
  <c r="I45" i="60"/>
  <c r="D47" i="60"/>
  <c r="E49" i="60"/>
  <c r="D51" i="60"/>
  <c r="D55" i="60"/>
  <c r="D60" i="60"/>
  <c r="D65" i="60"/>
  <c r="E70" i="60"/>
  <c r="E72" i="60" s="1"/>
  <c r="D71" i="60"/>
  <c r="E71" i="60"/>
  <c r="E75" i="60"/>
  <c r="D76" i="60"/>
  <c r="E76" i="60"/>
  <c r="G76" i="60"/>
  <c r="I76" i="60" s="1"/>
  <c r="F77" i="60"/>
  <c r="D78" i="60"/>
  <c r="E79" i="60"/>
  <c r="D80" i="60"/>
  <c r="A5" i="62"/>
  <c r="D11" i="62"/>
  <c r="F11" i="63" s="1"/>
  <c r="F11" i="62"/>
  <c r="G11" i="62"/>
  <c r="L11" i="62"/>
  <c r="M11" i="62"/>
  <c r="N11" i="62"/>
  <c r="O11" i="62"/>
  <c r="P11" i="62"/>
  <c r="Q11" i="62"/>
  <c r="R11" i="62"/>
  <c r="S11" i="62"/>
  <c r="T11" i="62"/>
  <c r="U11" i="62"/>
  <c r="U16" i="62" s="1"/>
  <c r="V11" i="62"/>
  <c r="W11" i="62"/>
  <c r="X11" i="62"/>
  <c r="Y11" i="62"/>
  <c r="Z11" i="62"/>
  <c r="AA11" i="62"/>
  <c r="AB11" i="62"/>
  <c r="AC11" i="62"/>
  <c r="AC16" i="62" s="1"/>
  <c r="AD11" i="62"/>
  <c r="AE11" i="62"/>
  <c r="AF11" i="62"/>
  <c r="AG11" i="62"/>
  <c r="AH11" i="62"/>
  <c r="AI11" i="62"/>
  <c r="AJ11" i="62"/>
  <c r="AK11" i="62"/>
  <c r="AK16" i="62" s="1"/>
  <c r="AL11" i="62"/>
  <c r="AM11" i="62"/>
  <c r="AN11" i="62"/>
  <c r="AO11" i="62"/>
  <c r="F12" i="62"/>
  <c r="G12" i="62"/>
  <c r="G16" i="62" s="1"/>
  <c r="L12" i="62"/>
  <c r="M12" i="62"/>
  <c r="N12" i="62"/>
  <c r="N16" i="62" s="1"/>
  <c r="O12" i="62"/>
  <c r="P12" i="62"/>
  <c r="Q12" i="62"/>
  <c r="R12" i="62"/>
  <c r="S12" i="62"/>
  <c r="S16" i="62" s="1"/>
  <c r="T12" i="62"/>
  <c r="U12" i="62"/>
  <c r="V12" i="62"/>
  <c r="V16" i="62" s="1"/>
  <c r="W12" i="62"/>
  <c r="X12" i="62"/>
  <c r="Y12" i="62"/>
  <c r="Z12" i="62"/>
  <c r="AA12" i="62"/>
  <c r="AA16" i="62" s="1"/>
  <c r="AB12" i="62"/>
  <c r="AC12" i="62"/>
  <c r="AD12" i="62"/>
  <c r="AD16" i="62" s="1"/>
  <c r="AE12" i="62"/>
  <c r="AF12" i="62"/>
  <c r="AG12" i="62"/>
  <c r="AH12" i="62"/>
  <c r="AI12" i="62"/>
  <c r="AI16" i="62" s="1"/>
  <c r="AJ12" i="62"/>
  <c r="AK12" i="62"/>
  <c r="AL12" i="62"/>
  <c r="AL16" i="62" s="1"/>
  <c r="AM12" i="62"/>
  <c r="AN12" i="62"/>
  <c r="AO12" i="62"/>
  <c r="F13" i="62"/>
  <c r="G13" i="62"/>
  <c r="L13" i="62"/>
  <c r="M13" i="62"/>
  <c r="N13" i="62"/>
  <c r="O13" i="62"/>
  <c r="P13" i="62"/>
  <c r="Q13" i="62"/>
  <c r="Q16" i="62" s="1"/>
  <c r="R13" i="62"/>
  <c r="S13" i="62"/>
  <c r="T13" i="62"/>
  <c r="T16" i="62" s="1"/>
  <c r="U13" i="62"/>
  <c r="V13" i="62"/>
  <c r="W13" i="62"/>
  <c r="X13" i="62"/>
  <c r="Y13" i="62"/>
  <c r="Y16" i="62" s="1"/>
  <c r="Z13" i="62"/>
  <c r="AA13" i="62"/>
  <c r="AB13" i="62"/>
  <c r="AB16" i="62" s="1"/>
  <c r="AC13" i="62"/>
  <c r="AD13" i="62"/>
  <c r="AE13" i="62"/>
  <c r="AF13" i="62"/>
  <c r="AG13" i="62"/>
  <c r="AG16" i="62" s="1"/>
  <c r="AH13" i="62"/>
  <c r="AI13" i="62"/>
  <c r="AJ13" i="62"/>
  <c r="AJ16" i="62" s="1"/>
  <c r="AK13" i="62"/>
  <c r="AL13" i="62"/>
  <c r="AM13" i="62"/>
  <c r="AN13" i="62"/>
  <c r="AO13" i="62"/>
  <c r="AO16" i="62" s="1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W16" i="62" s="1"/>
  <c r="X14" i="62"/>
  <c r="Y14" i="62"/>
  <c r="Z14" i="62"/>
  <c r="Z16" i="62" s="1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M16" i="62" s="1"/>
  <c r="AN14" i="62"/>
  <c r="AO14" i="62"/>
  <c r="F15" i="62"/>
  <c r="G15" i="62"/>
  <c r="L15" i="62"/>
  <c r="M15" i="62"/>
  <c r="N15" i="62"/>
  <c r="O15" i="62"/>
  <c r="P15" i="62"/>
  <c r="D15" i="62" s="1"/>
  <c r="F15" i="63" s="1"/>
  <c r="H15" i="63" s="1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H16" i="62"/>
  <c r="I16" i="62"/>
  <c r="J16" i="62"/>
  <c r="K16" i="62"/>
  <c r="O16" i="62"/>
  <c r="R16" i="62"/>
  <c r="AE16" i="62"/>
  <c r="AH16" i="62"/>
  <c r="AH82" i="62" s="1"/>
  <c r="D19" i="62"/>
  <c r="F19" i="62"/>
  <c r="G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F20" i="62"/>
  <c r="G20" i="62"/>
  <c r="G24" i="62" s="1"/>
  <c r="L20" i="62"/>
  <c r="M20" i="62"/>
  <c r="N20" i="62"/>
  <c r="O20" i="62"/>
  <c r="P20" i="62"/>
  <c r="Q20" i="62"/>
  <c r="R20" i="62"/>
  <c r="S20" i="62"/>
  <c r="S24" i="62" s="1"/>
  <c r="T20" i="62"/>
  <c r="U20" i="62"/>
  <c r="V20" i="62"/>
  <c r="V24" i="62" s="1"/>
  <c r="W20" i="62"/>
  <c r="X20" i="62"/>
  <c r="Y20" i="62"/>
  <c r="Z20" i="62"/>
  <c r="AA20" i="62"/>
  <c r="AA24" i="62" s="1"/>
  <c r="AB20" i="62"/>
  <c r="AC20" i="62"/>
  <c r="AD20" i="62"/>
  <c r="AD24" i="62" s="1"/>
  <c r="AE20" i="62"/>
  <c r="AF20" i="62"/>
  <c r="AG20" i="62"/>
  <c r="AH20" i="62"/>
  <c r="AI20" i="62"/>
  <c r="AI24" i="62" s="1"/>
  <c r="AJ20" i="62"/>
  <c r="AK20" i="62"/>
  <c r="AL20" i="62"/>
  <c r="AL24" i="62" s="1"/>
  <c r="AM20" i="62"/>
  <c r="AN20" i="62"/>
  <c r="AO20" i="62"/>
  <c r="F21" i="62"/>
  <c r="G21" i="62"/>
  <c r="L21" i="62"/>
  <c r="M21" i="62"/>
  <c r="N21" i="62"/>
  <c r="O21" i="62"/>
  <c r="P21" i="62"/>
  <c r="Q21" i="62"/>
  <c r="Q24" i="62" s="1"/>
  <c r="R21" i="62"/>
  <c r="S21" i="62"/>
  <c r="T21" i="62"/>
  <c r="T24" i="62" s="1"/>
  <c r="U21" i="62"/>
  <c r="V21" i="62"/>
  <c r="W21" i="62"/>
  <c r="X21" i="62"/>
  <c r="Y21" i="62"/>
  <c r="Y24" i="62" s="1"/>
  <c r="Z21" i="62"/>
  <c r="AA21" i="62"/>
  <c r="AB21" i="62"/>
  <c r="AB24" i="62" s="1"/>
  <c r="AC21" i="62"/>
  <c r="AD21" i="62"/>
  <c r="AE21" i="62"/>
  <c r="AF21" i="62"/>
  <c r="AG21" i="62"/>
  <c r="AG24" i="62" s="1"/>
  <c r="AH21" i="62"/>
  <c r="AI21" i="62"/>
  <c r="AJ21" i="62"/>
  <c r="AJ24" i="62" s="1"/>
  <c r="AK21" i="62"/>
  <c r="AL21" i="62"/>
  <c r="AM21" i="62"/>
  <c r="AN21" i="62"/>
  <c r="AO21" i="62"/>
  <c r="AO24" i="62" s="1"/>
  <c r="F22" i="62"/>
  <c r="G22" i="62"/>
  <c r="E22" i="62" s="1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Z24" i="62" s="1"/>
  <c r="AA22" i="62"/>
  <c r="AB22" i="62"/>
  <c r="AC22" i="62"/>
  <c r="AD22" i="62"/>
  <c r="AE22" i="62"/>
  <c r="AF22" i="62"/>
  <c r="AG22" i="62"/>
  <c r="AH22" i="62"/>
  <c r="AH24" i="62" s="1"/>
  <c r="AI22" i="62"/>
  <c r="AJ22" i="62"/>
  <c r="AK22" i="62"/>
  <c r="AL22" i="62"/>
  <c r="AM22" i="62"/>
  <c r="AN22" i="62"/>
  <c r="AO22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H24" i="62"/>
  <c r="I24" i="62"/>
  <c r="J24" i="62"/>
  <c r="J82" i="62" s="1"/>
  <c r="K24" i="62"/>
  <c r="O24" i="62"/>
  <c r="R24" i="62"/>
  <c r="R82" i="62" s="1"/>
  <c r="W24" i="62"/>
  <c r="AE24" i="62"/>
  <c r="AM24" i="62"/>
  <c r="F27" i="62"/>
  <c r="F29" i="62" s="1"/>
  <c r="G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X29" i="62" s="1"/>
  <c r="Y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F28" i="62"/>
  <c r="G28" i="62"/>
  <c r="L28" i="62"/>
  <c r="M28" i="62"/>
  <c r="N28" i="62"/>
  <c r="O28" i="62"/>
  <c r="O29" i="62" s="1"/>
  <c r="P28" i="62"/>
  <c r="Q28" i="62"/>
  <c r="R28" i="62"/>
  <c r="S28" i="62"/>
  <c r="S29" i="62" s="1"/>
  <c r="T28" i="62"/>
  <c r="U28" i="62"/>
  <c r="V28" i="62"/>
  <c r="V29" i="62" s="1"/>
  <c r="W28" i="62"/>
  <c r="W29" i="62" s="1"/>
  <c r="X28" i="62"/>
  <c r="Y28" i="62"/>
  <c r="Z28" i="62"/>
  <c r="AA28" i="62"/>
  <c r="AA29" i="62" s="1"/>
  <c r="AB28" i="62"/>
  <c r="AC28" i="62"/>
  <c r="AD28" i="62"/>
  <c r="AD29" i="62" s="1"/>
  <c r="AE28" i="62"/>
  <c r="AE29" i="62" s="1"/>
  <c r="AF28" i="62"/>
  <c r="AG28" i="62"/>
  <c r="AH28" i="62"/>
  <c r="AI28" i="62"/>
  <c r="AI29" i="62" s="1"/>
  <c r="AJ28" i="62"/>
  <c r="AK28" i="62"/>
  <c r="AL28" i="62"/>
  <c r="AL29" i="62" s="1"/>
  <c r="AM28" i="62"/>
  <c r="AM29" i="62" s="1"/>
  <c r="AN28" i="62"/>
  <c r="AO28" i="62"/>
  <c r="H29" i="62"/>
  <c r="H82" i="62" s="1"/>
  <c r="I29" i="62"/>
  <c r="J29" i="62"/>
  <c r="K29" i="62"/>
  <c r="L29" i="62"/>
  <c r="M29" i="62"/>
  <c r="Q29" i="62"/>
  <c r="R29" i="62"/>
  <c r="T29" i="62"/>
  <c r="U29" i="62"/>
  <c r="Y29" i="62"/>
  <c r="Z29" i="62"/>
  <c r="AB29" i="62"/>
  <c r="AC29" i="62"/>
  <c r="AF29" i="62"/>
  <c r="AG29" i="62"/>
  <c r="AH29" i="62"/>
  <c r="AJ29" i="62"/>
  <c r="AK29" i="62"/>
  <c r="AN29" i="62"/>
  <c r="AO29" i="62"/>
  <c r="F32" i="62"/>
  <c r="G32" i="62"/>
  <c r="L32" i="62"/>
  <c r="M32" i="62"/>
  <c r="N32" i="62"/>
  <c r="O32" i="62"/>
  <c r="P32" i="62"/>
  <c r="P36" i="62" s="1"/>
  <c r="Q32" i="62"/>
  <c r="R32" i="62"/>
  <c r="S32" i="62"/>
  <c r="S36" i="62" s="1"/>
  <c r="T32" i="62"/>
  <c r="U32" i="62"/>
  <c r="V32" i="62"/>
  <c r="V36" i="62" s="1"/>
  <c r="W32" i="62"/>
  <c r="X32" i="62"/>
  <c r="X36" i="62" s="1"/>
  <c r="Y32" i="62"/>
  <c r="Z32" i="62"/>
  <c r="AA32" i="62"/>
  <c r="AA36" i="62" s="1"/>
  <c r="AB32" i="62"/>
  <c r="AC32" i="62"/>
  <c r="AD32" i="62"/>
  <c r="AD36" i="62" s="1"/>
  <c r="AE32" i="62"/>
  <c r="AF32" i="62"/>
  <c r="AF36" i="62" s="1"/>
  <c r="AG32" i="62"/>
  <c r="AH32" i="62"/>
  <c r="AI32" i="62"/>
  <c r="AI36" i="62" s="1"/>
  <c r="AJ32" i="62"/>
  <c r="AK32" i="62"/>
  <c r="AL32" i="62"/>
  <c r="AL36" i="62" s="1"/>
  <c r="AM32" i="62"/>
  <c r="AN32" i="62"/>
  <c r="AN36" i="62" s="1"/>
  <c r="AO32" i="62"/>
  <c r="F33" i="62"/>
  <c r="G33" i="62"/>
  <c r="L33" i="62"/>
  <c r="M33" i="62"/>
  <c r="N33" i="62"/>
  <c r="O33" i="62"/>
  <c r="P33" i="62"/>
  <c r="Q33" i="62"/>
  <c r="Q36" i="62" s="1"/>
  <c r="R33" i="62"/>
  <c r="S33" i="62"/>
  <c r="T33" i="62"/>
  <c r="T36" i="62" s="1"/>
  <c r="U33" i="62"/>
  <c r="V33" i="62"/>
  <c r="W33" i="62"/>
  <c r="X33" i="62"/>
  <c r="Y33" i="62"/>
  <c r="Y36" i="62" s="1"/>
  <c r="Z33" i="62"/>
  <c r="AA33" i="62"/>
  <c r="AB33" i="62"/>
  <c r="AB36" i="62" s="1"/>
  <c r="AC33" i="62"/>
  <c r="AD33" i="62"/>
  <c r="AE33" i="62"/>
  <c r="AF33" i="62"/>
  <c r="AG33" i="62"/>
  <c r="AG36" i="62" s="1"/>
  <c r="AH33" i="62"/>
  <c r="AI33" i="62"/>
  <c r="AJ33" i="62"/>
  <c r="AJ36" i="62" s="1"/>
  <c r="AK33" i="62"/>
  <c r="AL33" i="62"/>
  <c r="AM33" i="62"/>
  <c r="AN33" i="62"/>
  <c r="AO33" i="62"/>
  <c r="AO36" i="62" s="1"/>
  <c r="F34" i="62"/>
  <c r="G34" i="62"/>
  <c r="L34" i="62"/>
  <c r="M34" i="62"/>
  <c r="N34" i="62"/>
  <c r="O34" i="62"/>
  <c r="O36" i="62" s="1"/>
  <c r="P34" i="62"/>
  <c r="Q34" i="62"/>
  <c r="R34" i="62"/>
  <c r="R36" i="62" s="1"/>
  <c r="S34" i="62"/>
  <c r="T34" i="62"/>
  <c r="U34" i="62"/>
  <c r="V34" i="62"/>
  <c r="W34" i="62"/>
  <c r="X34" i="62"/>
  <c r="Y34" i="62"/>
  <c r="Z34" i="62"/>
  <c r="Z36" i="62" s="1"/>
  <c r="AA34" i="62"/>
  <c r="AB34" i="62"/>
  <c r="AC34" i="62"/>
  <c r="AD34" i="62"/>
  <c r="AE34" i="62"/>
  <c r="AE36" i="62" s="1"/>
  <c r="AF34" i="62"/>
  <c r="AG34" i="62"/>
  <c r="AH34" i="62"/>
  <c r="AH36" i="62" s="1"/>
  <c r="AI34" i="62"/>
  <c r="AJ34" i="62"/>
  <c r="AK34" i="62"/>
  <c r="AL34" i="62"/>
  <c r="AM34" i="62"/>
  <c r="AM36" i="62" s="1"/>
  <c r="AN34" i="62"/>
  <c r="AO34" i="62"/>
  <c r="D35" i="62"/>
  <c r="F35" i="63" s="1"/>
  <c r="F35" i="62"/>
  <c r="G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H36" i="62"/>
  <c r="I36" i="62"/>
  <c r="J36" i="62"/>
  <c r="K36" i="62"/>
  <c r="W36" i="62"/>
  <c r="D39" i="62"/>
  <c r="F39" i="63" s="1"/>
  <c r="H39" i="63" s="1"/>
  <c r="F39" i="62"/>
  <c r="G39" i="62"/>
  <c r="L39" i="62"/>
  <c r="M39" i="62"/>
  <c r="M43" i="62" s="1"/>
  <c r="N39" i="62"/>
  <c r="O39" i="62"/>
  <c r="P39" i="62"/>
  <c r="P43" i="62" s="1"/>
  <c r="Q39" i="62"/>
  <c r="R39" i="62"/>
  <c r="S39" i="62"/>
  <c r="T39" i="62"/>
  <c r="U39" i="62"/>
  <c r="V39" i="62"/>
  <c r="W39" i="62"/>
  <c r="X39" i="62"/>
  <c r="X43" i="62" s="1"/>
  <c r="Y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F40" i="62"/>
  <c r="G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D42" i="62" s="1"/>
  <c r="AD43" i="62" s="1"/>
  <c r="AE40" i="62"/>
  <c r="AF40" i="62"/>
  <c r="AG40" i="62"/>
  <c r="AH40" i="62"/>
  <c r="AI40" i="62"/>
  <c r="AI42" i="62" s="1"/>
  <c r="AI43" i="62" s="1"/>
  <c r="AJ40" i="62"/>
  <c r="AK40" i="62"/>
  <c r="AL40" i="62"/>
  <c r="AL42" i="62" s="1"/>
  <c r="AL43" i="62" s="1"/>
  <c r="AM40" i="62"/>
  <c r="AN40" i="62"/>
  <c r="AO40" i="62"/>
  <c r="F41" i="62"/>
  <c r="G41" i="62"/>
  <c r="L41" i="62"/>
  <c r="M41" i="62"/>
  <c r="M42" i="62" s="1"/>
  <c r="N41" i="62"/>
  <c r="O41" i="62"/>
  <c r="P41" i="62"/>
  <c r="Q41" i="62"/>
  <c r="Q42" i="62" s="1"/>
  <c r="Q43" i="62" s="1"/>
  <c r="R41" i="62"/>
  <c r="S41" i="62"/>
  <c r="T41" i="62"/>
  <c r="T42" i="62" s="1"/>
  <c r="T43" i="62" s="1"/>
  <c r="T82" i="62" s="1"/>
  <c r="U41" i="62"/>
  <c r="U42" i="62" s="1"/>
  <c r="V41" i="62"/>
  <c r="W41" i="62"/>
  <c r="X41" i="62"/>
  <c r="Y41" i="62"/>
  <c r="Y42" i="62" s="1"/>
  <c r="Y43" i="62" s="1"/>
  <c r="Z41" i="62"/>
  <c r="AA41" i="62"/>
  <c r="AB41" i="62"/>
  <c r="AB42" i="62" s="1"/>
  <c r="AB43" i="62" s="1"/>
  <c r="AC41" i="62"/>
  <c r="AC42" i="62" s="1"/>
  <c r="AD41" i="62"/>
  <c r="AE41" i="62"/>
  <c r="AF41" i="62"/>
  <c r="AG41" i="62"/>
  <c r="AG42" i="62" s="1"/>
  <c r="AG43" i="62" s="1"/>
  <c r="AH41" i="62"/>
  <c r="AI41" i="62"/>
  <c r="AJ41" i="62"/>
  <c r="AJ42" i="62" s="1"/>
  <c r="AJ43" i="62" s="1"/>
  <c r="AK41" i="62"/>
  <c r="AK42" i="62" s="1"/>
  <c r="AK43" i="62" s="1"/>
  <c r="AL41" i="62"/>
  <c r="AM41" i="62"/>
  <c r="AN41" i="62"/>
  <c r="AO41" i="62"/>
  <c r="AO42" i="62" s="1"/>
  <c r="AO43" i="62" s="1"/>
  <c r="F42" i="62"/>
  <c r="F43" i="62" s="1"/>
  <c r="H42" i="62"/>
  <c r="I42" i="62"/>
  <c r="J42" i="62"/>
  <c r="K42" i="62"/>
  <c r="K43" i="62" s="1"/>
  <c r="N42" i="62"/>
  <c r="N43" i="62" s="1"/>
  <c r="O42" i="62"/>
  <c r="O43" i="62" s="1"/>
  <c r="P42" i="62"/>
  <c r="R42" i="62"/>
  <c r="S42" i="62"/>
  <c r="S43" i="62" s="1"/>
  <c r="V42" i="62"/>
  <c r="V43" i="62" s="1"/>
  <c r="W42" i="62"/>
  <c r="W43" i="62" s="1"/>
  <c r="X42" i="62"/>
  <c r="Z42" i="62"/>
  <c r="AA42" i="62"/>
  <c r="AA43" i="62" s="1"/>
  <c r="AE42" i="62"/>
  <c r="AE43" i="62" s="1"/>
  <c r="AF42" i="62"/>
  <c r="AH42" i="62"/>
  <c r="AM42" i="62"/>
  <c r="AM43" i="62" s="1"/>
  <c r="AN42" i="62"/>
  <c r="H43" i="62"/>
  <c r="I43" i="62"/>
  <c r="J43" i="62"/>
  <c r="R43" i="62"/>
  <c r="U43" i="62"/>
  <c r="Z43" i="62"/>
  <c r="AC43" i="62"/>
  <c r="AF43" i="62"/>
  <c r="AH43" i="62"/>
  <c r="AN43" i="62"/>
  <c r="F45" i="62"/>
  <c r="G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F47" i="62"/>
  <c r="G47" i="62"/>
  <c r="L47" i="62"/>
  <c r="M47" i="62"/>
  <c r="N47" i="62"/>
  <c r="O47" i="62"/>
  <c r="P47" i="62"/>
  <c r="Q47" i="62"/>
  <c r="E47" i="62" s="1"/>
  <c r="G47" i="63" s="1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J82" i="62" s="1"/>
  <c r="AK47" i="62"/>
  <c r="AL47" i="62"/>
  <c r="AM47" i="62"/>
  <c r="AN47" i="62"/>
  <c r="AO47" i="62"/>
  <c r="F49" i="62"/>
  <c r="G49" i="62"/>
  <c r="E49" i="62" s="1"/>
  <c r="L49" i="62"/>
  <c r="M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F54" i="62"/>
  <c r="G54" i="62"/>
  <c r="L54" i="62"/>
  <c r="M54" i="62"/>
  <c r="N54" i="62"/>
  <c r="O54" i="62"/>
  <c r="P54" i="62"/>
  <c r="Q54" i="62"/>
  <c r="R54" i="62"/>
  <c r="S54" i="62"/>
  <c r="S56" i="62" s="1"/>
  <c r="T54" i="62"/>
  <c r="U54" i="62"/>
  <c r="V54" i="62"/>
  <c r="W54" i="62"/>
  <c r="X54" i="62"/>
  <c r="Y54" i="62"/>
  <c r="Z54" i="62"/>
  <c r="AA54" i="62"/>
  <c r="AA56" i="62" s="1"/>
  <c r="AB54" i="62"/>
  <c r="AC54" i="62"/>
  <c r="AD54" i="62"/>
  <c r="AE54" i="62"/>
  <c r="AF54" i="62"/>
  <c r="AF56" i="62" s="1"/>
  <c r="AG54" i="62"/>
  <c r="AH54" i="62"/>
  <c r="AI54" i="62"/>
  <c r="AI56" i="62" s="1"/>
  <c r="AJ54" i="62"/>
  <c r="AK54" i="62"/>
  <c r="AL54" i="62"/>
  <c r="AM54" i="62"/>
  <c r="AM56" i="62" s="1"/>
  <c r="AN54" i="62"/>
  <c r="AN56" i="62" s="1"/>
  <c r="AO54" i="62"/>
  <c r="F55" i="62"/>
  <c r="G55" i="62"/>
  <c r="L55" i="62"/>
  <c r="M55" i="62"/>
  <c r="M56" i="62" s="1"/>
  <c r="N55" i="62"/>
  <c r="O55" i="62"/>
  <c r="P55" i="62"/>
  <c r="Q55" i="62"/>
  <c r="Q56" i="62" s="1"/>
  <c r="R55" i="62"/>
  <c r="S55" i="62"/>
  <c r="T55" i="62"/>
  <c r="T56" i="62" s="1"/>
  <c r="U55" i="62"/>
  <c r="U56" i="62" s="1"/>
  <c r="V55" i="62"/>
  <c r="V56" i="62" s="1"/>
  <c r="W55" i="62"/>
  <c r="X55" i="62"/>
  <c r="Y55" i="62"/>
  <c r="Y56" i="62" s="1"/>
  <c r="Z55" i="62"/>
  <c r="AA55" i="62"/>
  <c r="AB55" i="62"/>
  <c r="AB56" i="62" s="1"/>
  <c r="AC55" i="62"/>
  <c r="AC56" i="62" s="1"/>
  <c r="AD55" i="62"/>
  <c r="AE55" i="62"/>
  <c r="AF55" i="62"/>
  <c r="AG55" i="62"/>
  <c r="AG56" i="62" s="1"/>
  <c r="AH55" i="62"/>
  <c r="AI55" i="62"/>
  <c r="AJ55" i="62"/>
  <c r="AJ56" i="62" s="1"/>
  <c r="AK55" i="62"/>
  <c r="AK56" i="62" s="1"/>
  <c r="AL55" i="62"/>
  <c r="AM55" i="62"/>
  <c r="AN55" i="62"/>
  <c r="AO55" i="62"/>
  <c r="AO56" i="62" s="1"/>
  <c r="F56" i="62"/>
  <c r="H56" i="62"/>
  <c r="I56" i="62"/>
  <c r="J56" i="62"/>
  <c r="K56" i="62"/>
  <c r="O56" i="62"/>
  <c r="P56" i="62"/>
  <c r="R56" i="62"/>
  <c r="W56" i="62"/>
  <c r="X56" i="62"/>
  <c r="Z56" i="62"/>
  <c r="AD56" i="62"/>
  <c r="AE56" i="62"/>
  <c r="AH56" i="62"/>
  <c r="AL56" i="62"/>
  <c r="F59" i="62"/>
  <c r="G59" i="62"/>
  <c r="L59" i="62"/>
  <c r="M59" i="62"/>
  <c r="M61" i="62" s="1"/>
  <c r="N59" i="62"/>
  <c r="O59" i="62"/>
  <c r="P59" i="62"/>
  <c r="Q59" i="62"/>
  <c r="Q61" i="62" s="1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F61" i="62" s="1"/>
  <c r="AG59" i="62"/>
  <c r="AH59" i="62"/>
  <c r="AI59" i="62"/>
  <c r="AJ59" i="62"/>
  <c r="AJ61" i="62" s="1"/>
  <c r="AK59" i="62"/>
  <c r="AL59" i="62"/>
  <c r="AM59" i="62"/>
  <c r="AN59" i="62"/>
  <c r="AN61" i="62" s="1"/>
  <c r="AO59" i="62"/>
  <c r="F60" i="62"/>
  <c r="F61" i="62" s="1"/>
  <c r="G60" i="62"/>
  <c r="L60" i="62"/>
  <c r="M60" i="62"/>
  <c r="N60" i="62"/>
  <c r="O60" i="62"/>
  <c r="P60" i="62"/>
  <c r="Q60" i="62"/>
  <c r="R60" i="62"/>
  <c r="R61" i="62" s="1"/>
  <c r="S60" i="62"/>
  <c r="T60" i="62"/>
  <c r="U60" i="62"/>
  <c r="V60" i="62"/>
  <c r="W60" i="62"/>
  <c r="X60" i="62"/>
  <c r="Y60" i="62"/>
  <c r="Z60" i="62"/>
  <c r="Z61" i="62" s="1"/>
  <c r="AA60" i="62"/>
  <c r="AA61" i="62" s="1"/>
  <c r="AB60" i="62"/>
  <c r="AC60" i="62"/>
  <c r="AD60" i="62"/>
  <c r="AE60" i="62"/>
  <c r="AF60" i="62"/>
  <c r="AG60" i="62"/>
  <c r="AH60" i="62"/>
  <c r="AH61" i="62" s="1"/>
  <c r="AI60" i="62"/>
  <c r="AJ60" i="62"/>
  <c r="AK60" i="62"/>
  <c r="AL60" i="62"/>
  <c r="AM60" i="62"/>
  <c r="AN60" i="62"/>
  <c r="AO60" i="62"/>
  <c r="G61" i="62"/>
  <c r="H61" i="62"/>
  <c r="I61" i="62"/>
  <c r="J61" i="62"/>
  <c r="K61" i="62"/>
  <c r="L61" i="62"/>
  <c r="O61" i="62"/>
  <c r="P61" i="62"/>
  <c r="S61" i="62"/>
  <c r="T61" i="62"/>
  <c r="U61" i="62"/>
  <c r="W61" i="62"/>
  <c r="X61" i="62"/>
  <c r="Y61" i="62"/>
  <c r="AB61" i="62"/>
  <c r="AC61" i="62"/>
  <c r="AE61" i="62"/>
  <c r="AI61" i="62"/>
  <c r="AK61" i="62"/>
  <c r="AL61" i="62"/>
  <c r="AM61" i="62"/>
  <c r="F64" i="62"/>
  <c r="G64" i="62"/>
  <c r="O64" i="62"/>
  <c r="E64" i="62" s="1"/>
  <c r="P64" i="62"/>
  <c r="Q64" i="62"/>
  <c r="R64" i="62"/>
  <c r="R66" i="62" s="1"/>
  <c r="S64" i="62"/>
  <c r="S66" i="62" s="1"/>
  <c r="T64" i="62"/>
  <c r="U64" i="62"/>
  <c r="U66" i="62" s="1"/>
  <c r="V64" i="62"/>
  <c r="V66" i="62" s="1"/>
  <c r="W64" i="62"/>
  <c r="X64" i="62"/>
  <c r="Y64" i="62"/>
  <c r="Z64" i="62"/>
  <c r="Z66" i="62" s="1"/>
  <c r="AA64" i="62"/>
  <c r="AA66" i="62" s="1"/>
  <c r="AB64" i="62"/>
  <c r="AC64" i="62"/>
  <c r="AD64" i="62"/>
  <c r="AD66" i="62" s="1"/>
  <c r="AE64" i="62"/>
  <c r="AE66" i="62" s="1"/>
  <c r="AF64" i="62"/>
  <c r="AG64" i="62"/>
  <c r="AH64" i="62"/>
  <c r="AI64" i="62"/>
  <c r="AI66" i="62" s="1"/>
  <c r="AJ64" i="62"/>
  <c r="AK64" i="62"/>
  <c r="AL64" i="62"/>
  <c r="AM64" i="62"/>
  <c r="AM66" i="62" s="1"/>
  <c r="AN64" i="62"/>
  <c r="AO64" i="62"/>
  <c r="F65" i="62"/>
  <c r="G65" i="62"/>
  <c r="L65" i="62"/>
  <c r="M65" i="62"/>
  <c r="M66" i="62" s="1"/>
  <c r="N65" i="62"/>
  <c r="O65" i="62"/>
  <c r="P65" i="62"/>
  <c r="P66" i="62" s="1"/>
  <c r="Q65" i="62"/>
  <c r="Q66" i="62" s="1"/>
  <c r="R65" i="62"/>
  <c r="S65" i="62"/>
  <c r="T65" i="62"/>
  <c r="T66" i="62" s="1"/>
  <c r="U65" i="62"/>
  <c r="V65" i="62"/>
  <c r="W65" i="62"/>
  <c r="X65" i="62"/>
  <c r="Y65" i="62"/>
  <c r="Y66" i="62" s="1"/>
  <c r="Z65" i="62"/>
  <c r="AA65" i="62"/>
  <c r="AB65" i="62"/>
  <c r="AB66" i="62" s="1"/>
  <c r="AC65" i="62"/>
  <c r="AD65" i="62"/>
  <c r="AE65" i="62"/>
  <c r="AF65" i="62"/>
  <c r="AG65" i="62"/>
  <c r="AG66" i="62" s="1"/>
  <c r="AH65" i="62"/>
  <c r="AI65" i="62"/>
  <c r="AJ65" i="62"/>
  <c r="AJ66" i="62" s="1"/>
  <c r="AK65" i="62"/>
  <c r="AK66" i="62" s="1"/>
  <c r="AL65" i="62"/>
  <c r="AM65" i="62"/>
  <c r="AN65" i="62"/>
  <c r="AO65" i="62"/>
  <c r="AO66" i="62" s="1"/>
  <c r="G66" i="62"/>
  <c r="H66" i="62"/>
  <c r="I66" i="62"/>
  <c r="J66" i="62"/>
  <c r="K66" i="62"/>
  <c r="O66" i="62"/>
  <c r="W66" i="62"/>
  <c r="X66" i="62"/>
  <c r="AC66" i="62"/>
  <c r="AF66" i="62"/>
  <c r="AH66" i="62"/>
  <c r="AL66" i="62"/>
  <c r="AN66" i="62"/>
  <c r="F70" i="62"/>
  <c r="F72" i="62" s="1"/>
  <c r="G70" i="62"/>
  <c r="L70" i="62"/>
  <c r="L72" i="62" s="1"/>
  <c r="M70" i="62"/>
  <c r="N70" i="62"/>
  <c r="O70" i="62"/>
  <c r="P70" i="62"/>
  <c r="Q70" i="62"/>
  <c r="Q72" i="62" s="1"/>
  <c r="R70" i="62"/>
  <c r="S70" i="62"/>
  <c r="T70" i="62"/>
  <c r="T72" i="62" s="1"/>
  <c r="U70" i="62"/>
  <c r="U72" i="62" s="1"/>
  <c r="V70" i="62"/>
  <c r="W70" i="62"/>
  <c r="X70" i="62"/>
  <c r="X72" i="62" s="1"/>
  <c r="Y70" i="62"/>
  <c r="Y72" i="62" s="1"/>
  <c r="Z70" i="62"/>
  <c r="AA70" i="62"/>
  <c r="AB70" i="62"/>
  <c r="AC70" i="62"/>
  <c r="AC72" i="62" s="1"/>
  <c r="AD70" i="62"/>
  <c r="AE70" i="62"/>
  <c r="AF70" i="62"/>
  <c r="AF72" i="62" s="1"/>
  <c r="AG70" i="62"/>
  <c r="AH70" i="62"/>
  <c r="AH72" i="62" s="1"/>
  <c r="AI70" i="62"/>
  <c r="AJ70" i="62"/>
  <c r="AK70" i="62"/>
  <c r="AK72" i="62" s="1"/>
  <c r="AL70" i="62"/>
  <c r="AM70" i="62"/>
  <c r="AN70" i="62"/>
  <c r="AN72" i="62" s="1"/>
  <c r="AO70" i="62"/>
  <c r="AO72" i="62" s="1"/>
  <c r="F71" i="62"/>
  <c r="G71" i="62"/>
  <c r="L71" i="62"/>
  <c r="M71" i="62"/>
  <c r="N71" i="62"/>
  <c r="N72" i="62" s="1"/>
  <c r="O71" i="62"/>
  <c r="O72" i="62" s="1"/>
  <c r="P71" i="62"/>
  <c r="Q71" i="62"/>
  <c r="R71" i="62"/>
  <c r="S71" i="62"/>
  <c r="S72" i="62" s="1"/>
  <c r="T71" i="62"/>
  <c r="U71" i="62"/>
  <c r="V71" i="62"/>
  <c r="V72" i="62" s="1"/>
  <c r="W71" i="62"/>
  <c r="W72" i="62" s="1"/>
  <c r="X71" i="62"/>
  <c r="Y71" i="62"/>
  <c r="Z71" i="62"/>
  <c r="Z72" i="62" s="1"/>
  <c r="AA71" i="62"/>
  <c r="AB71" i="62"/>
  <c r="AC71" i="62"/>
  <c r="AD71" i="62"/>
  <c r="AD72" i="62" s="1"/>
  <c r="AE71" i="62"/>
  <c r="AE72" i="62" s="1"/>
  <c r="AF71" i="62"/>
  <c r="AG71" i="62"/>
  <c r="AH71" i="62"/>
  <c r="AI71" i="62"/>
  <c r="AI72" i="62" s="1"/>
  <c r="AJ71" i="62"/>
  <c r="AK71" i="62"/>
  <c r="AL71" i="62"/>
  <c r="AL72" i="62" s="1"/>
  <c r="AM71" i="62"/>
  <c r="AM72" i="62" s="1"/>
  <c r="AN71" i="62"/>
  <c r="AO71" i="62"/>
  <c r="H72" i="62"/>
  <c r="I72" i="62"/>
  <c r="J72" i="62"/>
  <c r="K72" i="62"/>
  <c r="R72" i="62"/>
  <c r="AA72" i="62"/>
  <c r="AB72" i="62"/>
  <c r="AG72" i="62"/>
  <c r="AJ72" i="62"/>
  <c r="F73" i="62"/>
  <c r="G73" i="62"/>
  <c r="E73" i="62" s="1"/>
  <c r="G73" i="63" s="1"/>
  <c r="I73" i="63" s="1"/>
  <c r="L73" i="62"/>
  <c r="M73" i="62"/>
  <c r="N73" i="62"/>
  <c r="O73" i="62"/>
  <c r="P73" i="62"/>
  <c r="Q73" i="62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F74" i="62"/>
  <c r="D74" i="62" s="1"/>
  <c r="F74" i="63" s="1"/>
  <c r="H74" i="63" s="1"/>
  <c r="G74" i="62"/>
  <c r="L74" i="62"/>
  <c r="M74" i="62"/>
  <c r="N74" i="62"/>
  <c r="O74" i="62"/>
  <c r="P74" i="62"/>
  <c r="Q74" i="62"/>
  <c r="E74" i="62" s="1"/>
  <c r="G74" i="63" s="1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F76" i="62"/>
  <c r="D76" i="62" s="1"/>
  <c r="F76" i="63" s="1"/>
  <c r="H76" i="63" s="1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F77" i="62"/>
  <c r="G77" i="62"/>
  <c r="L77" i="62"/>
  <c r="M77" i="62"/>
  <c r="N77" i="62"/>
  <c r="O77" i="62"/>
  <c r="P77" i="62"/>
  <c r="Q77" i="62"/>
  <c r="E77" i="62" s="1"/>
  <c r="G77" i="63" s="1"/>
  <c r="I77" i="63" s="1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F79" i="62"/>
  <c r="G79" i="62"/>
  <c r="L79" i="62"/>
  <c r="M79" i="62"/>
  <c r="N79" i="62"/>
  <c r="D79" i="62" s="1"/>
  <c r="F79" i="63" s="1"/>
  <c r="H79" i="63" s="1"/>
  <c r="O79" i="62"/>
  <c r="P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F80" i="62"/>
  <c r="G80" i="62"/>
  <c r="L80" i="62"/>
  <c r="M80" i="62"/>
  <c r="N80" i="62"/>
  <c r="O80" i="62"/>
  <c r="P80" i="62"/>
  <c r="R80" i="62"/>
  <c r="S80" i="62"/>
  <c r="T80" i="62"/>
  <c r="U80" i="62"/>
  <c r="V80" i="62"/>
  <c r="W80" i="62"/>
  <c r="E80" i="62" s="1"/>
  <c r="G80" i="63" s="1"/>
  <c r="I80" i="63" s="1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F81" i="62"/>
  <c r="G81" i="62"/>
  <c r="L81" i="62"/>
  <c r="N81" i="62"/>
  <c r="D81" i="62" s="1"/>
  <c r="F81" i="63" s="1"/>
  <c r="H81" i="63" s="1"/>
  <c r="O81" i="62"/>
  <c r="P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I82" i="62"/>
  <c r="V82" i="62"/>
  <c r="AB82" i="62"/>
  <c r="A4" i="61"/>
  <c r="A5" i="61"/>
  <c r="F11" i="61"/>
  <c r="G11" i="61"/>
  <c r="H11" i="61"/>
  <c r="I11" i="61"/>
  <c r="L11" i="61"/>
  <c r="D11" i="63" s="1"/>
  <c r="M11" i="61"/>
  <c r="F12" i="61"/>
  <c r="H12" i="61"/>
  <c r="I12" i="61"/>
  <c r="G12" i="61" s="1"/>
  <c r="L12" i="61"/>
  <c r="G13" i="61"/>
  <c r="H13" i="61"/>
  <c r="F13" i="61" s="1"/>
  <c r="I13" i="61"/>
  <c r="M13" i="61"/>
  <c r="E13" i="63" s="1"/>
  <c r="F14" i="61"/>
  <c r="H14" i="61"/>
  <c r="I14" i="61"/>
  <c r="L14" i="61"/>
  <c r="H15" i="61"/>
  <c r="L15" i="61" s="1"/>
  <c r="I15" i="61"/>
  <c r="J16" i="61"/>
  <c r="K16" i="61"/>
  <c r="H18" i="61"/>
  <c r="I18" i="61"/>
  <c r="F19" i="61"/>
  <c r="H19" i="61"/>
  <c r="H24" i="61" s="1"/>
  <c r="I19" i="61"/>
  <c r="M19" i="61" s="1"/>
  <c r="L19" i="61"/>
  <c r="H20" i="61"/>
  <c r="I20" i="61"/>
  <c r="G20" i="61" s="1"/>
  <c r="F21" i="61"/>
  <c r="G21" i="61"/>
  <c r="H21" i="61"/>
  <c r="I21" i="61"/>
  <c r="L21" i="61"/>
  <c r="M21" i="61"/>
  <c r="E21" i="63" s="1"/>
  <c r="H22" i="61"/>
  <c r="L22" i="61" s="1"/>
  <c r="D22" i="63" s="1"/>
  <c r="I22" i="61"/>
  <c r="G23" i="61"/>
  <c r="H23" i="61"/>
  <c r="F23" i="61" s="1"/>
  <c r="I23" i="61"/>
  <c r="M23" i="61"/>
  <c r="J24" i="61"/>
  <c r="J82" i="61" s="1"/>
  <c r="K24" i="61"/>
  <c r="H27" i="61"/>
  <c r="I27" i="61"/>
  <c r="G27" i="61" s="1"/>
  <c r="M27" i="61"/>
  <c r="F28" i="61"/>
  <c r="G28" i="61"/>
  <c r="H28" i="61"/>
  <c r="I28" i="61"/>
  <c r="L28" i="61"/>
  <c r="D28" i="63" s="1"/>
  <c r="M28" i="61"/>
  <c r="G29" i="61"/>
  <c r="I29" i="61"/>
  <c r="J29" i="61"/>
  <c r="K29" i="61"/>
  <c r="F32" i="61"/>
  <c r="G32" i="61"/>
  <c r="H32" i="61"/>
  <c r="L32" i="61" s="1"/>
  <c r="I32" i="61"/>
  <c r="M32" i="61" s="1"/>
  <c r="F33" i="61"/>
  <c r="G33" i="61"/>
  <c r="H33" i="61"/>
  <c r="I33" i="61"/>
  <c r="M33" i="61" s="1"/>
  <c r="L33" i="61"/>
  <c r="D33" i="63" s="1"/>
  <c r="F34" i="61"/>
  <c r="H34" i="61"/>
  <c r="I34" i="61"/>
  <c r="G34" i="61" s="1"/>
  <c r="L34" i="61"/>
  <c r="D34" i="63" s="1"/>
  <c r="F35" i="61"/>
  <c r="G35" i="61"/>
  <c r="H35" i="61"/>
  <c r="L35" i="61" s="1"/>
  <c r="D35" i="63" s="1"/>
  <c r="I35" i="61"/>
  <c r="M35" i="61"/>
  <c r="F36" i="61"/>
  <c r="H36" i="61"/>
  <c r="I36" i="61"/>
  <c r="J36" i="61"/>
  <c r="K36" i="61"/>
  <c r="L37" i="61"/>
  <c r="M37" i="61"/>
  <c r="H38" i="61"/>
  <c r="I38" i="61"/>
  <c r="F39" i="61"/>
  <c r="H39" i="61"/>
  <c r="I39" i="61"/>
  <c r="G39" i="61" s="1"/>
  <c r="L39" i="61"/>
  <c r="M39" i="61"/>
  <c r="G40" i="61"/>
  <c r="H40" i="61"/>
  <c r="I40" i="61"/>
  <c r="M40" i="61"/>
  <c r="F41" i="61"/>
  <c r="G41" i="61"/>
  <c r="H41" i="61"/>
  <c r="I41" i="61"/>
  <c r="M41" i="61" s="1"/>
  <c r="L41" i="61"/>
  <c r="D41" i="63" s="1"/>
  <c r="I42" i="61"/>
  <c r="I43" i="61" s="1"/>
  <c r="J42" i="61"/>
  <c r="J43" i="61" s="1"/>
  <c r="K42" i="61"/>
  <c r="K43" i="61"/>
  <c r="F45" i="61"/>
  <c r="G45" i="61"/>
  <c r="H45" i="61"/>
  <c r="L45" i="61" s="1"/>
  <c r="D45" i="63" s="1"/>
  <c r="I45" i="61"/>
  <c r="M45" i="61"/>
  <c r="F47" i="61"/>
  <c r="H47" i="61"/>
  <c r="I47" i="61"/>
  <c r="G47" i="61" s="1"/>
  <c r="L47" i="61"/>
  <c r="D47" i="63" s="1"/>
  <c r="G49" i="61"/>
  <c r="H49" i="61"/>
  <c r="L49" i="61" s="1"/>
  <c r="D49" i="63" s="1"/>
  <c r="I49" i="61"/>
  <c r="M49" i="61"/>
  <c r="F51" i="61"/>
  <c r="G51" i="61"/>
  <c r="H51" i="61"/>
  <c r="I51" i="61"/>
  <c r="M51" i="61" s="1"/>
  <c r="L51" i="61"/>
  <c r="D51" i="63" s="1"/>
  <c r="F54" i="61"/>
  <c r="H54" i="61"/>
  <c r="L54" i="61" s="1"/>
  <c r="D54" i="63" s="1"/>
  <c r="I54" i="61"/>
  <c r="H55" i="61"/>
  <c r="L55" i="61" s="1"/>
  <c r="D55" i="63" s="1"/>
  <c r="I55" i="61"/>
  <c r="J56" i="61"/>
  <c r="K56" i="61"/>
  <c r="L56" i="61"/>
  <c r="F59" i="61"/>
  <c r="G59" i="61"/>
  <c r="H59" i="61"/>
  <c r="L59" i="61" s="1"/>
  <c r="D59" i="63" s="1"/>
  <c r="I59" i="61"/>
  <c r="M59" i="61"/>
  <c r="F60" i="61"/>
  <c r="H60" i="61"/>
  <c r="L60" i="61" s="1"/>
  <c r="I60" i="61"/>
  <c r="H61" i="61"/>
  <c r="J61" i="61"/>
  <c r="K61" i="61"/>
  <c r="L61" i="61"/>
  <c r="F64" i="61"/>
  <c r="H64" i="61"/>
  <c r="I64" i="61"/>
  <c r="I66" i="61" s="1"/>
  <c r="L64" i="61"/>
  <c r="H65" i="61"/>
  <c r="I65" i="61"/>
  <c r="G65" i="61" s="1"/>
  <c r="J66" i="61"/>
  <c r="K66" i="61"/>
  <c r="L69" i="61"/>
  <c r="M69" i="61"/>
  <c r="F70" i="61"/>
  <c r="H70" i="61"/>
  <c r="I70" i="61"/>
  <c r="G70" i="61" s="1"/>
  <c r="G72" i="61" s="1"/>
  <c r="L70" i="61"/>
  <c r="G71" i="61"/>
  <c r="H71" i="61"/>
  <c r="L71" i="61" s="1"/>
  <c r="I71" i="61"/>
  <c r="M71" i="61"/>
  <c r="J72" i="61"/>
  <c r="K72" i="61"/>
  <c r="F73" i="61"/>
  <c r="G73" i="61"/>
  <c r="H73" i="61"/>
  <c r="I73" i="61"/>
  <c r="M73" i="61" s="1"/>
  <c r="L73" i="61"/>
  <c r="D73" i="63" s="1"/>
  <c r="F74" i="61"/>
  <c r="H74" i="61"/>
  <c r="L74" i="61" s="1"/>
  <c r="D74" i="63" s="1"/>
  <c r="I74" i="61"/>
  <c r="H75" i="61"/>
  <c r="L75" i="61" s="1"/>
  <c r="I75" i="61"/>
  <c r="F76" i="61"/>
  <c r="G76" i="61"/>
  <c r="H76" i="61"/>
  <c r="I76" i="61"/>
  <c r="L76" i="61"/>
  <c r="D76" i="63" s="1"/>
  <c r="M76" i="61"/>
  <c r="E76" i="63" s="1"/>
  <c r="G77" i="61"/>
  <c r="H77" i="61"/>
  <c r="I77" i="61"/>
  <c r="M77" i="61" s="1"/>
  <c r="G78" i="61"/>
  <c r="H78" i="61"/>
  <c r="I78" i="61"/>
  <c r="M78" i="61"/>
  <c r="E78" i="63" s="1"/>
  <c r="F79" i="61"/>
  <c r="H79" i="61"/>
  <c r="I79" i="61"/>
  <c r="G79" i="61" s="1"/>
  <c r="L79" i="61"/>
  <c r="D79" i="63" s="1"/>
  <c r="M79" i="61"/>
  <c r="E79" i="63" s="1"/>
  <c r="G80" i="61"/>
  <c r="H80" i="61"/>
  <c r="I80" i="61"/>
  <c r="M80" i="61"/>
  <c r="F81" i="61"/>
  <c r="G81" i="61"/>
  <c r="H81" i="61"/>
  <c r="I81" i="61"/>
  <c r="M81" i="61" s="1"/>
  <c r="L81" i="61"/>
  <c r="D81" i="63" s="1"/>
  <c r="D82" i="61"/>
  <c r="E82" i="61"/>
  <c r="A5" i="63"/>
  <c r="E11" i="63"/>
  <c r="D12" i="63"/>
  <c r="D14" i="63"/>
  <c r="D15" i="63"/>
  <c r="F19" i="63"/>
  <c r="D21" i="63"/>
  <c r="G22" i="63"/>
  <c r="E23" i="63"/>
  <c r="E28" i="63"/>
  <c r="E32" i="63"/>
  <c r="E33" i="63"/>
  <c r="E35" i="63"/>
  <c r="H35" i="63"/>
  <c r="D39" i="63"/>
  <c r="E39" i="63"/>
  <c r="E40" i="63"/>
  <c r="E41" i="63"/>
  <c r="E42" i="63"/>
  <c r="E45" i="63"/>
  <c r="E49" i="63"/>
  <c r="G49" i="63"/>
  <c r="I49" i="63"/>
  <c r="E51" i="63"/>
  <c r="E59" i="63"/>
  <c r="D60" i="63"/>
  <c r="D71" i="63"/>
  <c r="E71" i="63"/>
  <c r="E73" i="63"/>
  <c r="D75" i="63"/>
  <c r="E77" i="63"/>
  <c r="E80" i="63"/>
  <c r="E81" i="63"/>
  <c r="A5" i="19"/>
  <c r="F11" i="19"/>
  <c r="H11" i="19"/>
  <c r="L11" i="19" s="1"/>
  <c r="D11" i="43" s="1"/>
  <c r="I11" i="19"/>
  <c r="M11" i="19"/>
  <c r="F12" i="19"/>
  <c r="G12" i="19"/>
  <c r="H12" i="19"/>
  <c r="L12" i="19" s="1"/>
  <c r="I12" i="19"/>
  <c r="M12" i="19"/>
  <c r="G13" i="19"/>
  <c r="H13" i="19"/>
  <c r="I13" i="19"/>
  <c r="M13" i="19" s="1"/>
  <c r="F14" i="19"/>
  <c r="G14" i="19"/>
  <c r="H14" i="19"/>
  <c r="I14" i="19"/>
  <c r="L14" i="19"/>
  <c r="M14" i="19"/>
  <c r="E14" i="43" s="1"/>
  <c r="H15" i="19"/>
  <c r="F15" i="19" s="1"/>
  <c r="I15" i="19"/>
  <c r="H16" i="19"/>
  <c r="J16" i="19"/>
  <c r="K16" i="19"/>
  <c r="H18" i="19"/>
  <c r="I18" i="19"/>
  <c r="H19" i="19"/>
  <c r="I19" i="19"/>
  <c r="M19" i="19"/>
  <c r="F20" i="19"/>
  <c r="G20" i="19"/>
  <c r="H20" i="19"/>
  <c r="I20" i="19"/>
  <c r="L20" i="19"/>
  <c r="D20" i="43" s="1"/>
  <c r="M20" i="19"/>
  <c r="F21" i="19"/>
  <c r="G21" i="19"/>
  <c r="H21" i="19"/>
  <c r="L21" i="19" s="1"/>
  <c r="D21" i="43" s="1"/>
  <c r="I21" i="19"/>
  <c r="M21" i="19" s="1"/>
  <c r="F22" i="19"/>
  <c r="G22" i="19"/>
  <c r="H22" i="19"/>
  <c r="I22" i="19"/>
  <c r="M22" i="19" s="1"/>
  <c r="E22" i="43" s="1"/>
  <c r="L22" i="19"/>
  <c r="F23" i="19"/>
  <c r="H23" i="19"/>
  <c r="I23" i="19"/>
  <c r="G23" i="19" s="1"/>
  <c r="L23" i="19"/>
  <c r="D23" i="43" s="1"/>
  <c r="J24" i="19"/>
  <c r="K24" i="19"/>
  <c r="G27" i="19"/>
  <c r="G29" i="19" s="1"/>
  <c r="H27" i="19"/>
  <c r="I27" i="19"/>
  <c r="M27" i="19"/>
  <c r="F28" i="19"/>
  <c r="G28" i="19"/>
  <c r="H28" i="19"/>
  <c r="I28" i="19"/>
  <c r="M28" i="19" s="1"/>
  <c r="L28" i="19"/>
  <c r="D28" i="43" s="1"/>
  <c r="I29" i="19"/>
  <c r="J29" i="19"/>
  <c r="K29" i="19"/>
  <c r="F32" i="19"/>
  <c r="G32" i="19"/>
  <c r="H32" i="19"/>
  <c r="I32" i="19"/>
  <c r="L32" i="19"/>
  <c r="M32" i="19"/>
  <c r="H33" i="19"/>
  <c r="F33" i="19" s="1"/>
  <c r="I33" i="19"/>
  <c r="G34" i="19"/>
  <c r="H34" i="19"/>
  <c r="I34" i="19"/>
  <c r="M34" i="19"/>
  <c r="E34" i="43" s="1"/>
  <c r="F35" i="19"/>
  <c r="H35" i="19"/>
  <c r="I35" i="19"/>
  <c r="M35" i="19" s="1"/>
  <c r="L35" i="19"/>
  <c r="D35" i="43" s="1"/>
  <c r="J36" i="19"/>
  <c r="K36" i="19"/>
  <c r="L37" i="19"/>
  <c r="M37" i="19"/>
  <c r="H38" i="19"/>
  <c r="I38" i="19"/>
  <c r="F39" i="19"/>
  <c r="G39" i="19"/>
  <c r="H39" i="19"/>
  <c r="I39" i="19"/>
  <c r="L39" i="19"/>
  <c r="D39" i="43" s="1"/>
  <c r="M39" i="19"/>
  <c r="F40" i="19"/>
  <c r="F42" i="19" s="1"/>
  <c r="F43" i="19" s="1"/>
  <c r="G40" i="19"/>
  <c r="H40" i="19"/>
  <c r="L40" i="19" s="1"/>
  <c r="I40" i="19"/>
  <c r="M40" i="19" s="1"/>
  <c r="F41" i="19"/>
  <c r="G41" i="19"/>
  <c r="H41" i="19"/>
  <c r="I41" i="19"/>
  <c r="M41" i="19" s="1"/>
  <c r="L41" i="19"/>
  <c r="D41" i="43" s="1"/>
  <c r="I42" i="19"/>
  <c r="I43" i="19" s="1"/>
  <c r="J42" i="19"/>
  <c r="J43" i="19" s="1"/>
  <c r="K42" i="19"/>
  <c r="K43" i="19"/>
  <c r="F45" i="19"/>
  <c r="H45" i="19"/>
  <c r="L45" i="19" s="1"/>
  <c r="D45" i="43" s="1"/>
  <c r="I45" i="19"/>
  <c r="G45" i="19" s="1"/>
  <c r="M45" i="19"/>
  <c r="F47" i="19"/>
  <c r="G47" i="19"/>
  <c r="H47" i="19"/>
  <c r="L47" i="19" s="1"/>
  <c r="D47" i="43" s="1"/>
  <c r="I47" i="19"/>
  <c r="M47" i="19"/>
  <c r="G49" i="19"/>
  <c r="H49" i="19"/>
  <c r="I49" i="19"/>
  <c r="M49" i="19" s="1"/>
  <c r="F51" i="19"/>
  <c r="G51" i="19"/>
  <c r="H51" i="19"/>
  <c r="I51" i="19"/>
  <c r="L51" i="19"/>
  <c r="M51" i="19"/>
  <c r="E51" i="43" s="1"/>
  <c r="H54" i="19"/>
  <c r="F54" i="19" s="1"/>
  <c r="I54" i="19"/>
  <c r="G55" i="19"/>
  <c r="H55" i="19"/>
  <c r="I55" i="19"/>
  <c r="M55" i="19"/>
  <c r="E55" i="43" s="1"/>
  <c r="J56" i="19"/>
  <c r="K56" i="19"/>
  <c r="F59" i="19"/>
  <c r="H59" i="19"/>
  <c r="I59" i="19"/>
  <c r="M59" i="19" s="1"/>
  <c r="L59" i="19"/>
  <c r="G60" i="19"/>
  <c r="H60" i="19"/>
  <c r="I60" i="19"/>
  <c r="M60" i="19" s="1"/>
  <c r="E60" i="43" s="1"/>
  <c r="H61" i="19"/>
  <c r="J61" i="19"/>
  <c r="K61" i="19"/>
  <c r="H64" i="19"/>
  <c r="L64" i="19" s="1"/>
  <c r="I64" i="19"/>
  <c r="F65" i="19"/>
  <c r="G65" i="19"/>
  <c r="H65" i="19"/>
  <c r="I65" i="19"/>
  <c r="L65" i="19"/>
  <c r="M65" i="19"/>
  <c r="E65" i="43" s="1"/>
  <c r="H66" i="19"/>
  <c r="J66" i="19"/>
  <c r="K66" i="19"/>
  <c r="L69" i="19"/>
  <c r="M69" i="19"/>
  <c r="F70" i="19"/>
  <c r="G70" i="19"/>
  <c r="H70" i="19"/>
  <c r="I70" i="19"/>
  <c r="L70" i="19"/>
  <c r="M70" i="19"/>
  <c r="G71" i="19"/>
  <c r="H71" i="19"/>
  <c r="H72" i="19" s="1"/>
  <c r="I71" i="19"/>
  <c r="M71" i="19" s="1"/>
  <c r="G72" i="19"/>
  <c r="J72" i="19"/>
  <c r="K72" i="19"/>
  <c r="H73" i="19"/>
  <c r="L73" i="19" s="1"/>
  <c r="I73" i="19"/>
  <c r="F74" i="19"/>
  <c r="H74" i="19"/>
  <c r="L74" i="19" s="1"/>
  <c r="D74" i="43" s="1"/>
  <c r="I74" i="19"/>
  <c r="G74" i="19" s="1"/>
  <c r="M74" i="19"/>
  <c r="F75" i="19"/>
  <c r="G75" i="19"/>
  <c r="H75" i="19"/>
  <c r="L75" i="19" s="1"/>
  <c r="D75" i="43" s="1"/>
  <c r="I75" i="19"/>
  <c r="M75" i="19"/>
  <c r="G76" i="19"/>
  <c r="H76" i="19"/>
  <c r="I76" i="19"/>
  <c r="M76" i="19" s="1"/>
  <c r="F77" i="19"/>
  <c r="G77" i="19"/>
  <c r="H77" i="19"/>
  <c r="I77" i="19"/>
  <c r="L77" i="19"/>
  <c r="M77" i="19"/>
  <c r="E77" i="43" s="1"/>
  <c r="H78" i="19"/>
  <c r="F78" i="19" s="1"/>
  <c r="I78" i="19"/>
  <c r="G79" i="19"/>
  <c r="H79" i="19"/>
  <c r="I79" i="19"/>
  <c r="M79" i="19"/>
  <c r="E79" i="43" s="1"/>
  <c r="F80" i="19"/>
  <c r="H80" i="19"/>
  <c r="I80" i="19"/>
  <c r="M80" i="19" s="1"/>
  <c r="L80" i="19"/>
  <c r="D80" i="43" s="1"/>
  <c r="G81" i="19"/>
  <c r="H81" i="19"/>
  <c r="I81" i="19"/>
  <c r="M81" i="19" s="1"/>
  <c r="E81" i="43" s="1"/>
  <c r="D82" i="19"/>
  <c r="D91" i="19" s="1"/>
  <c r="E82" i="19"/>
  <c r="F86" i="19"/>
  <c r="H86" i="19"/>
  <c r="L86" i="19" s="1"/>
  <c r="D86" i="43" s="1"/>
  <c r="I86" i="19"/>
  <c r="H87" i="19"/>
  <c r="L87" i="19" s="1"/>
  <c r="D87" i="43" s="1"/>
  <c r="I87" i="19"/>
  <c r="F88" i="19"/>
  <c r="G88" i="19"/>
  <c r="H88" i="19"/>
  <c r="I88" i="19"/>
  <c r="L88" i="19"/>
  <c r="M88" i="19"/>
  <c r="E88" i="43" s="1"/>
  <c r="D89" i="19"/>
  <c r="E89" i="19"/>
  <c r="J89" i="19"/>
  <c r="K89" i="19"/>
  <c r="L89" i="19"/>
  <c r="E91" i="19"/>
  <c r="A5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F11" i="31"/>
  <c r="G11" i="31"/>
  <c r="H11" i="31"/>
  <c r="I11" i="31"/>
  <c r="J11" i="31"/>
  <c r="K11" i="31"/>
  <c r="L11" i="31"/>
  <c r="L16" i="31" s="1"/>
  <c r="N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F12" i="31"/>
  <c r="G12" i="31"/>
  <c r="H12" i="31"/>
  <c r="I12" i="31"/>
  <c r="J12" i="31"/>
  <c r="K12" i="31"/>
  <c r="L12" i="31"/>
  <c r="M12" i="31"/>
  <c r="N12" i="31"/>
  <c r="O12" i="31"/>
  <c r="P12" i="31"/>
  <c r="P16" i="31" s="1"/>
  <c r="Q12" i="31"/>
  <c r="R12" i="31"/>
  <c r="S12" i="31"/>
  <c r="T12" i="31"/>
  <c r="U12" i="31"/>
  <c r="V12" i="31"/>
  <c r="W12" i="31"/>
  <c r="X12" i="31"/>
  <c r="X16" i="31" s="1"/>
  <c r="X82" i="31" s="1"/>
  <c r="Y12" i="31"/>
  <c r="Z12" i="31"/>
  <c r="AA12" i="31"/>
  <c r="AB12" i="31"/>
  <c r="AC12" i="31"/>
  <c r="AD12" i="31"/>
  <c r="AE12" i="31"/>
  <c r="AF12" i="31"/>
  <c r="AF16" i="31" s="1"/>
  <c r="AF82" i="31" s="1"/>
  <c r="AF91" i="31" s="1"/>
  <c r="AG12" i="31"/>
  <c r="AH12" i="31"/>
  <c r="AI12" i="31"/>
  <c r="AJ12" i="31"/>
  <c r="AK12" i="31"/>
  <c r="AL12" i="31"/>
  <c r="AM12" i="31"/>
  <c r="AN12" i="31"/>
  <c r="AN16" i="31" s="1"/>
  <c r="AN82" i="31" s="1"/>
  <c r="AN91" i="31" s="1"/>
  <c r="AO12" i="31"/>
  <c r="F13" i="31"/>
  <c r="G13" i="31"/>
  <c r="H13" i="31"/>
  <c r="I13" i="31"/>
  <c r="J13" i="31"/>
  <c r="K13" i="31"/>
  <c r="N13" i="31"/>
  <c r="N16" i="31" s="1"/>
  <c r="O13" i="31"/>
  <c r="E13" i="31" s="1"/>
  <c r="G13" i="43" s="1"/>
  <c r="I13" i="43" s="1"/>
  <c r="P13" i="31"/>
  <c r="Q13" i="31"/>
  <c r="R13" i="31"/>
  <c r="S13" i="31"/>
  <c r="T13" i="31"/>
  <c r="T16" i="31" s="1"/>
  <c r="U13" i="31"/>
  <c r="V13" i="31"/>
  <c r="W13" i="31"/>
  <c r="X13" i="31"/>
  <c r="Y13" i="31"/>
  <c r="Z13" i="31"/>
  <c r="AA13" i="31"/>
  <c r="AB13" i="31"/>
  <c r="AB16" i="31" s="1"/>
  <c r="AC13" i="31"/>
  <c r="AD13" i="31"/>
  <c r="AE13" i="31"/>
  <c r="AF13" i="31"/>
  <c r="AG13" i="31"/>
  <c r="AH13" i="31"/>
  <c r="AI13" i="31"/>
  <c r="AJ13" i="31"/>
  <c r="AJ16" i="31" s="1"/>
  <c r="AK13" i="31"/>
  <c r="AL13" i="31"/>
  <c r="AM13" i="31"/>
  <c r="AN13" i="31"/>
  <c r="AO13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J16" i="31"/>
  <c r="M16" i="31"/>
  <c r="R16" i="31"/>
  <c r="U16" i="31"/>
  <c r="Z16" i="31"/>
  <c r="AC16" i="31"/>
  <c r="AH16" i="31"/>
  <c r="AK16" i="31"/>
  <c r="F19" i="31"/>
  <c r="G19" i="31"/>
  <c r="H19" i="31"/>
  <c r="I19" i="31"/>
  <c r="J19" i="31"/>
  <c r="K19" i="31"/>
  <c r="L19" i="31"/>
  <c r="R19" i="31"/>
  <c r="S19" i="31"/>
  <c r="T19" i="31"/>
  <c r="U19" i="31"/>
  <c r="V19" i="31"/>
  <c r="W19" i="31"/>
  <c r="X19" i="31"/>
  <c r="Y19" i="31"/>
  <c r="Y24" i="31" s="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F21" i="31"/>
  <c r="G21" i="31"/>
  <c r="H21" i="31"/>
  <c r="I21" i="31"/>
  <c r="J21" i="31"/>
  <c r="K21" i="31"/>
  <c r="L21" i="31"/>
  <c r="M21" i="31"/>
  <c r="N21" i="31"/>
  <c r="N24" i="31" s="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D24" i="31" s="1"/>
  <c r="AE21" i="31"/>
  <c r="AF21" i="31"/>
  <c r="AG21" i="31"/>
  <c r="AH21" i="31"/>
  <c r="AI21" i="31"/>
  <c r="AJ21" i="31"/>
  <c r="AK21" i="31"/>
  <c r="AL21" i="31"/>
  <c r="AL24" i="31" s="1"/>
  <c r="AM21" i="31"/>
  <c r="AN21" i="31"/>
  <c r="AO21" i="31"/>
  <c r="F22" i="31"/>
  <c r="D22" i="31" s="1"/>
  <c r="F22" i="43" s="1"/>
  <c r="H22" i="43" s="1"/>
  <c r="G22" i="31"/>
  <c r="E22" i="31" s="1"/>
  <c r="H22" i="31"/>
  <c r="H24" i="31" s="1"/>
  <c r="I22" i="31"/>
  <c r="J22" i="31"/>
  <c r="K22" i="31"/>
  <c r="L22" i="31"/>
  <c r="M22" i="31"/>
  <c r="N22" i="31"/>
  <c r="O22" i="31"/>
  <c r="P22" i="31"/>
  <c r="P24" i="31" s="1"/>
  <c r="Q22" i="31"/>
  <c r="R22" i="31"/>
  <c r="R24" i="31" s="1"/>
  <c r="S22" i="31"/>
  <c r="T22" i="31"/>
  <c r="U22" i="31"/>
  <c r="V22" i="31"/>
  <c r="W22" i="31"/>
  <c r="X22" i="31"/>
  <c r="X24" i="31" s="1"/>
  <c r="Y22" i="31"/>
  <c r="Z22" i="31"/>
  <c r="Z24" i="31" s="1"/>
  <c r="AA22" i="31"/>
  <c r="AB22" i="31"/>
  <c r="AC22" i="31"/>
  <c r="AD22" i="31"/>
  <c r="AE22" i="31"/>
  <c r="AF22" i="31"/>
  <c r="AF24" i="31" s="1"/>
  <c r="AG22" i="31"/>
  <c r="AH22" i="31"/>
  <c r="AH24" i="31" s="1"/>
  <c r="AI22" i="31"/>
  <c r="AJ22" i="31"/>
  <c r="AK22" i="31"/>
  <c r="AL22" i="31"/>
  <c r="AM22" i="31"/>
  <c r="AN22" i="31"/>
  <c r="AN24" i="31" s="1"/>
  <c r="AO22" i="31"/>
  <c r="F23" i="31"/>
  <c r="G23" i="31"/>
  <c r="H23" i="31"/>
  <c r="I23" i="31"/>
  <c r="J23" i="31"/>
  <c r="K23" i="31"/>
  <c r="L23" i="31"/>
  <c r="M23" i="31"/>
  <c r="M24" i="31" s="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I24" i="31"/>
  <c r="Q24" i="31"/>
  <c r="U24" i="31"/>
  <c r="V24" i="31"/>
  <c r="AC24" i="31"/>
  <c r="AG24" i="31"/>
  <c r="AK24" i="31"/>
  <c r="AO24" i="31"/>
  <c r="F27" i="31"/>
  <c r="G27" i="31"/>
  <c r="H27" i="31"/>
  <c r="H29" i="31" s="1"/>
  <c r="I27" i="31"/>
  <c r="J27" i="31"/>
  <c r="J29" i="31" s="1"/>
  <c r="K27" i="31"/>
  <c r="K29" i="31" s="1"/>
  <c r="L27" i="31"/>
  <c r="M27" i="31"/>
  <c r="M29" i="31" s="1"/>
  <c r="N27" i="31"/>
  <c r="O27" i="31"/>
  <c r="P27" i="31"/>
  <c r="P29" i="31" s="1"/>
  <c r="Q27" i="31"/>
  <c r="R27" i="31"/>
  <c r="R29" i="31" s="1"/>
  <c r="S27" i="31"/>
  <c r="S29" i="31" s="1"/>
  <c r="T27" i="31"/>
  <c r="U27" i="31"/>
  <c r="U29" i="31" s="1"/>
  <c r="V27" i="31"/>
  <c r="W27" i="31"/>
  <c r="X27" i="31"/>
  <c r="X29" i="31" s="1"/>
  <c r="Y27" i="31"/>
  <c r="Z27" i="31"/>
  <c r="Z29" i="31" s="1"/>
  <c r="AA27" i="31"/>
  <c r="AA29" i="31" s="1"/>
  <c r="AB27" i="31"/>
  <c r="AC27" i="31"/>
  <c r="AC29" i="31" s="1"/>
  <c r="AD27" i="31"/>
  <c r="AE27" i="31"/>
  <c r="AF27" i="31"/>
  <c r="AF29" i="31" s="1"/>
  <c r="AG27" i="31"/>
  <c r="AH27" i="31"/>
  <c r="AH29" i="31" s="1"/>
  <c r="AI27" i="31"/>
  <c r="AI29" i="31" s="1"/>
  <c r="AJ27" i="31"/>
  <c r="AK27" i="31"/>
  <c r="AK29" i="31" s="1"/>
  <c r="AL27" i="31"/>
  <c r="AM27" i="31"/>
  <c r="AN27" i="31"/>
  <c r="AN29" i="31" s="1"/>
  <c r="AO27" i="31"/>
  <c r="F28" i="31"/>
  <c r="G28" i="31"/>
  <c r="H28" i="31"/>
  <c r="I28" i="31"/>
  <c r="I29" i="31" s="1"/>
  <c r="J28" i="31"/>
  <c r="K28" i="31"/>
  <c r="L28" i="31"/>
  <c r="M28" i="31"/>
  <c r="E28" i="31" s="1"/>
  <c r="G28" i="43" s="1"/>
  <c r="I28" i="43" s="1"/>
  <c r="N28" i="31"/>
  <c r="O28" i="31"/>
  <c r="P28" i="31"/>
  <c r="Q28" i="31"/>
  <c r="Q29" i="31" s="1"/>
  <c r="R28" i="31"/>
  <c r="S28" i="31"/>
  <c r="T28" i="31"/>
  <c r="U28" i="31"/>
  <c r="V28" i="31"/>
  <c r="W28" i="31"/>
  <c r="X28" i="31"/>
  <c r="Y28" i="31"/>
  <c r="Y29" i="31" s="1"/>
  <c r="Z28" i="31"/>
  <c r="AA28" i="31"/>
  <c r="AB28" i="31"/>
  <c r="AC28" i="31"/>
  <c r="AD28" i="31"/>
  <c r="AE28" i="31"/>
  <c r="AF28" i="31"/>
  <c r="AG28" i="31"/>
  <c r="AG29" i="31" s="1"/>
  <c r="AH28" i="31"/>
  <c r="AI28" i="31"/>
  <c r="AJ28" i="31"/>
  <c r="AK28" i="31"/>
  <c r="AL28" i="31"/>
  <c r="AM28" i="31"/>
  <c r="AN28" i="31"/>
  <c r="AO28" i="31"/>
  <c r="AO29" i="31" s="1"/>
  <c r="F29" i="31"/>
  <c r="G29" i="31"/>
  <c r="L29" i="31"/>
  <c r="N29" i="31"/>
  <c r="O29" i="31"/>
  <c r="T29" i="31"/>
  <c r="V29" i="31"/>
  <c r="W29" i="31"/>
  <c r="AB29" i="31"/>
  <c r="AD29" i="31"/>
  <c r="AE29" i="31"/>
  <c r="AJ29" i="31"/>
  <c r="AL29" i="31"/>
  <c r="AM29" i="31"/>
  <c r="F32" i="31"/>
  <c r="G32" i="31"/>
  <c r="H32" i="31"/>
  <c r="I32" i="31"/>
  <c r="J32" i="31"/>
  <c r="K32" i="31"/>
  <c r="L32" i="31"/>
  <c r="M32" i="31"/>
  <c r="N32" i="31"/>
  <c r="N36" i="31" s="1"/>
  <c r="O32" i="31"/>
  <c r="P32" i="31"/>
  <c r="Q32" i="31"/>
  <c r="R32" i="31"/>
  <c r="S32" i="31"/>
  <c r="T32" i="31"/>
  <c r="U32" i="31"/>
  <c r="V32" i="31"/>
  <c r="V36" i="31" s="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F33" i="31"/>
  <c r="D33" i="31" s="1"/>
  <c r="F33" i="43" s="1"/>
  <c r="G33" i="31"/>
  <c r="H33" i="31"/>
  <c r="H36" i="31" s="1"/>
  <c r="I33" i="31"/>
  <c r="J33" i="31"/>
  <c r="J36" i="31" s="1"/>
  <c r="K33" i="31"/>
  <c r="K36" i="31" s="1"/>
  <c r="L33" i="31"/>
  <c r="M33" i="31"/>
  <c r="N33" i="31"/>
  <c r="O33" i="31"/>
  <c r="P33" i="31"/>
  <c r="P36" i="31" s="1"/>
  <c r="Q33" i="31"/>
  <c r="R33" i="31"/>
  <c r="R36" i="31" s="1"/>
  <c r="S33" i="31"/>
  <c r="S36" i="31" s="1"/>
  <c r="T33" i="31"/>
  <c r="U33" i="31"/>
  <c r="V33" i="31"/>
  <c r="W33" i="31"/>
  <c r="X33" i="31"/>
  <c r="X36" i="31" s="1"/>
  <c r="Y33" i="31"/>
  <c r="Z33" i="31"/>
  <c r="Z36" i="31" s="1"/>
  <c r="AA33" i="31"/>
  <c r="AA36" i="31" s="1"/>
  <c r="AB33" i="31"/>
  <c r="AC33" i="31"/>
  <c r="AD33" i="31"/>
  <c r="AE33" i="31"/>
  <c r="AF33" i="31"/>
  <c r="AF36" i="31" s="1"/>
  <c r="AG33" i="31"/>
  <c r="AH33" i="31"/>
  <c r="AH36" i="31" s="1"/>
  <c r="AI33" i="31"/>
  <c r="AI36" i="31" s="1"/>
  <c r="AJ33" i="31"/>
  <c r="AK33" i="31"/>
  <c r="AL33" i="31"/>
  <c r="AM33" i="31"/>
  <c r="AN33" i="31"/>
  <c r="AN36" i="31" s="1"/>
  <c r="AO33" i="31"/>
  <c r="F34" i="31"/>
  <c r="G34" i="31"/>
  <c r="H34" i="31"/>
  <c r="I34" i="31"/>
  <c r="J34" i="31"/>
  <c r="K34" i="31"/>
  <c r="L34" i="31"/>
  <c r="L36" i="31" s="1"/>
  <c r="M34" i="31"/>
  <c r="M36" i="31" s="1"/>
  <c r="N34" i="31"/>
  <c r="O34" i="31"/>
  <c r="P34" i="31"/>
  <c r="Q34" i="31"/>
  <c r="R34" i="31"/>
  <c r="S34" i="31"/>
  <c r="T34" i="31"/>
  <c r="T36" i="31" s="1"/>
  <c r="U34" i="31"/>
  <c r="U36" i="31" s="1"/>
  <c r="V34" i="31"/>
  <c r="W34" i="31"/>
  <c r="X34" i="31"/>
  <c r="Y34" i="31"/>
  <c r="Z34" i="31"/>
  <c r="AA34" i="31"/>
  <c r="AB34" i="31"/>
  <c r="AB36" i="31" s="1"/>
  <c r="AC34" i="31"/>
  <c r="AC36" i="31" s="1"/>
  <c r="AD34" i="31"/>
  <c r="AE34" i="31"/>
  <c r="AF34" i="31"/>
  <c r="AG34" i="31"/>
  <c r="AH34" i="31"/>
  <c r="AI34" i="31"/>
  <c r="AJ34" i="31"/>
  <c r="AJ36" i="31" s="1"/>
  <c r="AK34" i="31"/>
  <c r="AK36" i="31" s="1"/>
  <c r="AL34" i="31"/>
  <c r="AM34" i="31"/>
  <c r="AN34" i="31"/>
  <c r="AO34" i="31"/>
  <c r="F35" i="31"/>
  <c r="G35" i="31"/>
  <c r="H35" i="31"/>
  <c r="I35" i="31"/>
  <c r="J35" i="31"/>
  <c r="K35" i="31"/>
  <c r="L35" i="31"/>
  <c r="D35" i="31" s="1"/>
  <c r="F35" i="43" s="1"/>
  <c r="H35" i="43" s="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F36" i="31"/>
  <c r="I36" i="31"/>
  <c r="Q36" i="31"/>
  <c r="Y36" i="31"/>
  <c r="AD36" i="31"/>
  <c r="AG36" i="31"/>
  <c r="AL36" i="31"/>
  <c r="AO36" i="31"/>
  <c r="F39" i="31"/>
  <c r="D39" i="31" s="1"/>
  <c r="F39" i="43" s="1"/>
  <c r="H39" i="43" s="1"/>
  <c r="G39" i="31"/>
  <c r="E39" i="31" s="1"/>
  <c r="G39" i="43" s="1"/>
  <c r="H39" i="31"/>
  <c r="I39" i="31"/>
  <c r="J39" i="31"/>
  <c r="K39" i="31"/>
  <c r="L39" i="31"/>
  <c r="M39" i="31"/>
  <c r="N39" i="31"/>
  <c r="O39" i="31"/>
  <c r="P39" i="31"/>
  <c r="P43" i="31" s="1"/>
  <c r="Q39" i="31"/>
  <c r="R39" i="31"/>
  <c r="S39" i="31"/>
  <c r="T39" i="31"/>
  <c r="U39" i="31"/>
  <c r="V39" i="31"/>
  <c r="W39" i="31"/>
  <c r="X39" i="31"/>
  <c r="Y39" i="31"/>
  <c r="Z39" i="31"/>
  <c r="AA39" i="31"/>
  <c r="AA43" i="31" s="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F40" i="31"/>
  <c r="G40" i="31"/>
  <c r="H40" i="31"/>
  <c r="I40" i="31"/>
  <c r="J40" i="31"/>
  <c r="K40" i="31"/>
  <c r="L40" i="31"/>
  <c r="L42" i="31" s="1"/>
  <c r="L43" i="31" s="1"/>
  <c r="M40" i="31"/>
  <c r="M42" i="31" s="1"/>
  <c r="M43" i="31" s="1"/>
  <c r="N40" i="31"/>
  <c r="O40" i="31"/>
  <c r="P40" i="31"/>
  <c r="Q40" i="31"/>
  <c r="R40" i="31"/>
  <c r="R42" i="31" s="1"/>
  <c r="R43" i="31" s="1"/>
  <c r="S40" i="31"/>
  <c r="T40" i="31"/>
  <c r="T42" i="31" s="1"/>
  <c r="T43" i="31" s="1"/>
  <c r="U40" i="31"/>
  <c r="U42" i="31" s="1"/>
  <c r="U43" i="31" s="1"/>
  <c r="V40" i="31"/>
  <c r="W40" i="31"/>
  <c r="X40" i="31"/>
  <c r="Y40" i="31"/>
  <c r="Z40" i="31"/>
  <c r="Z42" i="31" s="1"/>
  <c r="Z43" i="31" s="1"/>
  <c r="AA40" i="31"/>
  <c r="AB40" i="31"/>
  <c r="AB42" i="31" s="1"/>
  <c r="AB43" i="31" s="1"/>
  <c r="AC40" i="31"/>
  <c r="AC42" i="31" s="1"/>
  <c r="AC43" i="31" s="1"/>
  <c r="AD40" i="31"/>
  <c r="AE40" i="31"/>
  <c r="AF40" i="31"/>
  <c r="AG40" i="31"/>
  <c r="AH40" i="31"/>
  <c r="AH42" i="31" s="1"/>
  <c r="AH43" i="31" s="1"/>
  <c r="AI40" i="31"/>
  <c r="AJ40" i="31"/>
  <c r="AJ42" i="31" s="1"/>
  <c r="AJ43" i="31" s="1"/>
  <c r="AK40" i="31"/>
  <c r="AK42" i="31" s="1"/>
  <c r="AK43" i="31" s="1"/>
  <c r="AL40" i="31"/>
  <c r="AM40" i="31"/>
  <c r="AN40" i="31"/>
  <c r="AO40" i="31"/>
  <c r="F41" i="31"/>
  <c r="G41" i="31"/>
  <c r="H41" i="31"/>
  <c r="I41" i="31"/>
  <c r="J41" i="31"/>
  <c r="K41" i="31"/>
  <c r="K42" i="31" s="1"/>
  <c r="L41" i="31"/>
  <c r="D41" i="31" s="1"/>
  <c r="F41" i="43" s="1"/>
  <c r="H41" i="43" s="1"/>
  <c r="M41" i="31"/>
  <c r="N41" i="31"/>
  <c r="O41" i="31"/>
  <c r="P41" i="31"/>
  <c r="Q41" i="31"/>
  <c r="R41" i="31"/>
  <c r="S41" i="31"/>
  <c r="S42" i="31" s="1"/>
  <c r="T41" i="31"/>
  <c r="U41" i="31"/>
  <c r="V41" i="31"/>
  <c r="W41" i="31"/>
  <c r="X41" i="31"/>
  <c r="Y41" i="31"/>
  <c r="Z41" i="31"/>
  <c r="AA41" i="31"/>
  <c r="AA42" i="31" s="1"/>
  <c r="AB41" i="31"/>
  <c r="AC41" i="31"/>
  <c r="AD41" i="31"/>
  <c r="AE41" i="31"/>
  <c r="AF41" i="31"/>
  <c r="AG41" i="31"/>
  <c r="AH41" i="31"/>
  <c r="AI41" i="31"/>
  <c r="AI42" i="31" s="1"/>
  <c r="AJ41" i="31"/>
  <c r="AK41" i="31"/>
  <c r="AL41" i="31"/>
  <c r="AM41" i="31"/>
  <c r="AN41" i="31"/>
  <c r="AO41" i="31"/>
  <c r="F42" i="31"/>
  <c r="F43" i="31" s="1"/>
  <c r="H42" i="31"/>
  <c r="I42" i="31"/>
  <c r="I43" i="31" s="1"/>
  <c r="N42" i="31"/>
  <c r="N43" i="31" s="1"/>
  <c r="P42" i="31"/>
  <c r="Q42" i="31"/>
  <c r="Q43" i="31" s="1"/>
  <c r="V42" i="31"/>
  <c r="V43" i="31" s="1"/>
  <c r="X42" i="31"/>
  <c r="Y42" i="31"/>
  <c r="Y43" i="31" s="1"/>
  <c r="AD42" i="31"/>
  <c r="AD43" i="31" s="1"/>
  <c r="AF42" i="31"/>
  <c r="AG42" i="31"/>
  <c r="AG43" i="31" s="1"/>
  <c r="AL42" i="31"/>
  <c r="AL43" i="31" s="1"/>
  <c r="AN42" i="31"/>
  <c r="AO42" i="31"/>
  <c r="AO43" i="31" s="1"/>
  <c r="H43" i="31"/>
  <c r="K43" i="31"/>
  <c r="S43" i="31"/>
  <c r="X43" i="31"/>
  <c r="AF43" i="31"/>
  <c r="AI43" i="31"/>
  <c r="AN43" i="31"/>
  <c r="F45" i="31"/>
  <c r="G45" i="31"/>
  <c r="H45" i="31"/>
  <c r="I45" i="31"/>
  <c r="J45" i="31"/>
  <c r="K45" i="31"/>
  <c r="L45" i="31"/>
  <c r="M45" i="31"/>
  <c r="E45" i="31" s="1"/>
  <c r="G45" i="43" s="1"/>
  <c r="I45" i="43" s="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F47" i="43" s="1"/>
  <c r="H47" i="43" s="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G49" i="31"/>
  <c r="H49" i="31"/>
  <c r="I49" i="31"/>
  <c r="J49" i="31"/>
  <c r="K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H51" i="31"/>
  <c r="I51" i="31"/>
  <c r="J51" i="31"/>
  <c r="K51" i="31"/>
  <c r="L51" i="31"/>
  <c r="M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I54" i="31"/>
  <c r="J54" i="31"/>
  <c r="K54" i="31"/>
  <c r="N54" i="31"/>
  <c r="O54" i="31"/>
  <c r="O56" i="31" s="1"/>
  <c r="P54" i="31"/>
  <c r="Q54" i="31"/>
  <c r="R54" i="31"/>
  <c r="S54" i="31"/>
  <c r="T54" i="31"/>
  <c r="T56" i="31" s="1"/>
  <c r="U54" i="31"/>
  <c r="V54" i="31"/>
  <c r="W54" i="31"/>
  <c r="W56" i="31" s="1"/>
  <c r="X54" i="31"/>
  <c r="Y54" i="31"/>
  <c r="Z54" i="31"/>
  <c r="AA54" i="31"/>
  <c r="AB54" i="31"/>
  <c r="AB56" i="31" s="1"/>
  <c r="AC54" i="31"/>
  <c r="AD54" i="31"/>
  <c r="AE54" i="31"/>
  <c r="AE56" i="31" s="1"/>
  <c r="AF54" i="31"/>
  <c r="AG54" i="31"/>
  <c r="AH54" i="31"/>
  <c r="AI54" i="31"/>
  <c r="AJ54" i="31"/>
  <c r="AJ56" i="31" s="1"/>
  <c r="AK54" i="31"/>
  <c r="AL54" i="31"/>
  <c r="AM54" i="31"/>
  <c r="AM56" i="31" s="1"/>
  <c r="AN54" i="31"/>
  <c r="AO54" i="31"/>
  <c r="F55" i="31"/>
  <c r="G55" i="31"/>
  <c r="H55" i="31"/>
  <c r="I55" i="31"/>
  <c r="J55" i="31"/>
  <c r="K55" i="31"/>
  <c r="L55" i="31"/>
  <c r="L56" i="31" s="1"/>
  <c r="M55" i="31"/>
  <c r="M56" i="31" s="1"/>
  <c r="N55" i="31"/>
  <c r="N56" i="31" s="1"/>
  <c r="O55" i="31"/>
  <c r="P55" i="31"/>
  <c r="Q55" i="31"/>
  <c r="R55" i="31"/>
  <c r="S55" i="31"/>
  <c r="T55" i="31"/>
  <c r="U55" i="31"/>
  <c r="U56" i="31" s="1"/>
  <c r="V55" i="31"/>
  <c r="V56" i="31" s="1"/>
  <c r="W55" i="31"/>
  <c r="X55" i="31"/>
  <c r="Y55" i="31"/>
  <c r="Z55" i="31"/>
  <c r="AA55" i="31"/>
  <c r="AB55" i="31"/>
  <c r="AC55" i="31"/>
  <c r="AC56" i="31" s="1"/>
  <c r="AD55" i="31"/>
  <c r="AD56" i="31" s="1"/>
  <c r="AE55" i="31"/>
  <c r="AF55" i="31"/>
  <c r="AG55" i="31"/>
  <c r="AH55" i="31"/>
  <c r="AI55" i="31"/>
  <c r="AJ55" i="31"/>
  <c r="AK55" i="31"/>
  <c r="AK56" i="31" s="1"/>
  <c r="AL55" i="31"/>
  <c r="AL56" i="31" s="1"/>
  <c r="AM55" i="31"/>
  <c r="AN55" i="31"/>
  <c r="AO55" i="31"/>
  <c r="G56" i="31"/>
  <c r="H56" i="31"/>
  <c r="K56" i="31"/>
  <c r="P56" i="31"/>
  <c r="R56" i="31"/>
  <c r="S56" i="31"/>
  <c r="X56" i="31"/>
  <c r="Z56" i="31"/>
  <c r="AA56" i="31"/>
  <c r="AF56" i="31"/>
  <c r="AH56" i="31"/>
  <c r="AI56" i="31"/>
  <c r="AN56" i="31"/>
  <c r="F59" i="31"/>
  <c r="G59" i="31"/>
  <c r="H59" i="31"/>
  <c r="I59" i="31"/>
  <c r="J59" i="31"/>
  <c r="K59" i="31"/>
  <c r="L59" i="31"/>
  <c r="M59" i="31"/>
  <c r="M61" i="31" s="1"/>
  <c r="N59" i="31"/>
  <c r="O59" i="31"/>
  <c r="P59" i="31"/>
  <c r="Q59" i="31"/>
  <c r="R59" i="31"/>
  <c r="R61" i="31" s="1"/>
  <c r="S59" i="31"/>
  <c r="T59" i="31"/>
  <c r="U59" i="31"/>
  <c r="U61" i="31" s="1"/>
  <c r="V59" i="31"/>
  <c r="W59" i="31"/>
  <c r="X59" i="31"/>
  <c r="Y59" i="31"/>
  <c r="Z59" i="31"/>
  <c r="Z61" i="31" s="1"/>
  <c r="AA59" i="31"/>
  <c r="AB59" i="31"/>
  <c r="AC59" i="31"/>
  <c r="AC61" i="31" s="1"/>
  <c r="AD59" i="31"/>
  <c r="AE59" i="31"/>
  <c r="AF59" i="31"/>
  <c r="AG59" i="31"/>
  <c r="AH59" i="31"/>
  <c r="AH61" i="31" s="1"/>
  <c r="AI59" i="31"/>
  <c r="AJ59" i="31"/>
  <c r="AK59" i="31"/>
  <c r="AK61" i="31" s="1"/>
  <c r="AL59" i="31"/>
  <c r="AM59" i="31"/>
  <c r="AN59" i="31"/>
  <c r="AO59" i="31"/>
  <c r="F60" i="31"/>
  <c r="G60" i="31"/>
  <c r="H60" i="31"/>
  <c r="I60" i="31"/>
  <c r="J60" i="31"/>
  <c r="K60" i="31"/>
  <c r="K61" i="31" s="1"/>
  <c r="L60" i="31"/>
  <c r="L61" i="31" s="1"/>
  <c r="M60" i="31"/>
  <c r="N60" i="31"/>
  <c r="O60" i="31"/>
  <c r="P60" i="31"/>
  <c r="Q60" i="31"/>
  <c r="R60" i="31"/>
  <c r="S60" i="31"/>
  <c r="S61" i="31" s="1"/>
  <c r="T60" i="31"/>
  <c r="T61" i="31" s="1"/>
  <c r="U60" i="31"/>
  <c r="V60" i="31"/>
  <c r="W60" i="31"/>
  <c r="X60" i="31"/>
  <c r="Y60" i="31"/>
  <c r="Z60" i="31"/>
  <c r="AA60" i="31"/>
  <c r="AA61" i="31" s="1"/>
  <c r="AB60" i="31"/>
  <c r="AB61" i="31" s="1"/>
  <c r="AC60" i="31"/>
  <c r="AD60" i="31"/>
  <c r="AE60" i="31"/>
  <c r="AF60" i="31"/>
  <c r="AG60" i="31"/>
  <c r="AH60" i="31"/>
  <c r="AI60" i="31"/>
  <c r="AI61" i="31" s="1"/>
  <c r="AJ60" i="31"/>
  <c r="AJ61" i="31" s="1"/>
  <c r="AK60" i="31"/>
  <c r="AL60" i="31"/>
  <c r="AM60" i="31"/>
  <c r="AN60" i="31"/>
  <c r="AO60" i="31"/>
  <c r="F61" i="31"/>
  <c r="H61" i="31"/>
  <c r="I61" i="31"/>
  <c r="N61" i="31"/>
  <c r="P61" i="31"/>
  <c r="Q61" i="31"/>
  <c r="V61" i="31"/>
  <c r="X61" i="31"/>
  <c r="Y61" i="31"/>
  <c r="AD61" i="31"/>
  <c r="AF61" i="31"/>
  <c r="AG61" i="31"/>
  <c r="AL61" i="31"/>
  <c r="AN61" i="31"/>
  <c r="AO61" i="31"/>
  <c r="F64" i="31"/>
  <c r="D64" i="31" s="1"/>
  <c r="F64" i="43" s="1"/>
  <c r="G64" i="31"/>
  <c r="E64" i="31" s="1"/>
  <c r="H64" i="31"/>
  <c r="H66" i="31" s="1"/>
  <c r="I64" i="31"/>
  <c r="J64" i="31"/>
  <c r="K64" i="31"/>
  <c r="K66" i="31" s="1"/>
  <c r="L64" i="31"/>
  <c r="M64" i="31"/>
  <c r="M66" i="31" s="1"/>
  <c r="N64" i="31"/>
  <c r="O64" i="31"/>
  <c r="P64" i="31"/>
  <c r="P66" i="31" s="1"/>
  <c r="Q64" i="31"/>
  <c r="R64" i="31"/>
  <c r="S64" i="31"/>
  <c r="S66" i="31" s="1"/>
  <c r="T64" i="31"/>
  <c r="U64" i="31"/>
  <c r="U66" i="31" s="1"/>
  <c r="V64" i="31"/>
  <c r="W64" i="31"/>
  <c r="X64" i="31"/>
  <c r="X66" i="31" s="1"/>
  <c r="Y64" i="31"/>
  <c r="Z64" i="31"/>
  <c r="AA64" i="31"/>
  <c r="AA66" i="31" s="1"/>
  <c r="AB64" i="31"/>
  <c r="AC64" i="31"/>
  <c r="AC66" i="31" s="1"/>
  <c r="AD64" i="31"/>
  <c r="AE64" i="31"/>
  <c r="AF64" i="31"/>
  <c r="AF66" i="31" s="1"/>
  <c r="AG64" i="31"/>
  <c r="AH64" i="31"/>
  <c r="AI64" i="31"/>
  <c r="AI66" i="31" s="1"/>
  <c r="AJ64" i="31"/>
  <c r="AK64" i="31"/>
  <c r="AK66" i="31" s="1"/>
  <c r="AL64" i="31"/>
  <c r="AM64" i="31"/>
  <c r="AN64" i="31"/>
  <c r="AN66" i="31" s="1"/>
  <c r="AO64" i="31"/>
  <c r="F65" i="31"/>
  <c r="G65" i="31"/>
  <c r="H65" i="31"/>
  <c r="I65" i="31"/>
  <c r="I66" i="31" s="1"/>
  <c r="J65" i="31"/>
  <c r="K65" i="31"/>
  <c r="L65" i="31"/>
  <c r="M65" i="31"/>
  <c r="E65" i="31" s="1"/>
  <c r="G65" i="43" s="1"/>
  <c r="I65" i="43" s="1"/>
  <c r="N65" i="31"/>
  <c r="O65" i="31"/>
  <c r="P65" i="31"/>
  <c r="Q65" i="31"/>
  <c r="Q66" i="31" s="1"/>
  <c r="R65" i="31"/>
  <c r="R66" i="31" s="1"/>
  <c r="S65" i="31"/>
  <c r="T65" i="31"/>
  <c r="U65" i="31"/>
  <c r="V65" i="31"/>
  <c r="W65" i="31"/>
  <c r="X65" i="31"/>
  <c r="Y65" i="31"/>
  <c r="Y66" i="31" s="1"/>
  <c r="Z65" i="31"/>
  <c r="Z66" i="31" s="1"/>
  <c r="AA65" i="31"/>
  <c r="AB65" i="31"/>
  <c r="AC65" i="31"/>
  <c r="AD65" i="31"/>
  <c r="AE65" i="31"/>
  <c r="AF65" i="31"/>
  <c r="AG65" i="31"/>
  <c r="AG66" i="31" s="1"/>
  <c r="AH65" i="31"/>
  <c r="AH66" i="31" s="1"/>
  <c r="AI65" i="31"/>
  <c r="AJ65" i="31"/>
  <c r="AK65" i="31"/>
  <c r="AL65" i="31"/>
  <c r="AM65" i="31"/>
  <c r="AN65" i="31"/>
  <c r="AO65" i="31"/>
  <c r="AO66" i="31" s="1"/>
  <c r="F66" i="31"/>
  <c r="G66" i="31"/>
  <c r="L66" i="31"/>
  <c r="N66" i="31"/>
  <c r="O66" i="31"/>
  <c r="T66" i="31"/>
  <c r="V66" i="31"/>
  <c r="W66" i="31"/>
  <c r="AB66" i="31"/>
  <c r="AD66" i="31"/>
  <c r="AE66" i="31"/>
  <c r="AJ66" i="31"/>
  <c r="AL66" i="31"/>
  <c r="AM66" i="31"/>
  <c r="F70" i="31"/>
  <c r="G70" i="31"/>
  <c r="H70" i="31"/>
  <c r="I70" i="31"/>
  <c r="J70" i="31"/>
  <c r="K70" i="31"/>
  <c r="L70" i="31"/>
  <c r="M70" i="31"/>
  <c r="N70" i="31"/>
  <c r="N72" i="31" s="1"/>
  <c r="O70" i="31"/>
  <c r="P70" i="31"/>
  <c r="Q70" i="31"/>
  <c r="Q72" i="31" s="1"/>
  <c r="R70" i="31"/>
  <c r="S70" i="31"/>
  <c r="T70" i="31"/>
  <c r="U70" i="31"/>
  <c r="V70" i="31"/>
  <c r="V72" i="31" s="1"/>
  <c r="W70" i="31"/>
  <c r="X70" i="31"/>
  <c r="Y70" i="31"/>
  <c r="Y72" i="31" s="1"/>
  <c r="Z70" i="31"/>
  <c r="AA70" i="31"/>
  <c r="AB70" i="31"/>
  <c r="AC70" i="31"/>
  <c r="AD70" i="31"/>
  <c r="AD72" i="31" s="1"/>
  <c r="AE70" i="31"/>
  <c r="AF70" i="31"/>
  <c r="AG70" i="31"/>
  <c r="AG72" i="31" s="1"/>
  <c r="AH70" i="31"/>
  <c r="AI70" i="31"/>
  <c r="AJ70" i="31"/>
  <c r="AK70" i="31"/>
  <c r="AL70" i="31"/>
  <c r="AL72" i="31" s="1"/>
  <c r="AM70" i="31"/>
  <c r="AN70" i="31"/>
  <c r="AO70" i="31"/>
  <c r="AO72" i="31" s="1"/>
  <c r="F71" i="31"/>
  <c r="G71" i="31"/>
  <c r="H71" i="31"/>
  <c r="H72" i="31" s="1"/>
  <c r="I71" i="31"/>
  <c r="J71" i="31"/>
  <c r="K71" i="31"/>
  <c r="L71" i="31"/>
  <c r="M71" i="31"/>
  <c r="N71" i="31"/>
  <c r="O71" i="31"/>
  <c r="O72" i="31" s="1"/>
  <c r="P71" i="31"/>
  <c r="P72" i="31" s="1"/>
  <c r="Q71" i="31"/>
  <c r="R71" i="31"/>
  <c r="S71" i="31"/>
  <c r="T71" i="31"/>
  <c r="U71" i="31"/>
  <c r="V71" i="31"/>
  <c r="W71" i="31"/>
  <c r="W72" i="31" s="1"/>
  <c r="X71" i="31"/>
  <c r="X72" i="31" s="1"/>
  <c r="Y71" i="31"/>
  <c r="Z71" i="31"/>
  <c r="AA71" i="31"/>
  <c r="AB71" i="31"/>
  <c r="AC71" i="31"/>
  <c r="AD71" i="31"/>
  <c r="AE71" i="31"/>
  <c r="AE72" i="31" s="1"/>
  <c r="AF71" i="31"/>
  <c r="AF72" i="31" s="1"/>
  <c r="AG71" i="31"/>
  <c r="AH71" i="31"/>
  <c r="AI71" i="31"/>
  <c r="AJ71" i="31"/>
  <c r="AK71" i="31"/>
  <c r="AL71" i="31"/>
  <c r="AM71" i="31"/>
  <c r="AM72" i="31" s="1"/>
  <c r="AN71" i="31"/>
  <c r="AN72" i="31" s="1"/>
  <c r="AO71" i="31"/>
  <c r="J72" i="31"/>
  <c r="L72" i="31"/>
  <c r="M72" i="31"/>
  <c r="R72" i="31"/>
  <c r="T72" i="31"/>
  <c r="U72" i="31"/>
  <c r="Z72" i="31"/>
  <c r="AB72" i="31"/>
  <c r="AC72" i="31"/>
  <c r="AH72" i="31"/>
  <c r="AJ72" i="31"/>
  <c r="AK72" i="31"/>
  <c r="F73" i="31"/>
  <c r="G73" i="31"/>
  <c r="H73" i="31"/>
  <c r="I73" i="31"/>
  <c r="J73" i="31"/>
  <c r="K73" i="31"/>
  <c r="L73" i="31"/>
  <c r="D73" i="31" s="1"/>
  <c r="F73" i="43" s="1"/>
  <c r="H73" i="43" s="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G74" i="31"/>
  <c r="H74" i="31"/>
  <c r="J74" i="31"/>
  <c r="K74" i="31"/>
  <c r="L74" i="31"/>
  <c r="N74" i="31"/>
  <c r="O74" i="31"/>
  <c r="E74" i="31" s="1"/>
  <c r="G74" i="43" s="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H75" i="31"/>
  <c r="I75" i="31"/>
  <c r="J75" i="31"/>
  <c r="K75" i="31"/>
  <c r="L75" i="31"/>
  <c r="M75" i="31"/>
  <c r="E75" i="31" s="1"/>
  <c r="G75" i="43" s="1"/>
  <c r="I75" i="43" s="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F76" i="43" s="1"/>
  <c r="F76" i="31"/>
  <c r="G76" i="31"/>
  <c r="E76" i="31" s="1"/>
  <c r="G76" i="43" s="1"/>
  <c r="I76" i="43" s="1"/>
  <c r="H76" i="31"/>
  <c r="I76" i="31"/>
  <c r="J76" i="31"/>
  <c r="K76" i="31"/>
  <c r="L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F78" i="43" s="1"/>
  <c r="F78" i="31"/>
  <c r="G78" i="31"/>
  <c r="E78" i="31" s="1"/>
  <c r="G78" i="43" s="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H80" i="31"/>
  <c r="I80" i="31"/>
  <c r="J80" i="31"/>
  <c r="K80" i="31"/>
  <c r="L80" i="31"/>
  <c r="M80" i="31"/>
  <c r="E80" i="31" s="1"/>
  <c r="G80" i="43" s="1"/>
  <c r="I80" i="43" s="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D81" i="31" s="1"/>
  <c r="F81" i="43" s="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F86" i="31"/>
  <c r="F87" i="31"/>
  <c r="D87" i="31" s="1"/>
  <c r="F87" i="43" s="1"/>
  <c r="H87" i="43" s="1"/>
  <c r="G87" i="31"/>
  <c r="E87" i="31" s="1"/>
  <c r="G87" i="43" s="1"/>
  <c r="E88" i="31"/>
  <c r="F88" i="31"/>
  <c r="D88" i="31" s="1"/>
  <c r="F88" i="43" s="1"/>
  <c r="G88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E11" i="43"/>
  <c r="D12" i="43"/>
  <c r="E12" i="43"/>
  <c r="E13" i="43"/>
  <c r="D14" i="43"/>
  <c r="E20" i="43"/>
  <c r="E21" i="43"/>
  <c r="D22" i="43"/>
  <c r="G22" i="43"/>
  <c r="I22" i="43" s="1"/>
  <c r="E27" i="43"/>
  <c r="E29" i="43" s="1"/>
  <c r="E28" i="43"/>
  <c r="D32" i="43"/>
  <c r="E35" i="43"/>
  <c r="E39" i="43"/>
  <c r="E40" i="43"/>
  <c r="E45" i="43"/>
  <c r="E47" i="43"/>
  <c r="E49" i="43"/>
  <c r="D51" i="43"/>
  <c r="E59" i="43"/>
  <c r="D65" i="43"/>
  <c r="D70" i="43"/>
  <c r="E71" i="43"/>
  <c r="D73" i="43"/>
  <c r="E74" i="43"/>
  <c r="I74" i="43"/>
  <c r="E75" i="43"/>
  <c r="E76" i="43"/>
  <c r="D77" i="43"/>
  <c r="E80" i="43"/>
  <c r="D88" i="43"/>
  <c r="G88" i="43"/>
  <c r="A5" i="6"/>
  <c r="D11" i="6"/>
  <c r="E11" i="6"/>
  <c r="D12" i="6"/>
  <c r="E12" i="6"/>
  <c r="D13" i="6"/>
  <c r="E13" i="6"/>
  <c r="E16" i="6" s="1"/>
  <c r="D14" i="6"/>
  <c r="E14" i="6"/>
  <c r="D15" i="6"/>
  <c r="E15" i="6"/>
  <c r="F16" i="6"/>
  <c r="G16" i="6"/>
  <c r="H16" i="6"/>
  <c r="I16" i="6"/>
  <c r="J16" i="6"/>
  <c r="J82" i="6" s="1"/>
  <c r="K16" i="6"/>
  <c r="L16" i="6"/>
  <c r="M16" i="6"/>
  <c r="N16" i="6"/>
  <c r="O16" i="6"/>
  <c r="P16" i="6"/>
  <c r="Q16" i="6"/>
  <c r="R16" i="6"/>
  <c r="R82" i="6" s="1"/>
  <c r="S16" i="6"/>
  <c r="T16" i="6"/>
  <c r="U16" i="6"/>
  <c r="V16" i="6"/>
  <c r="W16" i="6"/>
  <c r="X16" i="6"/>
  <c r="Y16" i="6"/>
  <c r="Z16" i="6"/>
  <c r="Z82" i="6" s="1"/>
  <c r="AA16" i="6"/>
  <c r="AB16" i="6"/>
  <c r="AC16" i="6"/>
  <c r="AD16" i="6"/>
  <c r="AE16" i="6"/>
  <c r="AF16" i="6"/>
  <c r="AG16" i="6"/>
  <c r="AH16" i="6"/>
  <c r="AH82" i="6" s="1"/>
  <c r="AI16" i="6"/>
  <c r="D19" i="6"/>
  <c r="E19" i="6"/>
  <c r="D20" i="6"/>
  <c r="E20" i="6"/>
  <c r="D21" i="6"/>
  <c r="E21" i="6"/>
  <c r="D22" i="6"/>
  <c r="D24" i="6" s="1"/>
  <c r="E22" i="6"/>
  <c r="D23" i="6"/>
  <c r="E23" i="6"/>
  <c r="E24" i="6"/>
  <c r="F24" i="6"/>
  <c r="G24" i="6"/>
  <c r="H24" i="6"/>
  <c r="H82" i="6" s="1"/>
  <c r="I24" i="6"/>
  <c r="J24" i="6"/>
  <c r="K24" i="6"/>
  <c r="L24" i="6"/>
  <c r="M24" i="6"/>
  <c r="N24" i="6"/>
  <c r="O24" i="6"/>
  <c r="P24" i="6"/>
  <c r="P82" i="6" s="1"/>
  <c r="Q24" i="6"/>
  <c r="R24" i="6"/>
  <c r="S24" i="6"/>
  <c r="T24" i="6"/>
  <c r="U24" i="6"/>
  <c r="V24" i="6"/>
  <c r="W24" i="6"/>
  <c r="X24" i="6"/>
  <c r="X82" i="6" s="1"/>
  <c r="Y24" i="6"/>
  <c r="Z24" i="6"/>
  <c r="AA24" i="6"/>
  <c r="AB24" i="6"/>
  <c r="AC24" i="6"/>
  <c r="AD24" i="6"/>
  <c r="AE24" i="6"/>
  <c r="AF24" i="6"/>
  <c r="AF82" i="6" s="1"/>
  <c r="AG24" i="6"/>
  <c r="AH24" i="6"/>
  <c r="AI24" i="6"/>
  <c r="D27" i="6"/>
  <c r="E27" i="6"/>
  <c r="E29" i="6" s="1"/>
  <c r="D28" i="6"/>
  <c r="E28" i="6"/>
  <c r="D29" i="6"/>
  <c r="F29" i="6"/>
  <c r="G29" i="6"/>
  <c r="H29" i="6"/>
  <c r="I29" i="6"/>
  <c r="J29" i="6"/>
  <c r="K29" i="6"/>
  <c r="L29" i="6"/>
  <c r="M29" i="6"/>
  <c r="N29" i="6"/>
  <c r="O29" i="6"/>
  <c r="P29" i="6"/>
  <c r="Q29" i="6"/>
  <c r="Q82" i="6" s="1"/>
  <c r="R29" i="6"/>
  <c r="S29" i="6"/>
  <c r="T29" i="6"/>
  <c r="U29" i="6"/>
  <c r="V29" i="6"/>
  <c r="W29" i="6"/>
  <c r="X29" i="6"/>
  <c r="Y29" i="6"/>
  <c r="Z29" i="6"/>
  <c r="AA29" i="6"/>
  <c r="AB29" i="6"/>
  <c r="AB82" i="6" s="1"/>
  <c r="AC29" i="6"/>
  <c r="AD29" i="6"/>
  <c r="AE29" i="6"/>
  <c r="AF29" i="6"/>
  <c r="AG29" i="6"/>
  <c r="AH29" i="6"/>
  <c r="AI29" i="6"/>
  <c r="D32" i="6"/>
  <c r="E32" i="6"/>
  <c r="D33" i="6"/>
  <c r="E33" i="6"/>
  <c r="E36" i="6" s="1"/>
  <c r="D34" i="6"/>
  <c r="E34" i="6"/>
  <c r="D35" i="6"/>
  <c r="E35" i="6"/>
  <c r="D36" i="6"/>
  <c r="F36" i="6"/>
  <c r="G36" i="6"/>
  <c r="H36" i="6"/>
  <c r="I36" i="6"/>
  <c r="I82" i="6" s="1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Y82" i="6" s="1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D42" i="6" s="1"/>
  <c r="D43" i="6" s="1"/>
  <c r="E40" i="6"/>
  <c r="D41" i="6"/>
  <c r="E41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F43" i="6"/>
  <c r="F82" i="6" s="1"/>
  <c r="G43" i="6"/>
  <c r="H43" i="6"/>
  <c r="I43" i="6"/>
  <c r="J43" i="6"/>
  <c r="K43" i="6"/>
  <c r="K82" i="6" s="1"/>
  <c r="L43" i="6"/>
  <c r="M43" i="6"/>
  <c r="N43" i="6"/>
  <c r="N82" i="6" s="1"/>
  <c r="O43" i="6"/>
  <c r="P43" i="6"/>
  <c r="Q43" i="6"/>
  <c r="R43" i="6"/>
  <c r="S43" i="6"/>
  <c r="S82" i="6" s="1"/>
  <c r="T43" i="6"/>
  <c r="U43" i="6"/>
  <c r="V43" i="6"/>
  <c r="V82" i="6" s="1"/>
  <c r="W43" i="6"/>
  <c r="X43" i="6"/>
  <c r="Y43" i="6"/>
  <c r="Z43" i="6"/>
  <c r="AA43" i="6"/>
  <c r="AA82" i="6" s="1"/>
  <c r="AB43" i="6"/>
  <c r="AC43" i="6"/>
  <c r="AD43" i="6"/>
  <c r="AD82" i="6" s="1"/>
  <c r="AE43" i="6"/>
  <c r="AF43" i="6"/>
  <c r="AG43" i="6"/>
  <c r="AH43" i="6"/>
  <c r="AI43" i="6"/>
  <c r="AI82" i="6" s="1"/>
  <c r="D45" i="6"/>
  <c r="E45" i="6"/>
  <c r="D47" i="6"/>
  <c r="E47" i="6"/>
  <c r="D49" i="6"/>
  <c r="E49" i="6"/>
  <c r="D51" i="6"/>
  <c r="E51" i="6"/>
  <c r="D54" i="6"/>
  <c r="E54" i="6"/>
  <c r="D55" i="6"/>
  <c r="E55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D61" i="6" s="1"/>
  <c r="E59" i="6"/>
  <c r="E61" i="6" s="1"/>
  <c r="D60" i="6"/>
  <c r="E60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D66" i="6" s="1"/>
  <c r="E64" i="6"/>
  <c r="E66" i="6" s="1"/>
  <c r="D65" i="6"/>
  <c r="E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D72" i="6" s="1"/>
  <c r="E70" i="6"/>
  <c r="D71" i="6"/>
  <c r="E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L82" i="6"/>
  <c r="T82" i="6"/>
  <c r="AG82" i="6"/>
  <c r="A5" i="54"/>
  <c r="F11" i="54"/>
  <c r="G11" i="54"/>
  <c r="E11" i="54" s="1"/>
  <c r="H11" i="54"/>
  <c r="I11" i="54"/>
  <c r="J11" i="54"/>
  <c r="K11" i="54"/>
  <c r="L11" i="54"/>
  <c r="N11" i="54"/>
  <c r="O11" i="54"/>
  <c r="P11" i="54"/>
  <c r="P16" i="54" s="1"/>
  <c r="Q11" i="54"/>
  <c r="R11" i="54"/>
  <c r="S11" i="54"/>
  <c r="T11" i="54"/>
  <c r="U11" i="54"/>
  <c r="V11" i="54"/>
  <c r="W11" i="54"/>
  <c r="X11" i="54"/>
  <c r="X16" i="54" s="1"/>
  <c r="Y11" i="54"/>
  <c r="Z11" i="54"/>
  <c r="AA11" i="54"/>
  <c r="AB11" i="54"/>
  <c r="AC11" i="54"/>
  <c r="AD11" i="54"/>
  <c r="AE11" i="54"/>
  <c r="AF11" i="54"/>
  <c r="AF16" i="54" s="1"/>
  <c r="AG11" i="54"/>
  <c r="AH11" i="54"/>
  <c r="AI11" i="54"/>
  <c r="AJ11" i="54"/>
  <c r="AK11" i="54"/>
  <c r="AL11" i="54"/>
  <c r="AM11" i="54"/>
  <c r="AN11" i="54"/>
  <c r="AN16" i="54" s="1"/>
  <c r="AO11" i="54"/>
  <c r="F12" i="54"/>
  <c r="G12" i="54"/>
  <c r="H12" i="54"/>
  <c r="I12" i="54"/>
  <c r="J12" i="54"/>
  <c r="L12" i="54"/>
  <c r="L16" i="54" s="1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F13" i="54"/>
  <c r="G13" i="54"/>
  <c r="H13" i="54"/>
  <c r="I13" i="54"/>
  <c r="J13" i="54"/>
  <c r="J16" i="54" s="1"/>
  <c r="K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F14" i="54"/>
  <c r="G14" i="54"/>
  <c r="H14" i="54"/>
  <c r="I14" i="54"/>
  <c r="J14" i="54"/>
  <c r="K14" i="54"/>
  <c r="L14" i="54"/>
  <c r="M14" i="54"/>
  <c r="N14" i="54"/>
  <c r="N16" i="54" s="1"/>
  <c r="N82" i="54" s="1"/>
  <c r="L653" i="44" s="1"/>
  <c r="O14" i="54"/>
  <c r="P14" i="54"/>
  <c r="Q14" i="54"/>
  <c r="R14" i="54"/>
  <c r="S14" i="54"/>
  <c r="T14" i="54"/>
  <c r="U14" i="54"/>
  <c r="V14" i="54"/>
  <c r="V16" i="54" s="1"/>
  <c r="W14" i="54"/>
  <c r="X14" i="54"/>
  <c r="Y14" i="54"/>
  <c r="Z14" i="54"/>
  <c r="AA14" i="54"/>
  <c r="AB14" i="54"/>
  <c r="AC14" i="54"/>
  <c r="AD14" i="54"/>
  <c r="AD16" i="54" s="1"/>
  <c r="AE14" i="54"/>
  <c r="AF14" i="54"/>
  <c r="AG14" i="54"/>
  <c r="AH14" i="54"/>
  <c r="AI14" i="54"/>
  <c r="AJ14" i="54"/>
  <c r="AK14" i="54"/>
  <c r="AL14" i="54"/>
  <c r="AL16" i="54" s="1"/>
  <c r="AM14" i="54"/>
  <c r="AN14" i="54"/>
  <c r="AO14" i="54"/>
  <c r="F15" i="54"/>
  <c r="G15" i="54"/>
  <c r="H15" i="54"/>
  <c r="I15" i="54"/>
  <c r="J15" i="54"/>
  <c r="K15" i="54"/>
  <c r="L15" i="54"/>
  <c r="M15" i="54"/>
  <c r="M16" i="54" s="1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I16" i="54"/>
  <c r="O16" i="54"/>
  <c r="R16" i="54"/>
  <c r="W16" i="54"/>
  <c r="Z16" i="54"/>
  <c r="AE16" i="54"/>
  <c r="AH16" i="54"/>
  <c r="AM16" i="54"/>
  <c r="F19" i="54"/>
  <c r="G19" i="54"/>
  <c r="H19" i="54"/>
  <c r="H24" i="54" s="1"/>
  <c r="I19" i="54"/>
  <c r="I24" i="54" s="1"/>
  <c r="J19" i="54"/>
  <c r="K19" i="54"/>
  <c r="M19" i="54"/>
  <c r="M24" i="54" s="1"/>
  <c r="N19" i="54"/>
  <c r="O19" i="54"/>
  <c r="P19" i="54"/>
  <c r="Q19" i="54"/>
  <c r="R19" i="54"/>
  <c r="S19" i="54"/>
  <c r="S24" i="54" s="1"/>
  <c r="T19" i="54"/>
  <c r="U19" i="54"/>
  <c r="U24" i="54" s="1"/>
  <c r="V19" i="54"/>
  <c r="W19" i="54"/>
  <c r="X19" i="54"/>
  <c r="Y19" i="54"/>
  <c r="Z19" i="54"/>
  <c r="AA19" i="54"/>
  <c r="AA24" i="54" s="1"/>
  <c r="AB19" i="54"/>
  <c r="AC19" i="54"/>
  <c r="AC24" i="54" s="1"/>
  <c r="AD19" i="54"/>
  <c r="AE19" i="54"/>
  <c r="AF19" i="54"/>
  <c r="AG19" i="54"/>
  <c r="AH19" i="54"/>
  <c r="AI19" i="54"/>
  <c r="AI24" i="54" s="1"/>
  <c r="AJ19" i="54"/>
  <c r="AK19" i="54"/>
  <c r="AK24" i="54" s="1"/>
  <c r="AL19" i="54"/>
  <c r="AM19" i="54"/>
  <c r="AN19" i="54"/>
  <c r="AO19" i="54"/>
  <c r="D20" i="54"/>
  <c r="F20" i="52" s="1"/>
  <c r="F20" i="54"/>
  <c r="G20" i="54"/>
  <c r="E20" i="54" s="1"/>
  <c r="H20" i="54"/>
  <c r="I20" i="54"/>
  <c r="J20" i="54"/>
  <c r="K20" i="54"/>
  <c r="L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F21" i="54"/>
  <c r="G21" i="54"/>
  <c r="G24" i="54" s="1"/>
  <c r="H21" i="54"/>
  <c r="I21" i="54"/>
  <c r="J21" i="54"/>
  <c r="J24" i="54" s="1"/>
  <c r="K21" i="54"/>
  <c r="L21" i="54"/>
  <c r="M21" i="54"/>
  <c r="N21" i="54"/>
  <c r="O21" i="54"/>
  <c r="O24" i="54" s="1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F22" i="52" s="1"/>
  <c r="H22" i="52" s="1"/>
  <c r="F22" i="54"/>
  <c r="G22" i="54"/>
  <c r="E22" i="54" s="1"/>
  <c r="H22" i="54"/>
  <c r="I22" i="54"/>
  <c r="J22" i="54"/>
  <c r="K22" i="54"/>
  <c r="L22" i="54"/>
  <c r="M22" i="54"/>
  <c r="N22" i="54"/>
  <c r="O22" i="54"/>
  <c r="P22" i="54"/>
  <c r="Q22" i="54"/>
  <c r="Q24" i="54" s="1"/>
  <c r="R22" i="54"/>
  <c r="S22" i="54"/>
  <c r="T22" i="54"/>
  <c r="U22" i="54"/>
  <c r="V22" i="54"/>
  <c r="W22" i="54"/>
  <c r="X22" i="54"/>
  <c r="Y22" i="54"/>
  <c r="Y24" i="54" s="1"/>
  <c r="Z22" i="54"/>
  <c r="AA22" i="54"/>
  <c r="AB22" i="54"/>
  <c r="AC22" i="54"/>
  <c r="AD22" i="54"/>
  <c r="AE22" i="54"/>
  <c r="AF22" i="54"/>
  <c r="AG22" i="54"/>
  <c r="AG24" i="54" s="1"/>
  <c r="AH22" i="54"/>
  <c r="AI22" i="54"/>
  <c r="AJ22" i="54"/>
  <c r="AK22" i="54"/>
  <c r="AL22" i="54"/>
  <c r="AM22" i="54"/>
  <c r="AN22" i="54"/>
  <c r="AO22" i="54"/>
  <c r="AO24" i="54" s="1"/>
  <c r="F23" i="54"/>
  <c r="G23" i="54"/>
  <c r="H23" i="54"/>
  <c r="I23" i="54"/>
  <c r="J23" i="54"/>
  <c r="K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N24" i="54"/>
  <c r="V24" i="54"/>
  <c r="W24" i="54"/>
  <c r="AD24" i="54"/>
  <c r="AE24" i="54"/>
  <c r="AL24" i="54"/>
  <c r="AM24" i="54"/>
  <c r="F27" i="54"/>
  <c r="G27" i="54"/>
  <c r="H27" i="54"/>
  <c r="I27" i="54"/>
  <c r="I29" i="54" s="1"/>
  <c r="J27" i="54"/>
  <c r="K27" i="54"/>
  <c r="L27" i="54"/>
  <c r="M27" i="54"/>
  <c r="N27" i="54"/>
  <c r="O27" i="54"/>
  <c r="P27" i="54"/>
  <c r="Q27" i="54"/>
  <c r="Q29" i="54" s="1"/>
  <c r="R27" i="54"/>
  <c r="S27" i="54"/>
  <c r="T27" i="54"/>
  <c r="T29" i="54" s="1"/>
  <c r="U27" i="54"/>
  <c r="V27" i="54"/>
  <c r="W27" i="54"/>
  <c r="X27" i="54"/>
  <c r="Y27" i="54"/>
  <c r="Y29" i="54" s="1"/>
  <c r="Z27" i="54"/>
  <c r="AA27" i="54"/>
  <c r="AB27" i="54"/>
  <c r="AB29" i="54" s="1"/>
  <c r="AC27" i="54"/>
  <c r="AD27" i="54"/>
  <c r="AE27" i="54"/>
  <c r="AF27" i="54"/>
  <c r="AG27" i="54"/>
  <c r="AG29" i="54" s="1"/>
  <c r="AH27" i="54"/>
  <c r="AI27" i="54"/>
  <c r="AJ27" i="54"/>
  <c r="AJ29" i="54" s="1"/>
  <c r="AK27" i="54"/>
  <c r="AL27" i="54"/>
  <c r="AM27" i="54"/>
  <c r="AN27" i="54"/>
  <c r="AO27" i="54"/>
  <c r="AO29" i="54" s="1"/>
  <c r="F28" i="54"/>
  <c r="G28" i="54"/>
  <c r="H28" i="54"/>
  <c r="I28" i="54"/>
  <c r="J28" i="54"/>
  <c r="J29" i="54" s="1"/>
  <c r="K28" i="54"/>
  <c r="L28" i="54"/>
  <c r="M28" i="54"/>
  <c r="N28" i="54"/>
  <c r="N29" i="54" s="1"/>
  <c r="O28" i="54"/>
  <c r="P28" i="54"/>
  <c r="Q28" i="54"/>
  <c r="R28" i="54"/>
  <c r="R29" i="54" s="1"/>
  <c r="S28" i="54"/>
  <c r="T28" i="54"/>
  <c r="U28" i="54"/>
  <c r="V28" i="54"/>
  <c r="V29" i="54" s="1"/>
  <c r="W28" i="54"/>
  <c r="X28" i="54"/>
  <c r="Y28" i="54"/>
  <c r="Z28" i="54"/>
  <c r="Z29" i="54" s="1"/>
  <c r="AA28" i="54"/>
  <c r="AB28" i="54"/>
  <c r="AC28" i="54"/>
  <c r="AD28" i="54"/>
  <c r="AD29" i="54" s="1"/>
  <c r="AE28" i="54"/>
  <c r="AF28" i="54"/>
  <c r="AG28" i="54"/>
  <c r="AH28" i="54"/>
  <c r="AH29" i="54" s="1"/>
  <c r="AI28" i="54"/>
  <c r="AJ28" i="54"/>
  <c r="AK28" i="54"/>
  <c r="AL28" i="54"/>
  <c r="AL29" i="54" s="1"/>
  <c r="AM28" i="54"/>
  <c r="AN28" i="54"/>
  <c r="AO28" i="54"/>
  <c r="G29" i="54"/>
  <c r="H29" i="54"/>
  <c r="M29" i="54"/>
  <c r="O29" i="54"/>
  <c r="P29" i="54"/>
  <c r="U29" i="54"/>
  <c r="W29" i="54"/>
  <c r="X29" i="54"/>
  <c r="AC29" i="54"/>
  <c r="AE29" i="54"/>
  <c r="AF29" i="54"/>
  <c r="AK29" i="54"/>
  <c r="AM29" i="54"/>
  <c r="AN29" i="54"/>
  <c r="F32" i="54"/>
  <c r="G32" i="54"/>
  <c r="G36" i="54" s="1"/>
  <c r="H32" i="54"/>
  <c r="I32" i="54"/>
  <c r="J32" i="54"/>
  <c r="J36" i="54" s="1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W36" i="54" s="1"/>
  <c r="X32" i="54"/>
  <c r="Y32" i="54"/>
  <c r="Z32" i="54"/>
  <c r="Z36" i="54" s="1"/>
  <c r="AA32" i="54"/>
  <c r="AB32" i="54"/>
  <c r="AC32" i="54"/>
  <c r="AD32" i="54"/>
  <c r="AE32" i="54"/>
  <c r="AE36" i="54" s="1"/>
  <c r="AF32" i="54"/>
  <c r="AG32" i="54"/>
  <c r="AH32" i="54"/>
  <c r="AH36" i="54" s="1"/>
  <c r="AI32" i="54"/>
  <c r="AJ32" i="54"/>
  <c r="AK32" i="54"/>
  <c r="AL32" i="54"/>
  <c r="AM32" i="54"/>
  <c r="AM36" i="54" s="1"/>
  <c r="AN32" i="54"/>
  <c r="AO32" i="54"/>
  <c r="D33" i="54"/>
  <c r="F33" i="52" s="1"/>
  <c r="F33" i="54"/>
  <c r="G33" i="54"/>
  <c r="E33" i="54" s="1"/>
  <c r="G33" i="52" s="1"/>
  <c r="H33" i="54"/>
  <c r="H36" i="54" s="1"/>
  <c r="I33" i="54"/>
  <c r="I36" i="54" s="1"/>
  <c r="J33" i="54"/>
  <c r="K33" i="54"/>
  <c r="K36" i="54" s="1"/>
  <c r="L33" i="54"/>
  <c r="L36" i="54" s="1"/>
  <c r="M33" i="54"/>
  <c r="N33" i="54"/>
  <c r="O33" i="54"/>
  <c r="P33" i="54"/>
  <c r="P36" i="54" s="1"/>
  <c r="Q33" i="54"/>
  <c r="Q36" i="54" s="1"/>
  <c r="R33" i="54"/>
  <c r="S33" i="54"/>
  <c r="S36" i="54" s="1"/>
  <c r="T33" i="54"/>
  <c r="T36" i="54" s="1"/>
  <c r="U33" i="54"/>
  <c r="V33" i="54"/>
  <c r="W33" i="54"/>
  <c r="X33" i="54"/>
  <c r="X36" i="54" s="1"/>
  <c r="Y33" i="54"/>
  <c r="Y36" i="54" s="1"/>
  <c r="Z33" i="54"/>
  <c r="AA33" i="54"/>
  <c r="AA36" i="54" s="1"/>
  <c r="AB33" i="54"/>
  <c r="AB36" i="54" s="1"/>
  <c r="AC33" i="54"/>
  <c r="AD33" i="54"/>
  <c r="AE33" i="54"/>
  <c r="AF33" i="54"/>
  <c r="AF36" i="54" s="1"/>
  <c r="AG33" i="54"/>
  <c r="AG36" i="54" s="1"/>
  <c r="AH33" i="54"/>
  <c r="AI33" i="54"/>
  <c r="AI36" i="54" s="1"/>
  <c r="AJ33" i="54"/>
  <c r="AJ36" i="54" s="1"/>
  <c r="AK33" i="54"/>
  <c r="AL33" i="54"/>
  <c r="AM33" i="54"/>
  <c r="AN33" i="54"/>
  <c r="AN36" i="54" s="1"/>
  <c r="AO33" i="54"/>
  <c r="AO36" i="54" s="1"/>
  <c r="F34" i="54"/>
  <c r="G34" i="54"/>
  <c r="H34" i="54"/>
  <c r="I34" i="54"/>
  <c r="J34" i="54"/>
  <c r="K34" i="54"/>
  <c r="L34" i="54"/>
  <c r="M34" i="54"/>
  <c r="N34" i="54"/>
  <c r="N36" i="54" s="1"/>
  <c r="O34" i="54"/>
  <c r="P34" i="54"/>
  <c r="Q34" i="54"/>
  <c r="R34" i="54"/>
  <c r="S34" i="54"/>
  <c r="T34" i="54"/>
  <c r="U34" i="54"/>
  <c r="V34" i="54"/>
  <c r="V36" i="54" s="1"/>
  <c r="W34" i="54"/>
  <c r="X34" i="54"/>
  <c r="Y34" i="54"/>
  <c r="Z34" i="54"/>
  <c r="AA34" i="54"/>
  <c r="AB34" i="54"/>
  <c r="AC34" i="54"/>
  <c r="AD34" i="54"/>
  <c r="AD36" i="54" s="1"/>
  <c r="AE34" i="54"/>
  <c r="AF34" i="54"/>
  <c r="AG34" i="54"/>
  <c r="AH34" i="54"/>
  <c r="AI34" i="54"/>
  <c r="AJ34" i="54"/>
  <c r="AK34" i="54"/>
  <c r="AL34" i="54"/>
  <c r="AL36" i="54" s="1"/>
  <c r="AM34" i="54"/>
  <c r="AN34" i="54"/>
  <c r="AO34" i="54"/>
  <c r="F35" i="54"/>
  <c r="G35" i="54"/>
  <c r="H35" i="54"/>
  <c r="I35" i="54"/>
  <c r="J35" i="54"/>
  <c r="K35" i="54"/>
  <c r="L35" i="54"/>
  <c r="M35" i="54"/>
  <c r="M36" i="54" s="1"/>
  <c r="N35" i="54"/>
  <c r="O35" i="54"/>
  <c r="P35" i="54"/>
  <c r="Q35" i="54"/>
  <c r="R35" i="54"/>
  <c r="S35" i="54"/>
  <c r="T35" i="54"/>
  <c r="U35" i="54"/>
  <c r="U36" i="54" s="1"/>
  <c r="V35" i="54"/>
  <c r="W35" i="54"/>
  <c r="X35" i="54"/>
  <c r="Y35" i="54"/>
  <c r="Z35" i="54"/>
  <c r="AA35" i="54"/>
  <c r="AB35" i="54"/>
  <c r="AC35" i="54"/>
  <c r="AC36" i="54" s="1"/>
  <c r="AD35" i="54"/>
  <c r="AE35" i="54"/>
  <c r="AF35" i="54"/>
  <c r="AG35" i="54"/>
  <c r="AH35" i="54"/>
  <c r="AI35" i="54"/>
  <c r="AJ35" i="54"/>
  <c r="AK35" i="54"/>
  <c r="AK36" i="54" s="1"/>
  <c r="AL35" i="54"/>
  <c r="AM35" i="54"/>
  <c r="AN35" i="54"/>
  <c r="AO35" i="54"/>
  <c r="O36" i="54"/>
  <c r="R36" i="54"/>
  <c r="F39" i="54"/>
  <c r="G39" i="54"/>
  <c r="H39" i="54"/>
  <c r="I39" i="54"/>
  <c r="J39" i="54"/>
  <c r="K39" i="54"/>
  <c r="L39" i="54"/>
  <c r="D39" i="54" s="1"/>
  <c r="M39" i="54"/>
  <c r="N39" i="54"/>
  <c r="O39" i="54"/>
  <c r="R39" i="54"/>
  <c r="S39" i="54"/>
  <c r="S43" i="54" s="1"/>
  <c r="T39" i="54"/>
  <c r="U39" i="54"/>
  <c r="V39" i="54"/>
  <c r="W39" i="54"/>
  <c r="X39" i="54"/>
  <c r="Y39" i="54"/>
  <c r="Z39" i="54"/>
  <c r="AA39" i="54"/>
  <c r="AA43" i="54" s="1"/>
  <c r="AB39" i="54"/>
  <c r="AC39" i="54"/>
  <c r="AD39" i="54"/>
  <c r="AD43" i="54" s="1"/>
  <c r="AE39" i="54"/>
  <c r="AF39" i="54"/>
  <c r="AG39" i="54"/>
  <c r="AH39" i="54"/>
  <c r="AI39" i="54"/>
  <c r="AI43" i="54" s="1"/>
  <c r="AJ39" i="54"/>
  <c r="AK39" i="54"/>
  <c r="AL39" i="54"/>
  <c r="AM39" i="54"/>
  <c r="AN39" i="54"/>
  <c r="AO39" i="54"/>
  <c r="F40" i="54"/>
  <c r="G40" i="54"/>
  <c r="H40" i="54"/>
  <c r="I40" i="54"/>
  <c r="J40" i="54"/>
  <c r="K40" i="54"/>
  <c r="L40" i="54"/>
  <c r="M40" i="54"/>
  <c r="M42" i="54" s="1"/>
  <c r="M43" i="54" s="1"/>
  <c r="N40" i="54"/>
  <c r="O40" i="54"/>
  <c r="P40" i="54"/>
  <c r="P42" i="54" s="1"/>
  <c r="P43" i="54" s="1"/>
  <c r="Q40" i="54"/>
  <c r="R40" i="54"/>
  <c r="S40" i="54"/>
  <c r="T40" i="54"/>
  <c r="U40" i="54"/>
  <c r="U42" i="54" s="1"/>
  <c r="U43" i="54" s="1"/>
  <c r="V40" i="54"/>
  <c r="W40" i="54"/>
  <c r="X40" i="54"/>
  <c r="X42" i="54" s="1"/>
  <c r="X43" i="54" s="1"/>
  <c r="Y40" i="54"/>
  <c r="Z40" i="54"/>
  <c r="AA40" i="54"/>
  <c r="AB40" i="54"/>
  <c r="AC40" i="54"/>
  <c r="AC42" i="54" s="1"/>
  <c r="AD40" i="54"/>
  <c r="AE40" i="54"/>
  <c r="AF40" i="54"/>
  <c r="AF42" i="54" s="1"/>
  <c r="AF43" i="54" s="1"/>
  <c r="AG40" i="54"/>
  <c r="AH40" i="54"/>
  <c r="AI40" i="54"/>
  <c r="AJ40" i="54"/>
  <c r="AK40" i="54"/>
  <c r="AK42" i="54" s="1"/>
  <c r="AK43" i="54" s="1"/>
  <c r="AL40" i="54"/>
  <c r="AM40" i="54"/>
  <c r="AN40" i="54"/>
  <c r="AN42" i="54" s="1"/>
  <c r="AN43" i="54" s="1"/>
  <c r="AO40" i="54"/>
  <c r="F41" i="54"/>
  <c r="G41" i="54"/>
  <c r="H41" i="54"/>
  <c r="I41" i="54"/>
  <c r="J41" i="54"/>
  <c r="J42" i="54" s="1"/>
  <c r="J43" i="54" s="1"/>
  <c r="K41" i="54"/>
  <c r="L41" i="54"/>
  <c r="M41" i="54"/>
  <c r="N41" i="54"/>
  <c r="N42" i="54" s="1"/>
  <c r="O41" i="54"/>
  <c r="O42" i="54" s="1"/>
  <c r="O43" i="54" s="1"/>
  <c r="P41" i="54"/>
  <c r="Q41" i="54"/>
  <c r="R41" i="54"/>
  <c r="R42" i="54" s="1"/>
  <c r="R43" i="54" s="1"/>
  <c r="S41" i="54"/>
  <c r="T41" i="54"/>
  <c r="U41" i="54"/>
  <c r="V41" i="54"/>
  <c r="V42" i="54" s="1"/>
  <c r="W41" i="54"/>
  <c r="W42" i="54" s="1"/>
  <c r="W43" i="54" s="1"/>
  <c r="X41" i="54"/>
  <c r="Y41" i="54"/>
  <c r="Z41" i="54"/>
  <c r="Z42" i="54" s="1"/>
  <c r="Z43" i="54" s="1"/>
  <c r="AA41" i="54"/>
  <c r="AB41" i="54"/>
  <c r="AC41" i="54"/>
  <c r="AD41" i="54"/>
  <c r="AD42" i="54" s="1"/>
  <c r="AE41" i="54"/>
  <c r="AE42" i="54" s="1"/>
  <c r="AE43" i="54" s="1"/>
  <c r="AF41" i="54"/>
  <c r="AG41" i="54"/>
  <c r="AH41" i="54"/>
  <c r="AH42" i="54" s="1"/>
  <c r="AH43" i="54" s="1"/>
  <c r="AI41" i="54"/>
  <c r="AJ41" i="54"/>
  <c r="AK41" i="54"/>
  <c r="AL41" i="54"/>
  <c r="AL42" i="54" s="1"/>
  <c r="AM41" i="54"/>
  <c r="AM42" i="54" s="1"/>
  <c r="AM43" i="54" s="1"/>
  <c r="AN41" i="54"/>
  <c r="AO41" i="54"/>
  <c r="I42" i="54"/>
  <c r="K42" i="54"/>
  <c r="L42" i="54"/>
  <c r="L43" i="54" s="1"/>
  <c r="Q42" i="54"/>
  <c r="Q43" i="54" s="1"/>
  <c r="S42" i="54"/>
  <c r="T42" i="54"/>
  <c r="T43" i="54" s="1"/>
  <c r="Y42" i="54"/>
  <c r="Y43" i="54" s="1"/>
  <c r="AA42" i="54"/>
  <c r="AB42" i="54"/>
  <c r="AB43" i="54" s="1"/>
  <c r="AG42" i="54"/>
  <c r="AG43" i="54" s="1"/>
  <c r="AI42" i="54"/>
  <c r="AJ42" i="54"/>
  <c r="AJ43" i="54" s="1"/>
  <c r="AO42" i="54"/>
  <c r="AO43" i="54" s="1"/>
  <c r="F43" i="54"/>
  <c r="K43" i="54"/>
  <c r="N43" i="54"/>
  <c r="V43" i="54"/>
  <c r="AL43" i="54"/>
  <c r="AL82" i="54" s="1"/>
  <c r="F45" i="54"/>
  <c r="G45" i="54"/>
  <c r="H45" i="54"/>
  <c r="I45" i="54"/>
  <c r="J45" i="54"/>
  <c r="K45" i="54"/>
  <c r="L45" i="54"/>
  <c r="M45" i="54"/>
  <c r="E45" i="54" s="1"/>
  <c r="G45" i="52" s="1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F49" i="52" s="1"/>
  <c r="F49" i="54"/>
  <c r="G49" i="54"/>
  <c r="E49" i="54" s="1"/>
  <c r="H49" i="54"/>
  <c r="I49" i="54"/>
  <c r="J49" i="54"/>
  <c r="K49" i="54"/>
  <c r="N49" i="54"/>
  <c r="O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H51" i="54"/>
  <c r="I51" i="54"/>
  <c r="J51" i="54"/>
  <c r="K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G54" i="54"/>
  <c r="H54" i="54"/>
  <c r="I54" i="54"/>
  <c r="J54" i="54"/>
  <c r="K54" i="54"/>
  <c r="K56" i="54" s="1"/>
  <c r="R54" i="54"/>
  <c r="S54" i="54"/>
  <c r="S56" i="54" s="1"/>
  <c r="T54" i="54"/>
  <c r="T56" i="54" s="1"/>
  <c r="U54" i="54"/>
  <c r="V54" i="54"/>
  <c r="W54" i="54"/>
  <c r="X54" i="54"/>
  <c r="X56" i="54" s="1"/>
  <c r="Y54" i="54"/>
  <c r="Y56" i="54" s="1"/>
  <c r="Z54" i="54"/>
  <c r="AA54" i="54"/>
  <c r="AA56" i="54" s="1"/>
  <c r="AB54" i="54"/>
  <c r="AB56" i="54" s="1"/>
  <c r="AC54" i="54"/>
  <c r="AD54" i="54"/>
  <c r="AE54" i="54"/>
  <c r="AF54" i="54"/>
  <c r="AF56" i="54" s="1"/>
  <c r="AG54" i="54"/>
  <c r="AG56" i="54" s="1"/>
  <c r="AH54" i="54"/>
  <c r="AI54" i="54"/>
  <c r="AI56" i="54" s="1"/>
  <c r="AJ54" i="54"/>
  <c r="AJ56" i="54" s="1"/>
  <c r="AK54" i="54"/>
  <c r="AL54" i="54"/>
  <c r="AM54" i="54"/>
  <c r="AN54" i="54"/>
  <c r="AN56" i="54" s="1"/>
  <c r="AO54" i="54"/>
  <c r="AO56" i="54" s="1"/>
  <c r="F55" i="54"/>
  <c r="G55" i="54"/>
  <c r="H55" i="54"/>
  <c r="I55" i="54"/>
  <c r="J55" i="54"/>
  <c r="K55" i="54"/>
  <c r="L55" i="54"/>
  <c r="N55" i="54"/>
  <c r="N56" i="54" s="1"/>
  <c r="O55" i="54"/>
  <c r="P55" i="54"/>
  <c r="R55" i="54"/>
  <c r="S55" i="54"/>
  <c r="T55" i="54"/>
  <c r="U55" i="54"/>
  <c r="U56" i="54" s="1"/>
  <c r="V55" i="54"/>
  <c r="W55" i="54"/>
  <c r="X55" i="54"/>
  <c r="Y55" i="54"/>
  <c r="Z55" i="54"/>
  <c r="AA55" i="54"/>
  <c r="AB55" i="54"/>
  <c r="AC55" i="54"/>
  <c r="AC56" i="54" s="1"/>
  <c r="AD55" i="54"/>
  <c r="AE55" i="54"/>
  <c r="AF55" i="54"/>
  <c r="AG55" i="54"/>
  <c r="AH55" i="54"/>
  <c r="AI55" i="54"/>
  <c r="AJ55" i="54"/>
  <c r="AK55" i="54"/>
  <c r="AK56" i="54" s="1"/>
  <c r="AL55" i="54"/>
  <c r="AM55" i="54"/>
  <c r="AN55" i="54"/>
  <c r="AO55" i="54"/>
  <c r="G56" i="54"/>
  <c r="H56" i="54"/>
  <c r="I56" i="54"/>
  <c r="J56" i="54"/>
  <c r="L56" i="54"/>
  <c r="M56" i="54"/>
  <c r="O56" i="54"/>
  <c r="P56" i="54"/>
  <c r="Q56" i="54"/>
  <c r="R56" i="54"/>
  <c r="V56" i="54"/>
  <c r="W56" i="54"/>
  <c r="Z56" i="54"/>
  <c r="AD56" i="54"/>
  <c r="AE56" i="54"/>
  <c r="AH56" i="54"/>
  <c r="AL56" i="54"/>
  <c r="AM56" i="54"/>
  <c r="D59" i="54"/>
  <c r="F59" i="54"/>
  <c r="G59" i="54"/>
  <c r="E59" i="54" s="1"/>
  <c r="H59" i="54"/>
  <c r="I59" i="54"/>
  <c r="I61" i="54" s="1"/>
  <c r="J59" i="54"/>
  <c r="K59" i="54"/>
  <c r="L59" i="54"/>
  <c r="L61" i="54" s="1"/>
  <c r="M59" i="54"/>
  <c r="N59" i="54"/>
  <c r="O59" i="54"/>
  <c r="P59" i="54"/>
  <c r="Q59" i="54"/>
  <c r="Q61" i="54" s="1"/>
  <c r="R59" i="54"/>
  <c r="S59" i="54"/>
  <c r="T59" i="54"/>
  <c r="T61" i="54" s="1"/>
  <c r="U59" i="54"/>
  <c r="V59" i="54"/>
  <c r="W59" i="54"/>
  <c r="X59" i="54"/>
  <c r="Y59" i="54"/>
  <c r="Y61" i="54" s="1"/>
  <c r="Z59" i="54"/>
  <c r="AA59" i="54"/>
  <c r="AB59" i="54"/>
  <c r="AB61" i="54" s="1"/>
  <c r="AC59" i="54"/>
  <c r="AD59" i="54"/>
  <c r="AE59" i="54"/>
  <c r="AF59" i="54"/>
  <c r="AG59" i="54"/>
  <c r="AG61" i="54" s="1"/>
  <c r="AH59" i="54"/>
  <c r="AI59" i="54"/>
  <c r="AJ59" i="54"/>
  <c r="AJ61" i="54" s="1"/>
  <c r="AK59" i="54"/>
  <c r="AL59" i="54"/>
  <c r="AM59" i="54"/>
  <c r="AN59" i="54"/>
  <c r="AO59" i="54"/>
  <c r="AO61" i="54" s="1"/>
  <c r="F60" i="54"/>
  <c r="G60" i="54"/>
  <c r="H60" i="54"/>
  <c r="I60" i="54"/>
  <c r="J60" i="54"/>
  <c r="J61" i="54" s="1"/>
  <c r="K60" i="54"/>
  <c r="L60" i="54"/>
  <c r="M60" i="54"/>
  <c r="N60" i="54"/>
  <c r="N61" i="54" s="1"/>
  <c r="O60" i="54"/>
  <c r="P60" i="54"/>
  <c r="Q60" i="54"/>
  <c r="R60" i="54"/>
  <c r="R61" i="54" s="1"/>
  <c r="S60" i="54"/>
  <c r="S61" i="54" s="1"/>
  <c r="T60" i="54"/>
  <c r="U60" i="54"/>
  <c r="V60" i="54"/>
  <c r="V61" i="54" s="1"/>
  <c r="W60" i="54"/>
  <c r="X60" i="54"/>
  <c r="Y60" i="54"/>
  <c r="Z60" i="54"/>
  <c r="Z61" i="54" s="1"/>
  <c r="AA60" i="54"/>
  <c r="AA61" i="54" s="1"/>
  <c r="AB60" i="54"/>
  <c r="AC60" i="54"/>
  <c r="AD60" i="54"/>
  <c r="AD61" i="54" s="1"/>
  <c r="AE60" i="54"/>
  <c r="AF60" i="54"/>
  <c r="AG60" i="54"/>
  <c r="AH60" i="54"/>
  <c r="AH61" i="54" s="1"/>
  <c r="AI60" i="54"/>
  <c r="AI61" i="54" s="1"/>
  <c r="AJ60" i="54"/>
  <c r="AK60" i="54"/>
  <c r="AL60" i="54"/>
  <c r="AL61" i="54" s="1"/>
  <c r="AM60" i="54"/>
  <c r="AN60" i="54"/>
  <c r="AO60" i="54"/>
  <c r="G61" i="54"/>
  <c r="H61" i="54"/>
  <c r="M61" i="54"/>
  <c r="O61" i="54"/>
  <c r="P61" i="54"/>
  <c r="U61" i="54"/>
  <c r="W61" i="54"/>
  <c r="X61" i="54"/>
  <c r="AC61" i="54"/>
  <c r="AE61" i="54"/>
  <c r="AF61" i="54"/>
  <c r="AK61" i="54"/>
  <c r="AM61" i="54"/>
  <c r="AN61" i="54"/>
  <c r="F64" i="54"/>
  <c r="D64" i="54" s="1"/>
  <c r="G64" i="54"/>
  <c r="H64" i="54"/>
  <c r="I64" i="54"/>
  <c r="J64" i="54"/>
  <c r="J66" i="54" s="1"/>
  <c r="K64" i="54"/>
  <c r="L64" i="54"/>
  <c r="M64" i="54"/>
  <c r="N64" i="54"/>
  <c r="O64" i="54"/>
  <c r="O66" i="54" s="1"/>
  <c r="P64" i="54"/>
  <c r="Q64" i="54"/>
  <c r="R64" i="54"/>
  <c r="R66" i="54" s="1"/>
  <c r="S64" i="54"/>
  <c r="T64" i="54"/>
  <c r="U64" i="54"/>
  <c r="V64" i="54"/>
  <c r="W64" i="54"/>
  <c r="W66" i="54" s="1"/>
  <c r="X64" i="54"/>
  <c r="Y64" i="54"/>
  <c r="Z64" i="54"/>
  <c r="Z66" i="54" s="1"/>
  <c r="AA64" i="54"/>
  <c r="AB64" i="54"/>
  <c r="AC64" i="54"/>
  <c r="AD64" i="54"/>
  <c r="AE64" i="54"/>
  <c r="AE66" i="54" s="1"/>
  <c r="AF64" i="54"/>
  <c r="AG64" i="54"/>
  <c r="AH64" i="54"/>
  <c r="AH66" i="54" s="1"/>
  <c r="AI64" i="54"/>
  <c r="AJ64" i="54"/>
  <c r="AK64" i="54"/>
  <c r="AL64" i="54"/>
  <c r="AM64" i="54"/>
  <c r="AM66" i="54" s="1"/>
  <c r="AN64" i="54"/>
  <c r="AO64" i="54"/>
  <c r="F65" i="54"/>
  <c r="G65" i="54"/>
  <c r="H65" i="54"/>
  <c r="H66" i="54" s="1"/>
  <c r="I65" i="54"/>
  <c r="I66" i="54" s="1"/>
  <c r="J65" i="54"/>
  <c r="K65" i="54"/>
  <c r="L65" i="54"/>
  <c r="M65" i="54"/>
  <c r="N65" i="54"/>
  <c r="O65" i="54"/>
  <c r="P65" i="54"/>
  <c r="P66" i="54" s="1"/>
  <c r="Q65" i="54"/>
  <c r="Q66" i="54" s="1"/>
  <c r="R65" i="54"/>
  <c r="S65" i="54"/>
  <c r="T65" i="54"/>
  <c r="T66" i="54" s="1"/>
  <c r="U65" i="54"/>
  <c r="V65" i="54"/>
  <c r="W65" i="54"/>
  <c r="X65" i="54"/>
  <c r="X66" i="54" s="1"/>
  <c r="Y65" i="54"/>
  <c r="Y66" i="54" s="1"/>
  <c r="Z65" i="54"/>
  <c r="AA65" i="54"/>
  <c r="AB65" i="54"/>
  <c r="AB66" i="54" s="1"/>
  <c r="AC65" i="54"/>
  <c r="AD65" i="54"/>
  <c r="AE65" i="54"/>
  <c r="AF65" i="54"/>
  <c r="AF66" i="54" s="1"/>
  <c r="AG65" i="54"/>
  <c r="AG66" i="54" s="1"/>
  <c r="AH65" i="54"/>
  <c r="AI65" i="54"/>
  <c r="AJ65" i="54"/>
  <c r="AJ66" i="54" s="1"/>
  <c r="AK65" i="54"/>
  <c r="AL65" i="54"/>
  <c r="AM65" i="54"/>
  <c r="AN65" i="54"/>
  <c r="AN66" i="54" s="1"/>
  <c r="AO65" i="54"/>
  <c r="AO66" i="54" s="1"/>
  <c r="F66" i="54"/>
  <c r="K66" i="54"/>
  <c r="M66" i="54"/>
  <c r="N66" i="54"/>
  <c r="S66" i="54"/>
  <c r="U66" i="54"/>
  <c r="V66" i="54"/>
  <c r="AA66" i="54"/>
  <c r="AC66" i="54"/>
  <c r="AD66" i="54"/>
  <c r="AI66" i="54"/>
  <c r="AK66" i="54"/>
  <c r="AL66" i="54"/>
  <c r="F70" i="54"/>
  <c r="G70" i="54"/>
  <c r="H70" i="54"/>
  <c r="I70" i="54"/>
  <c r="J70" i="54"/>
  <c r="K70" i="54"/>
  <c r="L70" i="54"/>
  <c r="M70" i="54"/>
  <c r="M72" i="54" s="1"/>
  <c r="N70" i="54"/>
  <c r="O70" i="54"/>
  <c r="P70" i="54"/>
  <c r="P72" i="54" s="1"/>
  <c r="Q70" i="54"/>
  <c r="R70" i="54"/>
  <c r="S70" i="54"/>
  <c r="T70" i="54"/>
  <c r="U70" i="54"/>
  <c r="U72" i="54" s="1"/>
  <c r="V70" i="54"/>
  <c r="W70" i="54"/>
  <c r="X70" i="54"/>
  <c r="X72" i="54" s="1"/>
  <c r="Y70" i="54"/>
  <c r="Z70" i="54"/>
  <c r="AA70" i="54"/>
  <c r="AB70" i="54"/>
  <c r="AC70" i="54"/>
  <c r="AD70" i="54"/>
  <c r="AE70" i="54"/>
  <c r="AF70" i="54"/>
  <c r="AF72" i="54" s="1"/>
  <c r="AG70" i="54"/>
  <c r="AH70" i="54"/>
  <c r="AI70" i="54"/>
  <c r="AJ70" i="54"/>
  <c r="AK70" i="54"/>
  <c r="AK72" i="54" s="1"/>
  <c r="AL70" i="54"/>
  <c r="AM70" i="54"/>
  <c r="AN70" i="54"/>
  <c r="AN72" i="54" s="1"/>
  <c r="AO70" i="54"/>
  <c r="F71" i="54"/>
  <c r="D71" i="54" s="1"/>
  <c r="F71" i="52" s="1"/>
  <c r="G71" i="54"/>
  <c r="H71" i="54"/>
  <c r="I71" i="54"/>
  <c r="J71" i="54"/>
  <c r="J72" i="54" s="1"/>
  <c r="K71" i="54"/>
  <c r="L71" i="54"/>
  <c r="M71" i="54"/>
  <c r="N71" i="54"/>
  <c r="N72" i="54" s="1"/>
  <c r="O71" i="54"/>
  <c r="P71" i="54"/>
  <c r="Q71" i="54"/>
  <c r="R71" i="54"/>
  <c r="R72" i="54" s="1"/>
  <c r="S71" i="54"/>
  <c r="T71" i="54"/>
  <c r="U71" i="54"/>
  <c r="V71" i="54"/>
  <c r="V72" i="54" s="1"/>
  <c r="W71" i="54"/>
  <c r="X71" i="54"/>
  <c r="Y71" i="54"/>
  <c r="Z71" i="54"/>
  <c r="Z72" i="54" s="1"/>
  <c r="AA71" i="54"/>
  <c r="AB71" i="54"/>
  <c r="AC71" i="54"/>
  <c r="AD71" i="54"/>
  <c r="AD72" i="54" s="1"/>
  <c r="AE71" i="54"/>
  <c r="AF71" i="54"/>
  <c r="AG71" i="54"/>
  <c r="AH71" i="54"/>
  <c r="AH72" i="54" s="1"/>
  <c r="AI71" i="54"/>
  <c r="AJ71" i="54"/>
  <c r="AK71" i="54"/>
  <c r="AL71" i="54"/>
  <c r="AL72" i="54" s="1"/>
  <c r="AM71" i="54"/>
  <c r="AN71" i="54"/>
  <c r="AO71" i="54"/>
  <c r="G72" i="54"/>
  <c r="I72" i="54"/>
  <c r="K72" i="54"/>
  <c r="L72" i="54"/>
  <c r="O72" i="54"/>
  <c r="Q72" i="54"/>
  <c r="S72" i="54"/>
  <c r="T72" i="54"/>
  <c r="W72" i="54"/>
  <c r="Y72" i="54"/>
  <c r="AA72" i="54"/>
  <c r="AB72" i="54"/>
  <c r="AE72" i="54"/>
  <c r="AG72" i="54"/>
  <c r="AI72" i="54"/>
  <c r="AJ72" i="54"/>
  <c r="AM72" i="54"/>
  <c r="AO72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G74" i="54"/>
  <c r="H74" i="54"/>
  <c r="I74" i="54"/>
  <c r="J74" i="54"/>
  <c r="K74" i="54"/>
  <c r="L74" i="54"/>
  <c r="M74" i="54"/>
  <c r="M82" i="54" s="1"/>
  <c r="K653" i="44" s="1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G77" i="54"/>
  <c r="H77" i="54"/>
  <c r="I77" i="54"/>
  <c r="J77" i="54"/>
  <c r="K77" i="54"/>
  <c r="L77" i="54"/>
  <c r="M77" i="54"/>
  <c r="E77" i="54" s="1"/>
  <c r="G77" i="52" s="1"/>
  <c r="I77" i="52" s="1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E79" i="54" s="1"/>
  <c r="G79" i="52" s="1"/>
  <c r="I79" i="52" s="1"/>
  <c r="H79" i="54"/>
  <c r="I79" i="54"/>
  <c r="J79" i="54"/>
  <c r="K79" i="54"/>
  <c r="L79" i="54"/>
  <c r="D79" i="54" s="1"/>
  <c r="F79" i="52" s="1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K80" i="54"/>
  <c r="L80" i="54"/>
  <c r="D80" i="54" s="1"/>
  <c r="F80" i="52" s="1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D81" i="54" s="1"/>
  <c r="F81" i="52" s="1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V82" i="54"/>
  <c r="T653" i="44" s="1"/>
  <c r="A4" i="53"/>
  <c r="A5" i="53"/>
  <c r="G11" i="53"/>
  <c r="H11" i="53"/>
  <c r="I11" i="53"/>
  <c r="M11" i="53" s="1"/>
  <c r="E11" i="52" s="1"/>
  <c r="L11" i="53"/>
  <c r="D11" i="52" s="1"/>
  <c r="G12" i="53"/>
  <c r="H12" i="53"/>
  <c r="F12" i="53" s="1"/>
  <c r="I12" i="53"/>
  <c r="L12" i="53"/>
  <c r="M12" i="53"/>
  <c r="E12" i="52" s="1"/>
  <c r="F13" i="53"/>
  <c r="G13" i="53"/>
  <c r="H13" i="53"/>
  <c r="I13" i="53"/>
  <c r="M13" i="53" s="1"/>
  <c r="L13" i="53"/>
  <c r="F14" i="53"/>
  <c r="H14" i="53"/>
  <c r="L14" i="53" s="1"/>
  <c r="I14" i="53"/>
  <c r="F15" i="53"/>
  <c r="H15" i="53"/>
  <c r="I15" i="53"/>
  <c r="L15" i="53"/>
  <c r="D15" i="52" s="1"/>
  <c r="D16" i="52" s="1"/>
  <c r="J16" i="53"/>
  <c r="K16" i="53"/>
  <c r="H18" i="53"/>
  <c r="I18" i="53"/>
  <c r="G19" i="53"/>
  <c r="H19" i="53"/>
  <c r="F19" i="53" s="1"/>
  <c r="I19" i="53"/>
  <c r="L19" i="53"/>
  <c r="M19" i="53"/>
  <c r="G20" i="53"/>
  <c r="H20" i="53"/>
  <c r="I20" i="53"/>
  <c r="M20" i="53"/>
  <c r="E20" i="52" s="1"/>
  <c r="F21" i="53"/>
  <c r="G21" i="53"/>
  <c r="H21" i="53"/>
  <c r="I21" i="53"/>
  <c r="M21" i="53" s="1"/>
  <c r="L21" i="53"/>
  <c r="F22" i="53"/>
  <c r="H22" i="53"/>
  <c r="L22" i="53" s="1"/>
  <c r="I22" i="53"/>
  <c r="F23" i="53"/>
  <c r="G23" i="53"/>
  <c r="H23" i="53"/>
  <c r="I23" i="53"/>
  <c r="M23" i="53" s="1"/>
  <c r="E23" i="52" s="1"/>
  <c r="L23" i="53"/>
  <c r="H24" i="53"/>
  <c r="J24" i="53"/>
  <c r="K24" i="53"/>
  <c r="H27" i="53"/>
  <c r="I27" i="53"/>
  <c r="M27" i="53"/>
  <c r="E27" i="52" s="1"/>
  <c r="F28" i="53"/>
  <c r="G28" i="53"/>
  <c r="H28" i="53"/>
  <c r="I28" i="53"/>
  <c r="L28" i="53"/>
  <c r="D28" i="52" s="1"/>
  <c r="M28" i="53"/>
  <c r="E28" i="52" s="1"/>
  <c r="E29" i="52" s="1"/>
  <c r="J29" i="53"/>
  <c r="K29" i="53"/>
  <c r="M29" i="53"/>
  <c r="F32" i="53"/>
  <c r="G32" i="53"/>
  <c r="H32" i="53"/>
  <c r="L32" i="53" s="1"/>
  <c r="I32" i="53"/>
  <c r="M32" i="53" s="1"/>
  <c r="G33" i="53"/>
  <c r="G36" i="53" s="1"/>
  <c r="H33" i="53"/>
  <c r="I33" i="53"/>
  <c r="M33" i="53" s="1"/>
  <c r="L33" i="53"/>
  <c r="G34" i="53"/>
  <c r="H34" i="53"/>
  <c r="F34" i="53" s="1"/>
  <c r="I34" i="53"/>
  <c r="L34" i="53"/>
  <c r="D34" i="52" s="1"/>
  <c r="M34" i="53"/>
  <c r="E34" i="52" s="1"/>
  <c r="F35" i="53"/>
  <c r="G35" i="53"/>
  <c r="H35" i="53"/>
  <c r="I35" i="53"/>
  <c r="M35" i="53" s="1"/>
  <c r="E35" i="52" s="1"/>
  <c r="L35" i="53"/>
  <c r="D35" i="52" s="1"/>
  <c r="I36" i="53"/>
  <c r="J36" i="53"/>
  <c r="K36" i="53"/>
  <c r="L37" i="53"/>
  <c r="M37" i="53"/>
  <c r="H38" i="53"/>
  <c r="I38" i="53"/>
  <c r="H39" i="53"/>
  <c r="F39" i="53" s="1"/>
  <c r="I39" i="53"/>
  <c r="G39" i="53" s="1"/>
  <c r="M39" i="53"/>
  <c r="F40" i="53"/>
  <c r="G40" i="53"/>
  <c r="H40" i="53"/>
  <c r="I40" i="53"/>
  <c r="L40" i="53"/>
  <c r="M40" i="53"/>
  <c r="G41" i="53"/>
  <c r="G42" i="53" s="1"/>
  <c r="G43" i="53" s="1"/>
  <c r="H41" i="53"/>
  <c r="I41" i="53"/>
  <c r="I42" i="53" s="1"/>
  <c r="I43" i="53" s="1"/>
  <c r="M41" i="53"/>
  <c r="E41" i="52" s="1"/>
  <c r="J42" i="53"/>
  <c r="J43" i="53" s="1"/>
  <c r="K42" i="53"/>
  <c r="K43" i="53"/>
  <c r="F45" i="53"/>
  <c r="G45" i="53"/>
  <c r="H45" i="53"/>
  <c r="I45" i="53"/>
  <c r="M45" i="53" s="1"/>
  <c r="E45" i="52" s="1"/>
  <c r="L45" i="53"/>
  <c r="G47" i="53"/>
  <c r="H47" i="53"/>
  <c r="F47" i="53" s="1"/>
  <c r="I47" i="53"/>
  <c r="M47" i="53" s="1"/>
  <c r="L47" i="53"/>
  <c r="D47" i="52" s="1"/>
  <c r="F49" i="53"/>
  <c r="H49" i="53"/>
  <c r="I49" i="53"/>
  <c r="L49" i="53"/>
  <c r="D49" i="52" s="1"/>
  <c r="F51" i="53"/>
  <c r="H51" i="53"/>
  <c r="L51" i="53" s="1"/>
  <c r="I51" i="53"/>
  <c r="G51" i="53" s="1"/>
  <c r="F54" i="53"/>
  <c r="F56" i="53" s="1"/>
  <c r="H54" i="53"/>
  <c r="H56" i="53" s="1"/>
  <c r="I54" i="53"/>
  <c r="H55" i="53"/>
  <c r="F55" i="53" s="1"/>
  <c r="I55" i="53"/>
  <c r="L55" i="53"/>
  <c r="D55" i="52" s="1"/>
  <c r="J56" i="53"/>
  <c r="K56" i="53"/>
  <c r="F59" i="53"/>
  <c r="G59" i="53"/>
  <c r="H59" i="53"/>
  <c r="I59" i="53"/>
  <c r="M59" i="53" s="1"/>
  <c r="E59" i="52" s="1"/>
  <c r="L59" i="53"/>
  <c r="L61" i="53" s="1"/>
  <c r="F60" i="53"/>
  <c r="F61" i="53" s="1"/>
  <c r="G60" i="53"/>
  <c r="H60" i="53"/>
  <c r="L60" i="53" s="1"/>
  <c r="I60" i="53"/>
  <c r="M60" i="53" s="1"/>
  <c r="E60" i="52" s="1"/>
  <c r="I61" i="53"/>
  <c r="J61" i="53"/>
  <c r="K61" i="53"/>
  <c r="M61" i="53"/>
  <c r="G64" i="53"/>
  <c r="H64" i="53"/>
  <c r="I64" i="53"/>
  <c r="L64" i="53"/>
  <c r="M64" i="53"/>
  <c r="G65" i="53"/>
  <c r="H65" i="53"/>
  <c r="I65" i="53"/>
  <c r="M65" i="53"/>
  <c r="E65" i="52" s="1"/>
  <c r="G66" i="53"/>
  <c r="I66" i="53"/>
  <c r="J66" i="53"/>
  <c r="K66" i="53"/>
  <c r="L69" i="53"/>
  <c r="M69" i="53"/>
  <c r="G70" i="53"/>
  <c r="H70" i="53"/>
  <c r="I70" i="53"/>
  <c r="M70" i="53" s="1"/>
  <c r="L70" i="53"/>
  <c r="F71" i="53"/>
  <c r="H71" i="53"/>
  <c r="I71" i="53"/>
  <c r="L71" i="53"/>
  <c r="D71" i="52" s="1"/>
  <c r="J72" i="53"/>
  <c r="K72" i="53"/>
  <c r="F73" i="53"/>
  <c r="H73" i="53"/>
  <c r="L73" i="53" s="1"/>
  <c r="I73" i="53"/>
  <c r="G73" i="53" s="1"/>
  <c r="F74" i="53"/>
  <c r="H74" i="53"/>
  <c r="L74" i="53" s="1"/>
  <c r="D74" i="52" s="1"/>
  <c r="I74" i="53"/>
  <c r="H75" i="53"/>
  <c r="F75" i="53" s="1"/>
  <c r="I75" i="53"/>
  <c r="L75" i="53"/>
  <c r="D75" i="52" s="1"/>
  <c r="F76" i="53"/>
  <c r="H76" i="53"/>
  <c r="I76" i="53"/>
  <c r="G76" i="53" s="1"/>
  <c r="L76" i="53"/>
  <c r="M76" i="53"/>
  <c r="E76" i="52" s="1"/>
  <c r="F77" i="53"/>
  <c r="G77" i="53"/>
  <c r="H77" i="53"/>
  <c r="L77" i="53" s="1"/>
  <c r="I77" i="53"/>
  <c r="M77" i="53"/>
  <c r="E77" i="52" s="1"/>
  <c r="H78" i="53"/>
  <c r="I78" i="53"/>
  <c r="G78" i="53" s="1"/>
  <c r="M78" i="53"/>
  <c r="E78" i="52" s="1"/>
  <c r="H79" i="53"/>
  <c r="F79" i="53" s="1"/>
  <c r="I79" i="53"/>
  <c r="G79" i="53" s="1"/>
  <c r="M79" i="53"/>
  <c r="E79" i="52" s="1"/>
  <c r="F80" i="53"/>
  <c r="G80" i="53"/>
  <c r="H80" i="53"/>
  <c r="I80" i="53"/>
  <c r="L80" i="53"/>
  <c r="M80" i="53"/>
  <c r="E80" i="52" s="1"/>
  <c r="G81" i="53"/>
  <c r="H81" i="53"/>
  <c r="I81" i="53"/>
  <c r="M81" i="53"/>
  <c r="E81" i="52" s="1"/>
  <c r="D82" i="53"/>
  <c r="E82" i="53"/>
  <c r="A5" i="52"/>
  <c r="D12" i="52"/>
  <c r="D13" i="52"/>
  <c r="E13" i="52"/>
  <c r="D14" i="52"/>
  <c r="G20" i="52"/>
  <c r="I20" i="52" s="1"/>
  <c r="D21" i="52"/>
  <c r="E21" i="52"/>
  <c r="D22" i="52"/>
  <c r="G22" i="52"/>
  <c r="D23" i="52"/>
  <c r="D32" i="52"/>
  <c r="E33" i="52"/>
  <c r="I33" i="52" s="1"/>
  <c r="E39" i="52"/>
  <c r="F39" i="52"/>
  <c r="E40" i="52"/>
  <c r="D45" i="52"/>
  <c r="E47" i="52"/>
  <c r="G49" i="52"/>
  <c r="H49" i="52"/>
  <c r="D51" i="52"/>
  <c r="D59" i="52"/>
  <c r="G59" i="52"/>
  <c r="I59" i="52"/>
  <c r="D60" i="52"/>
  <c r="E61" i="52"/>
  <c r="E70" i="52"/>
  <c r="H71" i="52"/>
  <c r="D73" i="52"/>
  <c r="D76" i="52"/>
  <c r="D77" i="52"/>
  <c r="D80" i="52"/>
  <c r="A5" i="18"/>
  <c r="H11" i="18"/>
  <c r="I11" i="18"/>
  <c r="G12" i="18"/>
  <c r="H12" i="18"/>
  <c r="F12" i="18" s="1"/>
  <c r="I12" i="18"/>
  <c r="L12" i="18"/>
  <c r="D12" i="42" s="1"/>
  <c r="M12" i="18"/>
  <c r="F13" i="18"/>
  <c r="G13" i="18"/>
  <c r="H13" i="18"/>
  <c r="I13" i="18"/>
  <c r="M13" i="18" s="1"/>
  <c r="E13" i="42" s="1"/>
  <c r="L13" i="18"/>
  <c r="F14" i="18"/>
  <c r="H14" i="18"/>
  <c r="L14" i="18" s="1"/>
  <c r="D14" i="42" s="1"/>
  <c r="I14" i="18"/>
  <c r="H15" i="18"/>
  <c r="I15" i="18"/>
  <c r="G15" i="18" s="1"/>
  <c r="M15" i="18"/>
  <c r="J16" i="18"/>
  <c r="K16" i="18"/>
  <c r="H18" i="18"/>
  <c r="I18" i="18"/>
  <c r="H19" i="18"/>
  <c r="I19" i="18"/>
  <c r="M19" i="18"/>
  <c r="E19" i="42" s="1"/>
  <c r="G20" i="18"/>
  <c r="H20" i="18"/>
  <c r="F20" i="18" s="1"/>
  <c r="I20" i="18"/>
  <c r="L20" i="18"/>
  <c r="D20" i="42" s="1"/>
  <c r="M20" i="18"/>
  <c r="E20" i="42" s="1"/>
  <c r="F21" i="18"/>
  <c r="G21" i="18"/>
  <c r="H21" i="18"/>
  <c r="I21" i="18"/>
  <c r="M21" i="18" s="1"/>
  <c r="L21" i="18"/>
  <c r="F22" i="18"/>
  <c r="H22" i="18"/>
  <c r="L22" i="18" s="1"/>
  <c r="D22" i="42" s="1"/>
  <c r="I22" i="18"/>
  <c r="H23" i="18"/>
  <c r="I23" i="18"/>
  <c r="G23" i="18" s="1"/>
  <c r="J24" i="18"/>
  <c r="K24" i="18"/>
  <c r="G27" i="18"/>
  <c r="H27" i="18"/>
  <c r="H29" i="18" s="1"/>
  <c r="I27" i="18"/>
  <c r="L27" i="18"/>
  <c r="M27" i="18"/>
  <c r="F28" i="18"/>
  <c r="G28" i="18"/>
  <c r="G29" i="18" s="1"/>
  <c r="H28" i="18"/>
  <c r="I28" i="18"/>
  <c r="M28" i="18" s="1"/>
  <c r="E28" i="42" s="1"/>
  <c r="L28" i="18"/>
  <c r="I29" i="18"/>
  <c r="J29" i="18"/>
  <c r="K29" i="18"/>
  <c r="F32" i="18"/>
  <c r="G32" i="18"/>
  <c r="H32" i="18"/>
  <c r="L32" i="18" s="1"/>
  <c r="I32" i="18"/>
  <c r="M32" i="18" s="1"/>
  <c r="H33" i="18"/>
  <c r="I33" i="18"/>
  <c r="G33" i="18" s="1"/>
  <c r="M33" i="18"/>
  <c r="G34" i="18"/>
  <c r="H34" i="18"/>
  <c r="F34" i="18" s="1"/>
  <c r="I34" i="18"/>
  <c r="L34" i="18"/>
  <c r="D34" i="42" s="1"/>
  <c r="M34" i="18"/>
  <c r="F35" i="18"/>
  <c r="G35" i="18"/>
  <c r="H35" i="18"/>
  <c r="I35" i="18"/>
  <c r="M35" i="18" s="1"/>
  <c r="E35" i="42" s="1"/>
  <c r="L35" i="18"/>
  <c r="G36" i="18"/>
  <c r="J36" i="18"/>
  <c r="K36" i="18"/>
  <c r="L37" i="18"/>
  <c r="M37" i="18"/>
  <c r="H38" i="18"/>
  <c r="I38" i="18"/>
  <c r="G39" i="18"/>
  <c r="H39" i="18"/>
  <c r="F39" i="18" s="1"/>
  <c r="I39" i="18"/>
  <c r="L39" i="18"/>
  <c r="D39" i="42" s="1"/>
  <c r="M39" i="18"/>
  <c r="F40" i="18"/>
  <c r="G40" i="18"/>
  <c r="H40" i="18"/>
  <c r="I40" i="18"/>
  <c r="M40" i="18" s="1"/>
  <c r="L40" i="18"/>
  <c r="F41" i="18"/>
  <c r="F42" i="18" s="1"/>
  <c r="F43" i="18" s="1"/>
  <c r="H41" i="18"/>
  <c r="L41" i="18" s="1"/>
  <c r="D41" i="42" s="1"/>
  <c r="I41" i="18"/>
  <c r="M41" i="18" s="1"/>
  <c r="E41" i="42" s="1"/>
  <c r="H42" i="18"/>
  <c r="I42" i="18"/>
  <c r="I43" i="18" s="1"/>
  <c r="J42" i="18"/>
  <c r="K42" i="18"/>
  <c r="H43" i="18"/>
  <c r="J43" i="18"/>
  <c r="K43" i="18"/>
  <c r="H45" i="18"/>
  <c r="I45" i="18"/>
  <c r="G45" i="18" s="1"/>
  <c r="M45" i="18"/>
  <c r="E45" i="42" s="1"/>
  <c r="G47" i="18"/>
  <c r="H47" i="18"/>
  <c r="F47" i="18" s="1"/>
  <c r="I47" i="18"/>
  <c r="L47" i="18"/>
  <c r="D47" i="42" s="1"/>
  <c r="M47" i="18"/>
  <c r="E47" i="42" s="1"/>
  <c r="F49" i="18"/>
  <c r="G49" i="18"/>
  <c r="H49" i="18"/>
  <c r="I49" i="18"/>
  <c r="M49" i="18" s="1"/>
  <c r="L49" i="18"/>
  <c r="D49" i="42" s="1"/>
  <c r="F51" i="18"/>
  <c r="G51" i="18"/>
  <c r="H51" i="18"/>
  <c r="L51" i="18" s="1"/>
  <c r="D51" i="42" s="1"/>
  <c r="I51" i="18"/>
  <c r="M51" i="18" s="1"/>
  <c r="H54" i="18"/>
  <c r="I54" i="18"/>
  <c r="G55" i="18"/>
  <c r="H55" i="18"/>
  <c r="F55" i="18" s="1"/>
  <c r="I55" i="18"/>
  <c r="L55" i="18"/>
  <c r="D55" i="42" s="1"/>
  <c r="M55" i="18"/>
  <c r="E55" i="42" s="1"/>
  <c r="J56" i="18"/>
  <c r="K56" i="18"/>
  <c r="F59" i="18"/>
  <c r="G59" i="18"/>
  <c r="G61" i="18" s="1"/>
  <c r="H59" i="18"/>
  <c r="I59" i="18"/>
  <c r="M59" i="18" s="1"/>
  <c r="L59" i="18"/>
  <c r="L61" i="18" s="1"/>
  <c r="F60" i="18"/>
  <c r="F61" i="18" s="1"/>
  <c r="G60" i="18"/>
  <c r="H60" i="18"/>
  <c r="L60" i="18" s="1"/>
  <c r="I60" i="18"/>
  <c r="M60" i="18" s="1"/>
  <c r="H61" i="18"/>
  <c r="J61" i="18"/>
  <c r="K61" i="18"/>
  <c r="H64" i="18"/>
  <c r="I64" i="18"/>
  <c r="M64" i="18" s="1"/>
  <c r="G65" i="18"/>
  <c r="H65" i="18"/>
  <c r="F65" i="18" s="1"/>
  <c r="I65" i="18"/>
  <c r="L65" i="18"/>
  <c r="D65" i="42" s="1"/>
  <c r="M65" i="18"/>
  <c r="E65" i="42" s="1"/>
  <c r="J66" i="18"/>
  <c r="K66" i="18"/>
  <c r="L69" i="18"/>
  <c r="M69" i="18"/>
  <c r="G70" i="18"/>
  <c r="H70" i="18"/>
  <c r="H72" i="18" s="1"/>
  <c r="I70" i="18"/>
  <c r="L70" i="18"/>
  <c r="M70" i="18"/>
  <c r="F71" i="18"/>
  <c r="G71" i="18"/>
  <c r="G72" i="18" s="1"/>
  <c r="H71" i="18"/>
  <c r="I71" i="18"/>
  <c r="M71" i="18" s="1"/>
  <c r="E71" i="42" s="1"/>
  <c r="L71" i="18"/>
  <c r="D71" i="42" s="1"/>
  <c r="I72" i="18"/>
  <c r="J72" i="18"/>
  <c r="K72" i="18"/>
  <c r="F73" i="18"/>
  <c r="G73" i="18"/>
  <c r="H73" i="18"/>
  <c r="L73" i="18" s="1"/>
  <c r="I73" i="18"/>
  <c r="M73" i="18" s="1"/>
  <c r="H74" i="18"/>
  <c r="I74" i="18"/>
  <c r="G74" i="18" s="1"/>
  <c r="M74" i="18"/>
  <c r="E74" i="42" s="1"/>
  <c r="G75" i="18"/>
  <c r="H75" i="18"/>
  <c r="F75" i="18" s="1"/>
  <c r="I75" i="18"/>
  <c r="L75" i="18"/>
  <c r="D75" i="42" s="1"/>
  <c r="M75" i="18"/>
  <c r="F76" i="18"/>
  <c r="G76" i="18"/>
  <c r="H76" i="18"/>
  <c r="I76" i="18"/>
  <c r="M76" i="18" s="1"/>
  <c r="L76" i="18"/>
  <c r="F77" i="18"/>
  <c r="H77" i="18"/>
  <c r="L77" i="18" s="1"/>
  <c r="I77" i="18"/>
  <c r="M77" i="18" s="1"/>
  <c r="H78" i="18"/>
  <c r="I78" i="18"/>
  <c r="G78" i="18" s="1"/>
  <c r="G79" i="18"/>
  <c r="H79" i="18"/>
  <c r="F79" i="18" s="1"/>
  <c r="I79" i="18"/>
  <c r="L79" i="18"/>
  <c r="D79" i="42" s="1"/>
  <c r="M79" i="18"/>
  <c r="F80" i="18"/>
  <c r="G80" i="18"/>
  <c r="H80" i="18"/>
  <c r="I80" i="18"/>
  <c r="M80" i="18" s="1"/>
  <c r="E80" i="42" s="1"/>
  <c r="L80" i="18"/>
  <c r="F81" i="18"/>
  <c r="G81" i="18"/>
  <c r="H81" i="18"/>
  <c r="L81" i="18" s="1"/>
  <c r="D81" i="42" s="1"/>
  <c r="I81" i="18"/>
  <c r="M81" i="18" s="1"/>
  <c r="D82" i="18"/>
  <c r="E82" i="18"/>
  <c r="A5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F11" i="42" s="1"/>
  <c r="F11" i="30"/>
  <c r="G11" i="30"/>
  <c r="D12" i="30"/>
  <c r="F12" i="42" s="1"/>
  <c r="E12" i="30"/>
  <c r="F12" i="30"/>
  <c r="F16" i="30" s="1"/>
  <c r="G12" i="30"/>
  <c r="D13" i="30"/>
  <c r="F13" i="30"/>
  <c r="G13" i="30"/>
  <c r="E13" i="30" s="1"/>
  <c r="G13" i="42" s="1"/>
  <c r="E14" i="30"/>
  <c r="F14" i="30"/>
  <c r="D14" i="30" s="1"/>
  <c r="G14" i="30"/>
  <c r="D15" i="30"/>
  <c r="F15" i="42" s="1"/>
  <c r="F15" i="30"/>
  <c r="G15" i="30"/>
  <c r="E15" i="30" s="1"/>
  <c r="G15" i="42" s="1"/>
  <c r="H16" i="30"/>
  <c r="I16" i="30"/>
  <c r="J16" i="30"/>
  <c r="K16" i="30"/>
  <c r="K82" i="30" s="1"/>
  <c r="I650" i="44" s="1"/>
  <c r="L16" i="30"/>
  <c r="M16" i="30"/>
  <c r="N16" i="30"/>
  <c r="O16" i="30"/>
  <c r="P16" i="30"/>
  <c r="Q16" i="30"/>
  <c r="R16" i="30"/>
  <c r="S16" i="30"/>
  <c r="S82" i="30" s="1"/>
  <c r="Q650" i="44" s="1"/>
  <c r="T16" i="30"/>
  <c r="U16" i="30"/>
  <c r="V16" i="30"/>
  <c r="W16" i="30"/>
  <c r="X16" i="30"/>
  <c r="Y16" i="30"/>
  <c r="Z16" i="30"/>
  <c r="AA16" i="30"/>
  <c r="AA82" i="30" s="1"/>
  <c r="Y650" i="44" s="1"/>
  <c r="AB16" i="30"/>
  <c r="AC16" i="30"/>
  <c r="AD16" i="30"/>
  <c r="AE16" i="30"/>
  <c r="AF16" i="30"/>
  <c r="AG16" i="30"/>
  <c r="AH16" i="30"/>
  <c r="AI16" i="30"/>
  <c r="AI82" i="30" s="1"/>
  <c r="AJ16" i="30"/>
  <c r="AK16" i="30"/>
  <c r="AL16" i="30"/>
  <c r="AL82" i="30" s="1"/>
  <c r="AM16" i="30"/>
  <c r="AN16" i="30"/>
  <c r="AO16" i="30"/>
  <c r="E19" i="30"/>
  <c r="F19" i="30"/>
  <c r="G19" i="30"/>
  <c r="D20" i="30"/>
  <c r="F20" i="42" s="1"/>
  <c r="F20" i="30"/>
  <c r="G20" i="30"/>
  <c r="E20" i="30" s="1"/>
  <c r="G20" i="42" s="1"/>
  <c r="E21" i="30"/>
  <c r="F21" i="30"/>
  <c r="D21" i="30" s="1"/>
  <c r="F21" i="42" s="1"/>
  <c r="H21" i="42" s="1"/>
  <c r="G21" i="30"/>
  <c r="D22" i="30"/>
  <c r="F22" i="42" s="1"/>
  <c r="F22" i="30"/>
  <c r="G22" i="30"/>
  <c r="E22" i="30" s="1"/>
  <c r="G22" i="42" s="1"/>
  <c r="E23" i="30"/>
  <c r="G23" i="42" s="1"/>
  <c r="F23" i="30"/>
  <c r="D23" i="30" s="1"/>
  <c r="G23" i="30"/>
  <c r="G24" i="30"/>
  <c r="H24" i="30"/>
  <c r="I24" i="30"/>
  <c r="J24" i="30"/>
  <c r="J82" i="30" s="1"/>
  <c r="H650" i="44" s="1"/>
  <c r="K24" i="30"/>
  <c r="L24" i="30"/>
  <c r="M24" i="30"/>
  <c r="N24" i="30"/>
  <c r="O24" i="30"/>
  <c r="P24" i="30"/>
  <c r="Q24" i="30"/>
  <c r="R24" i="30"/>
  <c r="R82" i="30" s="1"/>
  <c r="P650" i="44" s="1"/>
  <c r="S24" i="30"/>
  <c r="T24" i="30"/>
  <c r="U24" i="30"/>
  <c r="V24" i="30"/>
  <c r="W24" i="30"/>
  <c r="X24" i="30"/>
  <c r="Y24" i="30"/>
  <c r="Z24" i="30"/>
  <c r="Z82" i="30" s="1"/>
  <c r="X650" i="44" s="1"/>
  <c r="AA24" i="30"/>
  <c r="AB24" i="30"/>
  <c r="AC24" i="30"/>
  <c r="AD24" i="30"/>
  <c r="AE24" i="30"/>
  <c r="AF24" i="30"/>
  <c r="AG24" i="30"/>
  <c r="AH24" i="30"/>
  <c r="AH82" i="30" s="1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F28" i="42" s="1"/>
  <c r="F28" i="30"/>
  <c r="G28" i="30"/>
  <c r="F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E32" i="30"/>
  <c r="G32" i="42" s="1"/>
  <c r="F32" i="30"/>
  <c r="D32" i="30" s="1"/>
  <c r="G32" i="30"/>
  <c r="D33" i="30"/>
  <c r="F33" i="42" s="1"/>
  <c r="F33" i="30"/>
  <c r="G33" i="30"/>
  <c r="E33" i="30" s="1"/>
  <c r="G33" i="42" s="1"/>
  <c r="E34" i="30"/>
  <c r="G34" i="42" s="1"/>
  <c r="F34" i="30"/>
  <c r="D34" i="30" s="1"/>
  <c r="F34" i="42" s="1"/>
  <c r="G34" i="30"/>
  <c r="F35" i="30"/>
  <c r="D35" i="30" s="1"/>
  <c r="F35" i="42" s="1"/>
  <c r="G35" i="30"/>
  <c r="E35" i="30" s="1"/>
  <c r="G35" i="42" s="1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F39" i="42" s="1"/>
  <c r="H39" i="42" s="1"/>
  <c r="F39" i="30"/>
  <c r="G39" i="30"/>
  <c r="E39" i="30" s="1"/>
  <c r="E40" i="30"/>
  <c r="F40" i="30"/>
  <c r="G40" i="30"/>
  <c r="D41" i="30"/>
  <c r="F41" i="30"/>
  <c r="G41" i="30"/>
  <c r="H42" i="30"/>
  <c r="H43" i="30" s="1"/>
  <c r="I42" i="30"/>
  <c r="I43" i="30" s="1"/>
  <c r="J42" i="30"/>
  <c r="K42" i="30"/>
  <c r="K43" i="30" s="1"/>
  <c r="L42" i="30"/>
  <c r="L43" i="30" s="1"/>
  <c r="M42" i="30"/>
  <c r="N42" i="30"/>
  <c r="N43" i="30" s="1"/>
  <c r="O42" i="30"/>
  <c r="P42" i="30"/>
  <c r="Q42" i="30"/>
  <c r="Q43" i="30" s="1"/>
  <c r="R42" i="30"/>
  <c r="S42" i="30"/>
  <c r="S43" i="30" s="1"/>
  <c r="T42" i="30"/>
  <c r="T43" i="30" s="1"/>
  <c r="U42" i="30"/>
  <c r="V42" i="30"/>
  <c r="V43" i="30" s="1"/>
  <c r="W42" i="30"/>
  <c r="X42" i="30"/>
  <c r="X43" i="30" s="1"/>
  <c r="Y42" i="30"/>
  <c r="Y43" i="30" s="1"/>
  <c r="Z42" i="30"/>
  <c r="AA42" i="30"/>
  <c r="AA43" i="30" s="1"/>
  <c r="AB42" i="30"/>
  <c r="AB43" i="30" s="1"/>
  <c r="AC42" i="30"/>
  <c r="AD42" i="30"/>
  <c r="AE42" i="30"/>
  <c r="AF42" i="30"/>
  <c r="AF43" i="30" s="1"/>
  <c r="AG42" i="30"/>
  <c r="AG43" i="30" s="1"/>
  <c r="AH42" i="30"/>
  <c r="AI42" i="30"/>
  <c r="AI43" i="30" s="1"/>
  <c r="AJ42" i="30"/>
  <c r="AJ43" i="30" s="1"/>
  <c r="AK42" i="30"/>
  <c r="AL42" i="30"/>
  <c r="AM42" i="30"/>
  <c r="AN42" i="30"/>
  <c r="AN43" i="30" s="1"/>
  <c r="AO42" i="30"/>
  <c r="AO43" i="30" s="1"/>
  <c r="J43" i="30"/>
  <c r="M43" i="30"/>
  <c r="O43" i="30"/>
  <c r="P43" i="30"/>
  <c r="R43" i="30"/>
  <c r="U43" i="30"/>
  <c r="U82" i="30" s="1"/>
  <c r="S650" i="44" s="1"/>
  <c r="W43" i="30"/>
  <c r="Z43" i="30"/>
  <c r="AC43" i="30"/>
  <c r="AD43" i="30"/>
  <c r="AE43" i="30"/>
  <c r="AH43" i="30"/>
  <c r="AK43" i="30"/>
  <c r="AL43" i="30"/>
  <c r="AM43" i="30"/>
  <c r="D45" i="30"/>
  <c r="F45" i="42" s="1"/>
  <c r="F45" i="30"/>
  <c r="G45" i="30"/>
  <c r="E45" i="30" s="1"/>
  <c r="E47" i="30"/>
  <c r="F47" i="30"/>
  <c r="D47" i="30" s="1"/>
  <c r="F47" i="42" s="1"/>
  <c r="G47" i="30"/>
  <c r="D49" i="30"/>
  <c r="F49" i="42" s="1"/>
  <c r="F49" i="30"/>
  <c r="G49" i="30"/>
  <c r="E49" i="30" s="1"/>
  <c r="G49" i="42" s="1"/>
  <c r="D51" i="30"/>
  <c r="F51" i="42" s="1"/>
  <c r="E51" i="30"/>
  <c r="F51" i="30"/>
  <c r="G51" i="30"/>
  <c r="D54" i="30"/>
  <c r="F54" i="42" s="1"/>
  <c r="F54" i="30"/>
  <c r="G54" i="30"/>
  <c r="E55" i="30"/>
  <c r="F55" i="30"/>
  <c r="F56" i="30" s="1"/>
  <c r="G55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F59" i="30"/>
  <c r="D59" i="30" s="1"/>
  <c r="F59" i="42" s="1"/>
  <c r="G59" i="30"/>
  <c r="E59" i="30" s="1"/>
  <c r="E60" i="30"/>
  <c r="F60" i="30"/>
  <c r="D60" i="30" s="1"/>
  <c r="F60" i="42" s="1"/>
  <c r="H60" i="42" s="1"/>
  <c r="G60" i="30"/>
  <c r="G61" i="30" s="1"/>
  <c r="D61" i="30"/>
  <c r="F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E64" i="30"/>
  <c r="F64" i="30"/>
  <c r="D64" i="30" s="1"/>
  <c r="G64" i="30"/>
  <c r="D65" i="30"/>
  <c r="F65" i="42" s="1"/>
  <c r="H65" i="42" s="1"/>
  <c r="F65" i="30"/>
  <c r="G65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F70" i="30"/>
  <c r="I70" i="30"/>
  <c r="E71" i="30"/>
  <c r="G71" i="42" s="1"/>
  <c r="F71" i="30"/>
  <c r="D71" i="30" s="1"/>
  <c r="F71" i="42" s="1"/>
  <c r="H71" i="42" s="1"/>
  <c r="G71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F73" i="30"/>
  <c r="D73" i="30" s="1"/>
  <c r="F73" i="42" s="1"/>
  <c r="D74" i="30"/>
  <c r="E74" i="30"/>
  <c r="F74" i="30"/>
  <c r="G74" i="30"/>
  <c r="F75" i="30"/>
  <c r="D75" i="30" s="1"/>
  <c r="F75" i="42" s="1"/>
  <c r="G75" i="30"/>
  <c r="E75" i="30" s="1"/>
  <c r="G75" i="42" s="1"/>
  <c r="I75" i="42" s="1"/>
  <c r="D76" i="30"/>
  <c r="F76" i="42" s="1"/>
  <c r="H76" i="42" s="1"/>
  <c r="E76" i="30"/>
  <c r="G76" i="42" s="1"/>
  <c r="F76" i="30"/>
  <c r="G76" i="30"/>
  <c r="F77" i="30"/>
  <c r="D77" i="30" s="1"/>
  <c r="F77" i="42" s="1"/>
  <c r="H77" i="42" s="1"/>
  <c r="G77" i="30"/>
  <c r="E77" i="30" s="1"/>
  <c r="D78" i="30"/>
  <c r="E78" i="30"/>
  <c r="G78" i="42" s="1"/>
  <c r="F78" i="30"/>
  <c r="G78" i="30"/>
  <c r="F79" i="30"/>
  <c r="D79" i="30" s="1"/>
  <c r="F79" i="42" s="1"/>
  <c r="G79" i="30"/>
  <c r="E79" i="30" s="1"/>
  <c r="G79" i="42" s="1"/>
  <c r="D80" i="30"/>
  <c r="F80" i="42" s="1"/>
  <c r="H80" i="42" s="1"/>
  <c r="F80" i="30"/>
  <c r="G80" i="30"/>
  <c r="E80" i="30" s="1"/>
  <c r="G80" i="42" s="1"/>
  <c r="F81" i="30"/>
  <c r="D81" i="30" s="1"/>
  <c r="F81" i="42" s="1"/>
  <c r="G81" i="30"/>
  <c r="E81" i="30" s="1"/>
  <c r="G81" i="42" s="1"/>
  <c r="M82" i="30"/>
  <c r="K650" i="44" s="1"/>
  <c r="O82" i="30"/>
  <c r="M650" i="44" s="1"/>
  <c r="W82" i="30"/>
  <c r="U650" i="44" s="1"/>
  <c r="AC82" i="30"/>
  <c r="AA650" i="44" s="1"/>
  <c r="AE82" i="30"/>
  <c r="AC650" i="44" s="1"/>
  <c r="AK82" i="30"/>
  <c r="AM82" i="30"/>
  <c r="A5" i="42"/>
  <c r="E12" i="42"/>
  <c r="I12" i="42" s="1"/>
  <c r="G12" i="42"/>
  <c r="D13" i="42"/>
  <c r="F13" i="42"/>
  <c r="H13" i="42" s="1"/>
  <c r="G14" i="42"/>
  <c r="E15" i="42"/>
  <c r="G19" i="42"/>
  <c r="I19" i="42"/>
  <c r="I20" i="42"/>
  <c r="D21" i="42"/>
  <c r="E21" i="42"/>
  <c r="G21" i="42"/>
  <c r="F23" i="42"/>
  <c r="E27" i="42"/>
  <c r="G27" i="42"/>
  <c r="D28" i="42"/>
  <c r="E32" i="42"/>
  <c r="E33" i="42"/>
  <c r="E34" i="42"/>
  <c r="D35" i="42"/>
  <c r="E39" i="42"/>
  <c r="G39" i="42"/>
  <c r="D40" i="42"/>
  <c r="G40" i="42"/>
  <c r="F41" i="42"/>
  <c r="H41" i="42" s="1"/>
  <c r="G45" i="42"/>
  <c r="G47" i="42"/>
  <c r="I47" i="42" s="1"/>
  <c r="E49" i="42"/>
  <c r="E51" i="42"/>
  <c r="G51" i="42"/>
  <c r="G55" i="42"/>
  <c r="I55" i="42"/>
  <c r="D59" i="42"/>
  <c r="D61" i="42" s="1"/>
  <c r="G59" i="42"/>
  <c r="D60" i="42"/>
  <c r="E60" i="42"/>
  <c r="G60" i="42"/>
  <c r="G64" i="42"/>
  <c r="D73" i="42"/>
  <c r="E73" i="42"/>
  <c r="F74" i="42"/>
  <c r="G74" i="42"/>
  <c r="I74" i="42"/>
  <c r="E75" i="42"/>
  <c r="D76" i="42"/>
  <c r="E76" i="42"/>
  <c r="D77" i="42"/>
  <c r="E77" i="42"/>
  <c r="G77" i="42"/>
  <c r="I77" i="42"/>
  <c r="F78" i="42"/>
  <c r="E79" i="42"/>
  <c r="H79" i="42"/>
  <c r="I79" i="42"/>
  <c r="D80" i="42"/>
  <c r="E81" i="42"/>
  <c r="A5" i="7"/>
  <c r="D11" i="7"/>
  <c r="E11" i="7"/>
  <c r="D12" i="7"/>
  <c r="K12" i="7"/>
  <c r="O12" i="7"/>
  <c r="G12" i="59" s="1"/>
  <c r="E12" i="59" s="1"/>
  <c r="G12" i="60" s="1"/>
  <c r="D13" i="7"/>
  <c r="AA13" i="7"/>
  <c r="D14" i="7"/>
  <c r="E14" i="7"/>
  <c r="D15" i="7"/>
  <c r="E15" i="7"/>
  <c r="F16" i="7"/>
  <c r="G16" i="7"/>
  <c r="H16" i="7"/>
  <c r="I16" i="7"/>
  <c r="J16" i="7"/>
  <c r="J82" i="7" s="1"/>
  <c r="J91" i="7" s="1"/>
  <c r="L16" i="7"/>
  <c r="L82" i="7" s="1"/>
  <c r="L91" i="7" s="1"/>
  <c r="M16" i="7"/>
  <c r="N16" i="7"/>
  <c r="O16" i="7"/>
  <c r="O82" i="7" s="1"/>
  <c r="O91" i="7" s="1"/>
  <c r="P16" i="7"/>
  <c r="Q16" i="7"/>
  <c r="R16" i="7"/>
  <c r="R82" i="7" s="1"/>
  <c r="R91" i="7" s="1"/>
  <c r="S16" i="7"/>
  <c r="T16" i="7"/>
  <c r="T82" i="7" s="1"/>
  <c r="T91" i="7" s="1"/>
  <c r="U16" i="7"/>
  <c r="U82" i="7" s="1"/>
  <c r="U91" i="7" s="1"/>
  <c r="V16" i="7"/>
  <c r="W16" i="7"/>
  <c r="W82" i="7" s="1"/>
  <c r="W91" i="7" s="1"/>
  <c r="X16" i="7"/>
  <c r="Y16" i="7"/>
  <c r="Z16" i="7"/>
  <c r="Z82" i="7" s="1"/>
  <c r="AB16" i="7"/>
  <c r="AB82" i="7" s="1"/>
  <c r="AB91" i="7" s="1"/>
  <c r="AC16" i="7"/>
  <c r="AD16" i="7"/>
  <c r="AE16" i="7"/>
  <c r="AF16" i="7"/>
  <c r="AG16" i="7"/>
  <c r="AH16" i="7"/>
  <c r="AH82" i="7" s="1"/>
  <c r="AH91" i="7" s="1"/>
  <c r="AI16" i="7"/>
  <c r="D19" i="7"/>
  <c r="E19" i="7"/>
  <c r="E24" i="7" s="1"/>
  <c r="D20" i="7"/>
  <c r="E20" i="7"/>
  <c r="D21" i="7"/>
  <c r="E21" i="7"/>
  <c r="D22" i="7"/>
  <c r="E22" i="7"/>
  <c r="D23" i="7"/>
  <c r="E23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D42" i="7" s="1"/>
  <c r="D43" i="7" s="1"/>
  <c r="E40" i="7"/>
  <c r="E42" i="7" s="1"/>
  <c r="D41" i="7"/>
  <c r="E41" i="7"/>
  <c r="F42" i="7"/>
  <c r="F43" i="7" s="1"/>
  <c r="F82" i="7" s="1"/>
  <c r="G42" i="7"/>
  <c r="G43" i="7" s="1"/>
  <c r="H42" i="7"/>
  <c r="I42" i="7"/>
  <c r="J42" i="7"/>
  <c r="K42" i="7"/>
  <c r="L42" i="7"/>
  <c r="M42" i="7"/>
  <c r="N42" i="7"/>
  <c r="N43" i="7" s="1"/>
  <c r="N82" i="7" s="1"/>
  <c r="N91" i="7" s="1"/>
  <c r="O42" i="7"/>
  <c r="O43" i="7" s="1"/>
  <c r="P42" i="7"/>
  <c r="Q42" i="7"/>
  <c r="R42" i="7"/>
  <c r="S42" i="7"/>
  <c r="T42" i="7"/>
  <c r="U42" i="7"/>
  <c r="V42" i="7"/>
  <c r="V43" i="7" s="1"/>
  <c r="V82" i="7" s="1"/>
  <c r="V91" i="7" s="1"/>
  <c r="W42" i="7"/>
  <c r="W43" i="7" s="1"/>
  <c r="X42" i="7"/>
  <c r="Y42" i="7"/>
  <c r="Z42" i="7"/>
  <c r="AA42" i="7"/>
  <c r="AB42" i="7"/>
  <c r="AC42" i="7"/>
  <c r="AD42" i="7"/>
  <c r="AD43" i="7" s="1"/>
  <c r="AD82" i="7" s="1"/>
  <c r="AD91" i="7" s="1"/>
  <c r="AE42" i="7"/>
  <c r="AE43" i="7" s="1"/>
  <c r="AF42" i="7"/>
  <c r="AG42" i="7"/>
  <c r="AH42" i="7"/>
  <c r="AI42" i="7"/>
  <c r="H43" i="7"/>
  <c r="I43" i="7"/>
  <c r="J43" i="7"/>
  <c r="K43" i="7"/>
  <c r="L43" i="7"/>
  <c r="M43" i="7"/>
  <c r="P43" i="7"/>
  <c r="Q43" i="7"/>
  <c r="Q82" i="7" s="1"/>
  <c r="Q91" i="7" s="1"/>
  <c r="R43" i="7"/>
  <c r="S43" i="7"/>
  <c r="T43" i="7"/>
  <c r="U43" i="7"/>
  <c r="X43" i="7"/>
  <c r="Y43" i="7"/>
  <c r="Z43" i="7"/>
  <c r="AA43" i="7"/>
  <c r="AB43" i="7"/>
  <c r="AC43" i="7"/>
  <c r="AF43" i="7"/>
  <c r="AG43" i="7"/>
  <c r="AH43" i="7"/>
  <c r="AI43" i="7"/>
  <c r="D45" i="7"/>
  <c r="E45" i="7"/>
  <c r="D47" i="7"/>
  <c r="E47" i="7"/>
  <c r="D49" i="7"/>
  <c r="E49" i="7"/>
  <c r="D51" i="7"/>
  <c r="E51" i="7"/>
  <c r="D54" i="7"/>
  <c r="Y54" i="7"/>
  <c r="E54" i="7" s="1"/>
  <c r="E56" i="7" s="1"/>
  <c r="D55" i="7"/>
  <c r="E55" i="7"/>
  <c r="D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Z56" i="7"/>
  <c r="AA56" i="7"/>
  <c r="AB56" i="7"/>
  <c r="AC56" i="7"/>
  <c r="AD56" i="7"/>
  <c r="AE56" i="7"/>
  <c r="AF56" i="7"/>
  <c r="AG56" i="7"/>
  <c r="AH56" i="7"/>
  <c r="AI56" i="7"/>
  <c r="D59" i="7"/>
  <c r="E59" i="7"/>
  <c r="D60" i="7"/>
  <c r="E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E66" i="7" s="1"/>
  <c r="D65" i="7"/>
  <c r="E65" i="7"/>
  <c r="D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D72" i="7" s="1"/>
  <c r="I70" i="7"/>
  <c r="AA70" i="7"/>
  <c r="G70" i="30" s="1"/>
  <c r="E70" i="30" s="1"/>
  <c r="E72" i="30" s="1"/>
  <c r="E84" i="30" s="1"/>
  <c r="D71" i="7"/>
  <c r="E71" i="7"/>
  <c r="F72" i="7"/>
  <c r="G72" i="7"/>
  <c r="H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AA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H82" i="7"/>
  <c r="H91" i="7" s="1"/>
  <c r="M82" i="7"/>
  <c r="M91" i="7" s="1"/>
  <c r="P82" i="7"/>
  <c r="P91" i="7" s="1"/>
  <c r="S82" i="7"/>
  <c r="S91" i="7" s="1"/>
  <c r="X82" i="7"/>
  <c r="X91" i="7" s="1"/>
  <c r="AC82" i="7"/>
  <c r="AC91" i="7" s="1"/>
  <c r="AF82" i="7"/>
  <c r="AF91" i="7" s="1"/>
  <c r="AG82" i="7"/>
  <c r="AG91" i="7" s="1"/>
  <c r="AI82" i="7"/>
  <c r="D86" i="7"/>
  <c r="E86" i="7"/>
  <c r="E89" i="7" s="1"/>
  <c r="Y86" i="7"/>
  <c r="AC86" i="7"/>
  <c r="G86" i="31" s="1"/>
  <c r="E86" i="31" s="1"/>
  <c r="D87" i="7"/>
  <c r="E87" i="7"/>
  <c r="Z87" i="7"/>
  <c r="Z89" i="7" s="1"/>
  <c r="D88" i="7"/>
  <c r="E88" i="7"/>
  <c r="Z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AA89" i="7"/>
  <c r="AB89" i="7"/>
  <c r="AC89" i="7"/>
  <c r="AD89" i="7"/>
  <c r="AE89" i="7"/>
  <c r="AF89" i="7"/>
  <c r="AG89" i="7"/>
  <c r="AH89" i="7"/>
  <c r="AI89" i="7"/>
  <c r="F91" i="7"/>
  <c r="AI91" i="7"/>
  <c r="G94" i="7"/>
  <c r="I94" i="7"/>
  <c r="M94" i="7"/>
  <c r="O94" i="7"/>
  <c r="Q94" i="7"/>
  <c r="S94" i="7"/>
  <c r="U94" i="7"/>
  <c r="W94" i="7"/>
  <c r="Y94" i="7"/>
  <c r="AA94" i="7"/>
  <c r="AC94" i="7"/>
  <c r="AE94" i="7"/>
  <c r="AG94" i="7"/>
  <c r="AI94" i="7"/>
  <c r="A5" i="5"/>
  <c r="A4" i="15"/>
  <c r="A5" i="15"/>
  <c r="D11" i="15"/>
  <c r="E11" i="15"/>
  <c r="J11" i="15"/>
  <c r="J16" i="15" s="1"/>
  <c r="J82" i="15" s="1"/>
  <c r="J91" i="15" s="1"/>
  <c r="K11" i="15"/>
  <c r="D12" i="15"/>
  <c r="E12" i="15"/>
  <c r="J12" i="15"/>
  <c r="K12" i="15"/>
  <c r="D13" i="15"/>
  <c r="E13" i="15"/>
  <c r="J13" i="15"/>
  <c r="K13" i="15"/>
  <c r="K16" i="15" s="1"/>
  <c r="D14" i="15"/>
  <c r="E14" i="15"/>
  <c r="J14" i="15"/>
  <c r="K14" i="15"/>
  <c r="D15" i="15"/>
  <c r="E15" i="15"/>
  <c r="J15" i="15"/>
  <c r="K15" i="15"/>
  <c r="E16" i="15"/>
  <c r="D19" i="15"/>
  <c r="E19" i="15"/>
  <c r="E24" i="15" s="1"/>
  <c r="J19" i="15"/>
  <c r="K19" i="15"/>
  <c r="D20" i="15"/>
  <c r="E20" i="15"/>
  <c r="J20" i="15"/>
  <c r="J24" i="15" s="1"/>
  <c r="K20" i="15"/>
  <c r="D21" i="15"/>
  <c r="E21" i="15"/>
  <c r="J21" i="15"/>
  <c r="K21" i="15"/>
  <c r="D22" i="15"/>
  <c r="E22" i="15"/>
  <c r="J22" i="15"/>
  <c r="K22" i="15"/>
  <c r="D23" i="15"/>
  <c r="E23" i="15"/>
  <c r="J23" i="15"/>
  <c r="K23" i="15"/>
  <c r="D24" i="15"/>
  <c r="D27" i="15"/>
  <c r="E27" i="15"/>
  <c r="J27" i="15"/>
  <c r="J29" i="15" s="1"/>
  <c r="K27" i="15"/>
  <c r="D28" i="15"/>
  <c r="E28" i="15"/>
  <c r="E29" i="15" s="1"/>
  <c r="J28" i="15"/>
  <c r="K28" i="15"/>
  <c r="D29" i="15"/>
  <c r="K29" i="15"/>
  <c r="D32" i="15"/>
  <c r="D36" i="15" s="1"/>
  <c r="E32" i="15"/>
  <c r="J32" i="15"/>
  <c r="K32" i="15"/>
  <c r="D33" i="15"/>
  <c r="E33" i="15"/>
  <c r="E36" i="15" s="1"/>
  <c r="J33" i="15"/>
  <c r="J36" i="15" s="1"/>
  <c r="K33" i="15"/>
  <c r="D34" i="15"/>
  <c r="E34" i="15"/>
  <c r="J34" i="15"/>
  <c r="K34" i="15"/>
  <c r="D35" i="15"/>
  <c r="E35" i="15"/>
  <c r="J35" i="15"/>
  <c r="K35" i="15"/>
  <c r="K36" i="15"/>
  <c r="L37" i="15"/>
  <c r="M37" i="15"/>
  <c r="D39" i="15"/>
  <c r="E39" i="15"/>
  <c r="E43" i="15" s="1"/>
  <c r="J39" i="15"/>
  <c r="K39" i="15"/>
  <c r="D40" i="15"/>
  <c r="E40" i="15"/>
  <c r="J40" i="15"/>
  <c r="K40" i="15"/>
  <c r="K42" i="15" s="1"/>
  <c r="K43" i="15" s="1"/>
  <c r="D41" i="15"/>
  <c r="E41" i="15"/>
  <c r="J41" i="15"/>
  <c r="J42" i="15" s="1"/>
  <c r="J43" i="15" s="1"/>
  <c r="K41" i="15"/>
  <c r="D42" i="15"/>
  <c r="D43" i="15" s="1"/>
  <c r="E42" i="15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J51" i="15"/>
  <c r="K51" i="15"/>
  <c r="D54" i="15"/>
  <c r="D56" i="15" s="1"/>
  <c r="E54" i="15"/>
  <c r="J54" i="15"/>
  <c r="K54" i="15"/>
  <c r="K56" i="15" s="1"/>
  <c r="D55" i="15"/>
  <c r="E55" i="15"/>
  <c r="J55" i="15"/>
  <c r="J56" i="15" s="1"/>
  <c r="K55" i="15"/>
  <c r="E56" i="15"/>
  <c r="D59" i="15"/>
  <c r="E59" i="15"/>
  <c r="E61" i="15" s="1"/>
  <c r="J59" i="15"/>
  <c r="J61" i="15" s="1"/>
  <c r="K59" i="15"/>
  <c r="D60" i="15"/>
  <c r="D61" i="15" s="1"/>
  <c r="E60" i="15"/>
  <c r="J60" i="15"/>
  <c r="K60" i="15"/>
  <c r="K61" i="15" s="1"/>
  <c r="D64" i="15"/>
  <c r="E64" i="15"/>
  <c r="J64" i="15"/>
  <c r="J66" i="15" s="1"/>
  <c r="K64" i="15"/>
  <c r="D65" i="15"/>
  <c r="E65" i="15"/>
  <c r="E66" i="15" s="1"/>
  <c r="J65" i="15"/>
  <c r="K65" i="15"/>
  <c r="D66" i="15"/>
  <c r="K66" i="15"/>
  <c r="D70" i="15"/>
  <c r="E70" i="15"/>
  <c r="J70" i="15"/>
  <c r="J72" i="15" s="1"/>
  <c r="K70" i="15"/>
  <c r="D71" i="15"/>
  <c r="E71" i="15"/>
  <c r="J71" i="15"/>
  <c r="K71" i="15"/>
  <c r="E72" i="15"/>
  <c r="K72" i="15"/>
  <c r="D73" i="15"/>
  <c r="E73" i="15"/>
  <c r="J73" i="15"/>
  <c r="K73" i="15"/>
  <c r="D74" i="15"/>
  <c r="E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D86" i="15"/>
  <c r="J86" i="15"/>
  <c r="K86" i="15"/>
  <c r="K89" i="15" s="1"/>
  <c r="D87" i="15"/>
  <c r="E87" i="15"/>
  <c r="J87" i="15"/>
  <c r="K87" i="15"/>
  <c r="D88" i="15"/>
  <c r="E88" i="15"/>
  <c r="J88" i="15"/>
  <c r="J89" i="15" s="1"/>
  <c r="K88" i="15"/>
  <c r="A5" i="27"/>
  <c r="R8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AF11" i="27"/>
  <c r="AG11" i="27"/>
  <c r="AH11" i="27"/>
  <c r="AI11" i="27"/>
  <c r="AJ11" i="27"/>
  <c r="AJ16" i="27" s="1"/>
  <c r="AK11" i="27"/>
  <c r="AL11" i="27"/>
  <c r="AM11" i="27"/>
  <c r="AM16" i="27" s="1"/>
  <c r="AN11" i="27"/>
  <c r="AO11" i="27"/>
  <c r="F12" i="27"/>
  <c r="G12" i="27"/>
  <c r="AF12" i="27"/>
  <c r="AG12" i="27"/>
  <c r="AG16" i="27" s="1"/>
  <c r="AH12" i="27"/>
  <c r="AI12" i="27"/>
  <c r="AJ12" i="27"/>
  <c r="AK12" i="27"/>
  <c r="AL12" i="27"/>
  <c r="AM12" i="27"/>
  <c r="AN12" i="27"/>
  <c r="AO12" i="27"/>
  <c r="F13" i="27"/>
  <c r="G13" i="27"/>
  <c r="AF13" i="27"/>
  <c r="AG13" i="27"/>
  <c r="AH13" i="27"/>
  <c r="AI13" i="27"/>
  <c r="AI16" i="27" s="1"/>
  <c r="AJ13" i="27"/>
  <c r="AK13" i="27"/>
  <c r="AL13" i="27"/>
  <c r="AL16" i="27" s="1"/>
  <c r="AM13" i="27"/>
  <c r="AN13" i="27"/>
  <c r="AO13" i="27"/>
  <c r="F14" i="27"/>
  <c r="G14" i="27"/>
  <c r="AF14" i="27"/>
  <c r="AG14" i="27"/>
  <c r="AH14" i="27"/>
  <c r="AI14" i="27"/>
  <c r="AJ14" i="27"/>
  <c r="AK14" i="27"/>
  <c r="AL14" i="27"/>
  <c r="AM14" i="27"/>
  <c r="AN14" i="27"/>
  <c r="AO14" i="27"/>
  <c r="F15" i="27"/>
  <c r="G15" i="27"/>
  <c r="AF15" i="27"/>
  <c r="AG15" i="27"/>
  <c r="AH15" i="27"/>
  <c r="AI15" i="27"/>
  <c r="AJ15" i="27"/>
  <c r="AK15" i="27"/>
  <c r="AL15" i="27"/>
  <c r="AM15" i="27"/>
  <c r="AN15" i="27"/>
  <c r="AO15" i="27"/>
  <c r="AF16" i="27"/>
  <c r="AN16" i="27"/>
  <c r="AO16" i="27"/>
  <c r="F19" i="27"/>
  <c r="G19" i="27"/>
  <c r="AF19" i="27"/>
  <c r="AG19" i="27"/>
  <c r="AH19" i="27"/>
  <c r="AH24" i="27" s="1"/>
  <c r="AI19" i="27"/>
  <c r="AJ19" i="27"/>
  <c r="AK19" i="27"/>
  <c r="AK24" i="27" s="1"/>
  <c r="AL19" i="27"/>
  <c r="AM19" i="27"/>
  <c r="AN19" i="27"/>
  <c r="AO19" i="27"/>
  <c r="F20" i="27"/>
  <c r="G20" i="27"/>
  <c r="AF20" i="27"/>
  <c r="AG20" i="27"/>
  <c r="AH20" i="27"/>
  <c r="AI20" i="27"/>
  <c r="AJ20" i="27"/>
  <c r="AK20" i="27"/>
  <c r="AL20" i="27"/>
  <c r="AM20" i="27"/>
  <c r="AN20" i="27"/>
  <c r="AO20" i="27"/>
  <c r="F21" i="27"/>
  <c r="G21" i="27"/>
  <c r="AF21" i="27"/>
  <c r="AG21" i="27"/>
  <c r="AH21" i="27"/>
  <c r="AI21" i="27"/>
  <c r="AJ21" i="27"/>
  <c r="AJ24" i="27" s="1"/>
  <c r="AK21" i="27"/>
  <c r="AL21" i="27"/>
  <c r="AM21" i="27"/>
  <c r="AM24" i="27" s="1"/>
  <c r="AN21" i="27"/>
  <c r="AO21" i="27"/>
  <c r="F22" i="27"/>
  <c r="G22" i="27"/>
  <c r="AF22" i="27"/>
  <c r="AG22" i="27"/>
  <c r="AH22" i="27"/>
  <c r="AI22" i="27"/>
  <c r="AJ22" i="27"/>
  <c r="AK22" i="27"/>
  <c r="AL22" i="27"/>
  <c r="AM22" i="27"/>
  <c r="AN22" i="27"/>
  <c r="AO22" i="27"/>
  <c r="F23" i="27"/>
  <c r="G23" i="27"/>
  <c r="AF23" i="27"/>
  <c r="AG23" i="27"/>
  <c r="AH23" i="27"/>
  <c r="AI23" i="27"/>
  <c r="AJ23" i="27"/>
  <c r="AK23" i="27"/>
  <c r="AL23" i="27"/>
  <c r="AM23" i="27"/>
  <c r="AN23" i="27"/>
  <c r="AO23" i="27"/>
  <c r="AF24" i="27"/>
  <c r="AN24" i="27"/>
  <c r="F27" i="27"/>
  <c r="G27" i="27"/>
  <c r="AF27" i="27"/>
  <c r="AG27" i="27"/>
  <c r="AG29" i="27" s="1"/>
  <c r="AH27" i="27"/>
  <c r="AI27" i="27"/>
  <c r="AJ27" i="27"/>
  <c r="AJ29" i="27" s="1"/>
  <c r="AK27" i="27"/>
  <c r="AL27" i="27"/>
  <c r="AL29" i="27" s="1"/>
  <c r="AM27" i="27"/>
  <c r="AM29" i="27" s="1"/>
  <c r="AN27" i="27"/>
  <c r="AO27" i="27"/>
  <c r="F28" i="27"/>
  <c r="G28" i="27"/>
  <c r="AF28" i="27"/>
  <c r="AG28" i="27"/>
  <c r="AH28" i="27"/>
  <c r="AI28" i="27"/>
  <c r="AJ28" i="27"/>
  <c r="AK28" i="27"/>
  <c r="AL28" i="27"/>
  <c r="AM28" i="27"/>
  <c r="AN28" i="27"/>
  <c r="AO28" i="27"/>
  <c r="F29" i="27"/>
  <c r="AF29" i="27"/>
  <c r="AH29" i="27"/>
  <c r="AI29" i="27"/>
  <c r="AK29" i="27"/>
  <c r="AN29" i="27"/>
  <c r="AO29" i="27"/>
  <c r="F32" i="27"/>
  <c r="G32" i="27"/>
  <c r="AF32" i="27"/>
  <c r="AG32" i="27"/>
  <c r="AH32" i="27"/>
  <c r="AI32" i="27"/>
  <c r="AI36" i="27" s="1"/>
  <c r="AJ32" i="27"/>
  <c r="AK32" i="27"/>
  <c r="AL32" i="27"/>
  <c r="AM32" i="27"/>
  <c r="AN32" i="27"/>
  <c r="AO32" i="27"/>
  <c r="F33" i="27"/>
  <c r="G33" i="27"/>
  <c r="L33" i="27"/>
  <c r="AF33" i="27"/>
  <c r="AG33" i="27"/>
  <c r="AH33" i="27"/>
  <c r="AH36" i="27" s="1"/>
  <c r="AI33" i="27"/>
  <c r="AJ33" i="27"/>
  <c r="AK33" i="27"/>
  <c r="AK36" i="27" s="1"/>
  <c r="AL33" i="27"/>
  <c r="AL36" i="27" s="1"/>
  <c r="AM33" i="27"/>
  <c r="AN33" i="27"/>
  <c r="AO33" i="27"/>
  <c r="F34" i="27"/>
  <c r="G34" i="27"/>
  <c r="AF34" i="27"/>
  <c r="AG34" i="27"/>
  <c r="AH34" i="27"/>
  <c r="AI34" i="27"/>
  <c r="AJ34" i="27"/>
  <c r="AJ36" i="27" s="1"/>
  <c r="AK34" i="27"/>
  <c r="AL34" i="27"/>
  <c r="AM34" i="27"/>
  <c r="AN34" i="27"/>
  <c r="AO34" i="27"/>
  <c r="F35" i="27"/>
  <c r="G35" i="27"/>
  <c r="AF35" i="27"/>
  <c r="AG35" i="27"/>
  <c r="AH35" i="27"/>
  <c r="AI35" i="27"/>
  <c r="AJ35" i="27"/>
  <c r="AK35" i="27"/>
  <c r="AL35" i="27"/>
  <c r="AM35" i="27"/>
  <c r="AN35" i="27"/>
  <c r="AO35" i="27"/>
  <c r="G36" i="27"/>
  <c r="AM36" i="27"/>
  <c r="F39" i="27"/>
  <c r="G39" i="27"/>
  <c r="T39" i="27"/>
  <c r="AF39" i="27"/>
  <c r="AG39" i="27"/>
  <c r="AH39" i="27"/>
  <c r="AI39" i="27"/>
  <c r="AJ39" i="27"/>
  <c r="AK39" i="27"/>
  <c r="AK43" i="27" s="1"/>
  <c r="AL39" i="27"/>
  <c r="AM39" i="27"/>
  <c r="AN39" i="27"/>
  <c r="AO39" i="27"/>
  <c r="F40" i="27"/>
  <c r="G40" i="27"/>
  <c r="AF40" i="27"/>
  <c r="AG40" i="27"/>
  <c r="AG42" i="27" s="1"/>
  <c r="AH40" i="27"/>
  <c r="AH42" i="27" s="1"/>
  <c r="AH43" i="27" s="1"/>
  <c r="AI40" i="27"/>
  <c r="AJ40" i="27"/>
  <c r="AK40" i="27"/>
  <c r="AL40" i="27"/>
  <c r="AM40" i="27"/>
  <c r="AM42" i="27" s="1"/>
  <c r="AM43" i="27" s="1"/>
  <c r="AN40" i="27"/>
  <c r="AO40" i="27"/>
  <c r="AO42" i="27" s="1"/>
  <c r="F41" i="27"/>
  <c r="G41" i="27"/>
  <c r="AB41" i="27"/>
  <c r="AF41" i="27"/>
  <c r="AG41" i="27"/>
  <c r="AH41" i="27"/>
  <c r="AI41" i="27"/>
  <c r="AJ41" i="27"/>
  <c r="AJ42" i="27" s="1"/>
  <c r="AJ43" i="27" s="1"/>
  <c r="AK41" i="27"/>
  <c r="AL41" i="27"/>
  <c r="AM41" i="27"/>
  <c r="AN41" i="27"/>
  <c r="AO41" i="27"/>
  <c r="F42" i="27"/>
  <c r="AI42" i="27"/>
  <c r="AI43" i="27" s="1"/>
  <c r="AK42" i="27"/>
  <c r="AL42" i="27"/>
  <c r="AL43" i="27" s="1"/>
  <c r="F43" i="27"/>
  <c r="AG43" i="27"/>
  <c r="AO43" i="27"/>
  <c r="F45" i="27"/>
  <c r="G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S54" i="27"/>
  <c r="AF54" i="27"/>
  <c r="AF56" i="27" s="1"/>
  <c r="AG54" i="27"/>
  <c r="AH54" i="27"/>
  <c r="AI54" i="27"/>
  <c r="AJ54" i="27"/>
  <c r="AK54" i="27"/>
  <c r="AL54" i="27"/>
  <c r="AM54" i="27"/>
  <c r="AM56" i="27" s="1"/>
  <c r="AN54" i="27"/>
  <c r="AN56" i="27" s="1"/>
  <c r="AO54" i="27"/>
  <c r="F55" i="27"/>
  <c r="G55" i="27"/>
  <c r="AF55" i="27"/>
  <c r="AG55" i="27"/>
  <c r="AG56" i="27" s="1"/>
  <c r="AH55" i="27"/>
  <c r="AI55" i="27"/>
  <c r="AJ55" i="27"/>
  <c r="AK55" i="27"/>
  <c r="AK56" i="27" s="1"/>
  <c r="AL55" i="27"/>
  <c r="AM55" i="27"/>
  <c r="AN55" i="27"/>
  <c r="AO55" i="27"/>
  <c r="F56" i="27"/>
  <c r="AI56" i="27"/>
  <c r="AJ56" i="27"/>
  <c r="AL56" i="27"/>
  <c r="AO56" i="27"/>
  <c r="F59" i="27"/>
  <c r="G59" i="27"/>
  <c r="S59" i="27"/>
  <c r="AF59" i="27"/>
  <c r="AF61" i="27" s="1"/>
  <c r="AG59" i="27"/>
  <c r="AH59" i="27"/>
  <c r="AI59" i="27"/>
  <c r="AI61" i="27" s="1"/>
  <c r="AJ59" i="27"/>
  <c r="AK59" i="27"/>
  <c r="AK61" i="27" s="1"/>
  <c r="AL59" i="27"/>
  <c r="AL61" i="27" s="1"/>
  <c r="AM59" i="27"/>
  <c r="AN59" i="27"/>
  <c r="AN61" i="27" s="1"/>
  <c r="AO59" i="27"/>
  <c r="F60" i="27"/>
  <c r="G60" i="27"/>
  <c r="AF60" i="27"/>
  <c r="AG60" i="27"/>
  <c r="AH60" i="27"/>
  <c r="AI60" i="27"/>
  <c r="AJ60" i="27"/>
  <c r="AK60" i="27"/>
  <c r="AL60" i="27"/>
  <c r="AM60" i="27"/>
  <c r="AN60" i="27"/>
  <c r="AO60" i="27"/>
  <c r="G61" i="27"/>
  <c r="AG61" i="27"/>
  <c r="AH61" i="27"/>
  <c r="AJ61" i="27"/>
  <c r="AM61" i="27"/>
  <c r="AO61" i="27"/>
  <c r="F64" i="27"/>
  <c r="F66" i="27" s="1"/>
  <c r="G64" i="27"/>
  <c r="I64" i="27"/>
  <c r="AF64" i="27"/>
  <c r="AG64" i="27"/>
  <c r="AG66" i="27" s="1"/>
  <c r="AH64" i="27"/>
  <c r="AI64" i="27"/>
  <c r="AJ64" i="27"/>
  <c r="AJ66" i="27" s="1"/>
  <c r="AK64" i="27"/>
  <c r="AL64" i="27"/>
  <c r="AM64" i="27"/>
  <c r="AN64" i="27"/>
  <c r="AO64" i="27"/>
  <c r="AO66" i="27" s="1"/>
  <c r="F65" i="27"/>
  <c r="G65" i="27"/>
  <c r="N65" i="27"/>
  <c r="AF65" i="27"/>
  <c r="AG65" i="27"/>
  <c r="AH65" i="27"/>
  <c r="AI65" i="27"/>
  <c r="AJ65" i="27"/>
  <c r="AK65" i="27"/>
  <c r="AL65" i="27"/>
  <c r="AM65" i="27"/>
  <c r="AN65" i="27"/>
  <c r="AO65" i="27"/>
  <c r="G66" i="27"/>
  <c r="AF66" i="27"/>
  <c r="AH66" i="27"/>
  <c r="AK66" i="27"/>
  <c r="AM66" i="27"/>
  <c r="AN66" i="27"/>
  <c r="F70" i="27"/>
  <c r="G70" i="27"/>
  <c r="AF70" i="27"/>
  <c r="AG70" i="27"/>
  <c r="AG72" i="27" s="1"/>
  <c r="AH70" i="27"/>
  <c r="AH72" i="27" s="1"/>
  <c r="AI70" i="27"/>
  <c r="AJ70" i="27"/>
  <c r="AJ72" i="27" s="1"/>
  <c r="AK70" i="27"/>
  <c r="AL70" i="27"/>
  <c r="AM70" i="27"/>
  <c r="AM72" i="27" s="1"/>
  <c r="AN70" i="27"/>
  <c r="AO70" i="27"/>
  <c r="AO72" i="27" s="1"/>
  <c r="F71" i="27"/>
  <c r="F72" i="27" s="1"/>
  <c r="G71" i="27"/>
  <c r="AF71" i="27"/>
  <c r="AG71" i="27"/>
  <c r="AH71" i="27"/>
  <c r="AI71" i="27"/>
  <c r="AJ71" i="27"/>
  <c r="AK71" i="27"/>
  <c r="AL71" i="27"/>
  <c r="AM71" i="27"/>
  <c r="AN71" i="27"/>
  <c r="AO71" i="27"/>
  <c r="AF72" i="27"/>
  <c r="AI72" i="27"/>
  <c r="AK72" i="27"/>
  <c r="AL72" i="27"/>
  <c r="AN72" i="27"/>
  <c r="F73" i="27"/>
  <c r="G73" i="27"/>
  <c r="W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Z77" i="27"/>
  <c r="AF77" i="27"/>
  <c r="AG77" i="27"/>
  <c r="AH77" i="27"/>
  <c r="AI77" i="27"/>
  <c r="AJ77" i="27"/>
  <c r="AK77" i="27"/>
  <c r="AL77" i="27"/>
  <c r="AM77" i="27"/>
  <c r="AM82" i="27" s="1"/>
  <c r="AM91" i="27" s="1"/>
  <c r="AN77" i="27"/>
  <c r="AO77" i="27"/>
  <c r="F78" i="27"/>
  <c r="G78" i="27"/>
  <c r="Y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AF81" i="27"/>
  <c r="AG81" i="27"/>
  <c r="AH81" i="27"/>
  <c r="AI81" i="27"/>
  <c r="AJ81" i="27"/>
  <c r="AK81" i="27"/>
  <c r="AL81" i="27"/>
  <c r="AM81" i="27"/>
  <c r="AN81" i="27"/>
  <c r="AO81" i="27"/>
  <c r="F86" i="27"/>
  <c r="D86" i="27" s="1"/>
  <c r="G86" i="27"/>
  <c r="H86" i="27"/>
  <c r="I86" i="27"/>
  <c r="I89" i="27" s="1"/>
  <c r="J86" i="27"/>
  <c r="K86" i="27"/>
  <c r="K89" i="27" s="1"/>
  <c r="L86" i="27"/>
  <c r="M86" i="27"/>
  <c r="N86" i="27"/>
  <c r="O86" i="27"/>
  <c r="P86" i="27"/>
  <c r="Q86" i="27"/>
  <c r="Q89" i="27" s="1"/>
  <c r="R86" i="27"/>
  <c r="S86" i="27"/>
  <c r="S89" i="27" s="1"/>
  <c r="T86" i="27"/>
  <c r="U86" i="27"/>
  <c r="V86" i="27"/>
  <c r="W86" i="27"/>
  <c r="X86" i="27"/>
  <c r="Y86" i="27"/>
  <c r="Y89" i="27" s="1"/>
  <c r="Z86" i="27"/>
  <c r="AA86" i="27"/>
  <c r="AA89" i="27" s="1"/>
  <c r="AB86" i="27"/>
  <c r="AC86" i="27"/>
  <c r="AD86" i="27"/>
  <c r="AE86" i="27"/>
  <c r="AF86" i="27"/>
  <c r="AG86" i="27"/>
  <c r="AG89" i="27" s="1"/>
  <c r="AH86" i="27"/>
  <c r="AI86" i="27"/>
  <c r="AI89" i="27" s="1"/>
  <c r="AJ86" i="27"/>
  <c r="AJ89" i="27" s="1"/>
  <c r="AK86" i="27"/>
  <c r="AL86" i="27"/>
  <c r="AM86" i="27"/>
  <c r="AN86" i="27"/>
  <c r="AO86" i="27"/>
  <c r="F87" i="27"/>
  <c r="G87" i="27"/>
  <c r="H87" i="27"/>
  <c r="I87" i="27"/>
  <c r="J87" i="27"/>
  <c r="K87" i="27"/>
  <c r="E87" i="27" s="1"/>
  <c r="G87" i="39" s="1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F88" i="27"/>
  <c r="G88" i="27"/>
  <c r="H88" i="27"/>
  <c r="I88" i="27"/>
  <c r="J88" i="27"/>
  <c r="J89" i="27" s="1"/>
  <c r="K88" i="27"/>
  <c r="L88" i="27"/>
  <c r="M88" i="27"/>
  <c r="N88" i="27"/>
  <c r="O88" i="27"/>
  <c r="O89" i="27" s="1"/>
  <c r="P88" i="27"/>
  <c r="Q88" i="27"/>
  <c r="R88" i="27"/>
  <c r="R89" i="27" s="1"/>
  <c r="S88" i="27"/>
  <c r="T88" i="27"/>
  <c r="U88" i="27"/>
  <c r="V88" i="27"/>
  <c r="W88" i="27"/>
  <c r="W89" i="27" s="1"/>
  <c r="X88" i="27"/>
  <c r="Y88" i="27"/>
  <c r="Z88" i="27"/>
  <c r="Z89" i="27" s="1"/>
  <c r="AA88" i="27"/>
  <c r="AB88" i="27"/>
  <c r="AC88" i="27"/>
  <c r="AD88" i="27"/>
  <c r="AE88" i="27"/>
  <c r="AE89" i="27" s="1"/>
  <c r="AF88" i="27"/>
  <c r="AG88" i="27"/>
  <c r="AH88" i="27"/>
  <c r="AH89" i="27" s="1"/>
  <c r="AI88" i="27"/>
  <c r="AJ88" i="27"/>
  <c r="AK88" i="27"/>
  <c r="AL88" i="27"/>
  <c r="AM88" i="27"/>
  <c r="AM89" i="27" s="1"/>
  <c r="AN88" i="27"/>
  <c r="AO88" i="27"/>
  <c r="L89" i="27"/>
  <c r="T89" i="27"/>
  <c r="AB89" i="27"/>
  <c r="AL89" i="27"/>
  <c r="AO89" i="27"/>
  <c r="A4" i="39"/>
  <c r="A5" i="39"/>
  <c r="A4" i="13"/>
  <c r="A5" i="13"/>
  <c r="F11" i="13"/>
  <c r="G11" i="13"/>
  <c r="H11" i="13"/>
  <c r="H16" i="13" s="1"/>
  <c r="I11" i="13"/>
  <c r="M11" i="13" s="1"/>
  <c r="L11" i="13"/>
  <c r="F12" i="13"/>
  <c r="H12" i="13"/>
  <c r="I12" i="13"/>
  <c r="L12" i="13"/>
  <c r="F13" i="13"/>
  <c r="G13" i="13"/>
  <c r="H13" i="13"/>
  <c r="I13" i="13"/>
  <c r="L13" i="13"/>
  <c r="M13" i="13"/>
  <c r="F14" i="13"/>
  <c r="H14" i="13"/>
  <c r="L14" i="13" s="1"/>
  <c r="I14" i="13"/>
  <c r="F15" i="13"/>
  <c r="F16" i="13" s="1"/>
  <c r="H15" i="13"/>
  <c r="I15" i="13"/>
  <c r="I16" i="13"/>
  <c r="J16" i="13"/>
  <c r="K16" i="13"/>
  <c r="H18" i="13"/>
  <c r="I18" i="13"/>
  <c r="G19" i="13"/>
  <c r="H19" i="13"/>
  <c r="I19" i="13"/>
  <c r="L19" i="13"/>
  <c r="H20" i="13"/>
  <c r="I20" i="13"/>
  <c r="M20" i="13"/>
  <c r="F21" i="13"/>
  <c r="G21" i="13"/>
  <c r="H21" i="13"/>
  <c r="I21" i="13"/>
  <c r="L21" i="13"/>
  <c r="D21" i="37" s="1"/>
  <c r="M21" i="13"/>
  <c r="F22" i="13"/>
  <c r="H22" i="13"/>
  <c r="I22" i="13"/>
  <c r="F23" i="13"/>
  <c r="H23" i="13"/>
  <c r="I23" i="13"/>
  <c r="L23" i="13"/>
  <c r="J24" i="13"/>
  <c r="K24" i="13"/>
  <c r="H27" i="13"/>
  <c r="L27" i="13" s="1"/>
  <c r="I27" i="13"/>
  <c r="M27" i="13"/>
  <c r="G28" i="13"/>
  <c r="H28" i="13"/>
  <c r="I28" i="13"/>
  <c r="L28" i="13"/>
  <c r="M28" i="13"/>
  <c r="I29" i="13"/>
  <c r="J29" i="13"/>
  <c r="K29" i="13"/>
  <c r="F32" i="13"/>
  <c r="G32" i="13"/>
  <c r="H32" i="13"/>
  <c r="I32" i="13"/>
  <c r="L32" i="13"/>
  <c r="F33" i="13"/>
  <c r="G33" i="13"/>
  <c r="H33" i="13"/>
  <c r="I33" i="13"/>
  <c r="M33" i="13" s="1"/>
  <c r="E33" i="37" s="1"/>
  <c r="L33" i="13"/>
  <c r="F34" i="13"/>
  <c r="F36" i="13" s="1"/>
  <c r="H34" i="13"/>
  <c r="H36" i="13" s="1"/>
  <c r="I34" i="13"/>
  <c r="L34" i="13"/>
  <c r="F35" i="13"/>
  <c r="G35" i="13"/>
  <c r="H35" i="13"/>
  <c r="I35" i="13"/>
  <c r="L35" i="13"/>
  <c r="M35" i="13"/>
  <c r="I36" i="13"/>
  <c r="J36" i="13"/>
  <c r="K36" i="13"/>
  <c r="L37" i="13"/>
  <c r="M37" i="13"/>
  <c r="H38" i="13"/>
  <c r="I38" i="13"/>
  <c r="H39" i="13"/>
  <c r="I39" i="13"/>
  <c r="M39" i="13"/>
  <c r="G40" i="13"/>
  <c r="H40" i="13"/>
  <c r="I40" i="13"/>
  <c r="M40" i="13"/>
  <c r="F41" i="13"/>
  <c r="G41" i="13"/>
  <c r="H41" i="13"/>
  <c r="I41" i="13"/>
  <c r="L41" i="13"/>
  <c r="G42" i="13"/>
  <c r="I42" i="13"/>
  <c r="J42" i="13"/>
  <c r="J43" i="13" s="1"/>
  <c r="K42" i="13"/>
  <c r="I43" i="13"/>
  <c r="K43" i="13"/>
  <c r="F45" i="13"/>
  <c r="G45" i="13"/>
  <c r="H45" i="13"/>
  <c r="I45" i="13"/>
  <c r="L45" i="13"/>
  <c r="F47" i="13"/>
  <c r="H47" i="13"/>
  <c r="I47" i="13"/>
  <c r="M47" i="13" s="1"/>
  <c r="L47" i="13"/>
  <c r="F49" i="13"/>
  <c r="G49" i="13"/>
  <c r="H49" i="13"/>
  <c r="I49" i="13"/>
  <c r="M49" i="13"/>
  <c r="F51" i="13"/>
  <c r="H51" i="13"/>
  <c r="I51" i="13"/>
  <c r="F54" i="13"/>
  <c r="H54" i="13"/>
  <c r="L54" i="13" s="1"/>
  <c r="I54" i="13"/>
  <c r="M54" i="13"/>
  <c r="F55" i="13"/>
  <c r="H55" i="13"/>
  <c r="I55" i="13"/>
  <c r="F56" i="13"/>
  <c r="H56" i="13"/>
  <c r="J56" i="13"/>
  <c r="K56" i="13"/>
  <c r="F59" i="13"/>
  <c r="G59" i="13"/>
  <c r="H59" i="13"/>
  <c r="I59" i="13"/>
  <c r="L59" i="13"/>
  <c r="M59" i="13"/>
  <c r="F60" i="13"/>
  <c r="H60" i="13"/>
  <c r="L60" i="13" s="1"/>
  <c r="I60" i="13"/>
  <c r="F61" i="13"/>
  <c r="H61" i="13"/>
  <c r="J61" i="13"/>
  <c r="K61" i="13"/>
  <c r="L61" i="13"/>
  <c r="G64" i="13"/>
  <c r="H64" i="13"/>
  <c r="I64" i="13"/>
  <c r="L64" i="13"/>
  <c r="H65" i="13"/>
  <c r="I65" i="13"/>
  <c r="M65" i="13"/>
  <c r="J66" i="13"/>
  <c r="K66" i="13"/>
  <c r="L69" i="13"/>
  <c r="M69" i="13"/>
  <c r="F70" i="13"/>
  <c r="H70" i="13"/>
  <c r="I70" i="13"/>
  <c r="M70" i="13" s="1"/>
  <c r="M72" i="13" s="1"/>
  <c r="L70" i="13"/>
  <c r="F71" i="13"/>
  <c r="G71" i="13"/>
  <c r="H71" i="13"/>
  <c r="I71" i="13"/>
  <c r="M71" i="13"/>
  <c r="F72" i="13"/>
  <c r="H72" i="13"/>
  <c r="I72" i="13"/>
  <c r="J72" i="13"/>
  <c r="K72" i="13"/>
  <c r="H73" i="13"/>
  <c r="I73" i="13"/>
  <c r="F74" i="13"/>
  <c r="H74" i="13"/>
  <c r="L74" i="13" s="1"/>
  <c r="I74" i="13"/>
  <c r="F75" i="13"/>
  <c r="H75" i="13"/>
  <c r="I75" i="13"/>
  <c r="F76" i="13"/>
  <c r="G76" i="13"/>
  <c r="H76" i="13"/>
  <c r="I76" i="13"/>
  <c r="M76" i="13"/>
  <c r="G77" i="13"/>
  <c r="H77" i="13"/>
  <c r="I77" i="13"/>
  <c r="L77" i="13"/>
  <c r="G78" i="13"/>
  <c r="H78" i="13"/>
  <c r="I78" i="13"/>
  <c r="M78" i="13"/>
  <c r="H79" i="13"/>
  <c r="I79" i="13"/>
  <c r="M79" i="13"/>
  <c r="E79" i="37" s="1"/>
  <c r="G80" i="13"/>
  <c r="H80" i="13"/>
  <c r="I80" i="13"/>
  <c r="L80" i="13"/>
  <c r="D80" i="37" s="1"/>
  <c r="M80" i="13"/>
  <c r="F81" i="13"/>
  <c r="G81" i="13"/>
  <c r="H81" i="13"/>
  <c r="I81" i="13"/>
  <c r="L81" i="13"/>
  <c r="D82" i="13"/>
  <c r="E82" i="13"/>
  <c r="E86" i="13"/>
  <c r="F86" i="13"/>
  <c r="F86" i="15" s="1"/>
  <c r="H86" i="13"/>
  <c r="H86" i="15" s="1"/>
  <c r="G87" i="13"/>
  <c r="G87" i="15" s="1"/>
  <c r="H87" i="13"/>
  <c r="H87" i="15" s="1"/>
  <c r="I87" i="13"/>
  <c r="L87" i="13"/>
  <c r="L87" i="15" s="1"/>
  <c r="D87" i="39" s="1"/>
  <c r="G88" i="13"/>
  <c r="G88" i="15" s="1"/>
  <c r="H88" i="13"/>
  <c r="I88" i="13"/>
  <c r="I88" i="15" s="1"/>
  <c r="M88" i="13"/>
  <c r="M88" i="15" s="1"/>
  <c r="E88" i="39" s="1"/>
  <c r="D89" i="13"/>
  <c r="J89" i="13"/>
  <c r="K89" i="13"/>
  <c r="D91" i="13"/>
  <c r="A5" i="25"/>
  <c r="R8" i="25"/>
  <c r="T8" i="25"/>
  <c r="V8" i="25"/>
  <c r="X8" i="25"/>
  <c r="Z8" i="25"/>
  <c r="AB8" i="25"/>
  <c r="AD8" i="25"/>
  <c r="AF8" i="25"/>
  <c r="AH8" i="25"/>
  <c r="AJ8" i="25"/>
  <c r="AL8" i="25"/>
  <c r="AN8" i="25"/>
  <c r="E11" i="25"/>
  <c r="F11" i="25"/>
  <c r="G11" i="25"/>
  <c r="H11" i="25"/>
  <c r="I11" i="25"/>
  <c r="J11" i="25"/>
  <c r="K11" i="25"/>
  <c r="P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H16" i="25" s="1"/>
  <c r="AI11" i="25"/>
  <c r="AJ11" i="25"/>
  <c r="AK11" i="25"/>
  <c r="AK16" i="25" s="1"/>
  <c r="AL11" i="25"/>
  <c r="AM11" i="25"/>
  <c r="AN11" i="25"/>
  <c r="AN16" i="25" s="1"/>
  <c r="AO11" i="25"/>
  <c r="D12" i="25"/>
  <c r="F12" i="37" s="1"/>
  <c r="H12" i="37" s="1"/>
  <c r="F12" i="25"/>
  <c r="G12" i="25"/>
  <c r="E12" i="25" s="1"/>
  <c r="G12" i="37" s="1"/>
  <c r="H12" i="25"/>
  <c r="I12" i="25"/>
  <c r="I12" i="27" s="1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V16" i="25" s="1"/>
  <c r="W12" i="25"/>
  <c r="X12" i="25"/>
  <c r="Y12" i="25"/>
  <c r="Z12" i="25"/>
  <c r="AA12" i="25"/>
  <c r="AB12" i="25"/>
  <c r="AC12" i="25"/>
  <c r="AD12" i="25"/>
  <c r="AE12" i="25"/>
  <c r="AF12" i="25"/>
  <c r="AG12" i="25"/>
  <c r="AG16" i="25" s="1"/>
  <c r="AH12" i="25"/>
  <c r="AI12" i="25"/>
  <c r="AJ12" i="25"/>
  <c r="AK12" i="25"/>
  <c r="AL12" i="25"/>
  <c r="AM12" i="25"/>
  <c r="AN12" i="25"/>
  <c r="AO12" i="25"/>
  <c r="D13" i="25"/>
  <c r="F13" i="25"/>
  <c r="G13" i="25"/>
  <c r="H13" i="25"/>
  <c r="I13" i="25"/>
  <c r="J13" i="25"/>
  <c r="K13" i="25"/>
  <c r="L13" i="25"/>
  <c r="M13" i="25"/>
  <c r="N13" i="25"/>
  <c r="O13" i="25"/>
  <c r="P13" i="25"/>
  <c r="P13" i="27" s="1"/>
  <c r="Q13" i="25"/>
  <c r="R13" i="25"/>
  <c r="S13" i="25"/>
  <c r="T13" i="25"/>
  <c r="U13" i="25"/>
  <c r="V13" i="25"/>
  <c r="W13" i="25"/>
  <c r="X13" i="25"/>
  <c r="Y13" i="25"/>
  <c r="Z13" i="25"/>
  <c r="AA13" i="25"/>
  <c r="AB13" i="25"/>
  <c r="AB13" i="27" s="1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T14" i="27" s="1"/>
  <c r="U14" i="25"/>
  <c r="V14" i="25"/>
  <c r="W14" i="25"/>
  <c r="X14" i="25"/>
  <c r="Y14" i="25"/>
  <c r="Z14" i="25"/>
  <c r="AA14" i="25"/>
  <c r="AB14" i="25"/>
  <c r="AB14" i="27" s="1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F15" i="25"/>
  <c r="G15" i="25"/>
  <c r="H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N16" i="25"/>
  <c r="P16" i="25"/>
  <c r="P82" i="25" s="1"/>
  <c r="S16" i="25"/>
  <c r="Y16" i="25"/>
  <c r="AA16" i="25"/>
  <c r="AC16" i="25"/>
  <c r="AF16" i="25"/>
  <c r="AI16" i="25"/>
  <c r="AL16" i="25"/>
  <c r="AO16" i="25"/>
  <c r="F19" i="25"/>
  <c r="G19" i="25"/>
  <c r="H19" i="25"/>
  <c r="I19" i="25"/>
  <c r="J19" i="25"/>
  <c r="K19" i="25"/>
  <c r="L19" i="25"/>
  <c r="M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G24" i="25" s="1"/>
  <c r="AH19" i="25"/>
  <c r="AI19" i="25"/>
  <c r="AJ19" i="25"/>
  <c r="AK19" i="25"/>
  <c r="AL19" i="25"/>
  <c r="AM19" i="25"/>
  <c r="AN19" i="25"/>
  <c r="AO19" i="25"/>
  <c r="AO24" i="25" s="1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A20" i="27" s="1"/>
  <c r="AB20" i="25"/>
  <c r="AC20" i="25"/>
  <c r="AD20" i="25"/>
  <c r="AD24" i="25" s="1"/>
  <c r="AE20" i="25"/>
  <c r="AF20" i="25"/>
  <c r="AF24" i="25" s="1"/>
  <c r="AF82" i="25" s="1"/>
  <c r="AG20" i="25"/>
  <c r="AH20" i="25"/>
  <c r="AI20" i="25"/>
  <c r="AI24" i="25" s="1"/>
  <c r="AJ20" i="25"/>
  <c r="AK20" i="25"/>
  <c r="AL20" i="25"/>
  <c r="AM20" i="25"/>
  <c r="AN20" i="25"/>
  <c r="AO20" i="25"/>
  <c r="F21" i="25"/>
  <c r="G21" i="25"/>
  <c r="H21" i="25"/>
  <c r="I21" i="25"/>
  <c r="J21" i="25"/>
  <c r="K21" i="25"/>
  <c r="L21" i="25"/>
  <c r="M21" i="25"/>
  <c r="N21" i="25"/>
  <c r="N21" i="27" s="1"/>
  <c r="O21" i="25"/>
  <c r="P21" i="25"/>
  <c r="Q21" i="25"/>
  <c r="R21" i="25"/>
  <c r="S21" i="25"/>
  <c r="T21" i="25"/>
  <c r="U21" i="25"/>
  <c r="V21" i="25"/>
  <c r="V21" i="27" s="1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H24" i="25" s="1"/>
  <c r="AI21" i="25"/>
  <c r="AJ21" i="25"/>
  <c r="AK21" i="25"/>
  <c r="AL21" i="25"/>
  <c r="AM21" i="25"/>
  <c r="AN21" i="25"/>
  <c r="AO21" i="25"/>
  <c r="D22" i="25"/>
  <c r="F22" i="37" s="1"/>
  <c r="F22" i="25"/>
  <c r="G22" i="25"/>
  <c r="H22" i="25"/>
  <c r="I22" i="25"/>
  <c r="I22" i="27" s="1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Y22" i="27" s="1"/>
  <c r="Z22" i="25"/>
  <c r="AA22" i="25"/>
  <c r="AB22" i="25"/>
  <c r="AC22" i="25"/>
  <c r="AD22" i="25"/>
  <c r="AE22" i="25"/>
  <c r="AE24" i="25" s="1"/>
  <c r="AF22" i="25"/>
  <c r="AG22" i="25"/>
  <c r="AH22" i="25"/>
  <c r="AI22" i="25"/>
  <c r="AJ22" i="25"/>
  <c r="AK22" i="25"/>
  <c r="AL22" i="25"/>
  <c r="AM22" i="25"/>
  <c r="AN22" i="25"/>
  <c r="AO22" i="25"/>
  <c r="F23" i="25"/>
  <c r="G23" i="25"/>
  <c r="H23" i="25"/>
  <c r="I23" i="25"/>
  <c r="J23" i="25"/>
  <c r="K23" i="25"/>
  <c r="P23" i="25"/>
  <c r="Q23" i="25"/>
  <c r="R23" i="25"/>
  <c r="S23" i="25"/>
  <c r="T23" i="25"/>
  <c r="U23" i="25"/>
  <c r="U23" i="27" s="1"/>
  <c r="V23" i="25"/>
  <c r="W23" i="25"/>
  <c r="X23" i="25"/>
  <c r="Y23" i="25"/>
  <c r="Z23" i="25"/>
  <c r="AA23" i="25"/>
  <c r="AB23" i="25"/>
  <c r="AC23" i="25"/>
  <c r="AC23" i="27" s="1"/>
  <c r="AD23" i="25"/>
  <c r="AE23" i="25"/>
  <c r="AF23" i="25"/>
  <c r="AG23" i="25"/>
  <c r="AH23" i="25"/>
  <c r="AI23" i="25"/>
  <c r="AJ23" i="25"/>
  <c r="AK23" i="25"/>
  <c r="AK24" i="25" s="1"/>
  <c r="AK82" i="25" s="1"/>
  <c r="AK91" i="25" s="1"/>
  <c r="AL23" i="25"/>
  <c r="AM23" i="25"/>
  <c r="AN23" i="25"/>
  <c r="AO23" i="25"/>
  <c r="G24" i="25"/>
  <c r="M24" i="25"/>
  <c r="P24" i="25"/>
  <c r="V24" i="25"/>
  <c r="Z24" i="25"/>
  <c r="AL24" i="25"/>
  <c r="AN24" i="25"/>
  <c r="F27" i="25"/>
  <c r="G27" i="25"/>
  <c r="H27" i="25"/>
  <c r="I27" i="25"/>
  <c r="J27" i="25"/>
  <c r="K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E29" i="25" s="1"/>
  <c r="AF27" i="25"/>
  <c r="AG27" i="25"/>
  <c r="AH27" i="25"/>
  <c r="AI27" i="25"/>
  <c r="AJ27" i="25"/>
  <c r="AK27" i="25"/>
  <c r="AL27" i="25"/>
  <c r="AM27" i="25"/>
  <c r="AM29" i="25" s="1"/>
  <c r="AN27" i="25"/>
  <c r="AN29" i="25" s="1"/>
  <c r="AO27" i="25"/>
  <c r="F28" i="25"/>
  <c r="G28" i="25"/>
  <c r="H28" i="25"/>
  <c r="I28" i="25"/>
  <c r="E28" i="25" s="1"/>
  <c r="G28" i="37" s="1"/>
  <c r="I28" i="37" s="1"/>
  <c r="J28" i="25"/>
  <c r="K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L29" i="25" s="1"/>
  <c r="AM28" i="25"/>
  <c r="AN28" i="25"/>
  <c r="AO28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T29" i="25"/>
  <c r="U29" i="25"/>
  <c r="W29" i="25"/>
  <c r="Y29" i="25"/>
  <c r="Z29" i="25"/>
  <c r="AC29" i="25"/>
  <c r="AF29" i="25"/>
  <c r="AG29" i="25"/>
  <c r="AH29" i="25"/>
  <c r="AK29" i="25"/>
  <c r="AO29" i="25"/>
  <c r="F32" i="25"/>
  <c r="G32" i="25"/>
  <c r="H32" i="25"/>
  <c r="I32" i="25"/>
  <c r="J32" i="25"/>
  <c r="K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J36" i="25" s="1"/>
  <c r="AK32" i="25"/>
  <c r="AK36" i="25" s="1"/>
  <c r="AL32" i="25"/>
  <c r="AM32" i="25"/>
  <c r="AN32" i="25"/>
  <c r="AN36" i="25" s="1"/>
  <c r="AN82" i="25" s="1"/>
  <c r="AN91" i="25" s="1"/>
  <c r="AO32" i="25"/>
  <c r="F33" i="25"/>
  <c r="G33" i="25"/>
  <c r="H33" i="25"/>
  <c r="I33" i="25"/>
  <c r="J33" i="25"/>
  <c r="D33" i="25" s="1"/>
  <c r="F33" i="37" s="1"/>
  <c r="K33" i="25"/>
  <c r="L33" i="25"/>
  <c r="M33" i="25"/>
  <c r="N33" i="25"/>
  <c r="O33" i="25"/>
  <c r="P33" i="25"/>
  <c r="P36" i="25" s="1"/>
  <c r="Q33" i="25"/>
  <c r="R33" i="25"/>
  <c r="S33" i="25"/>
  <c r="T33" i="25"/>
  <c r="U33" i="25"/>
  <c r="V33" i="25"/>
  <c r="W33" i="25"/>
  <c r="W33" i="27" s="1"/>
  <c r="X33" i="25"/>
  <c r="Y33" i="25"/>
  <c r="Z33" i="25"/>
  <c r="AA33" i="25"/>
  <c r="AB33" i="25"/>
  <c r="AC33" i="25"/>
  <c r="AD33" i="25"/>
  <c r="AE33" i="25"/>
  <c r="AE33" i="27" s="1"/>
  <c r="AF33" i="25"/>
  <c r="AG33" i="25"/>
  <c r="AH33" i="25"/>
  <c r="AI33" i="25"/>
  <c r="AJ33" i="25"/>
  <c r="AK33" i="25"/>
  <c r="AL33" i="25"/>
  <c r="AM33" i="25"/>
  <c r="AM36" i="25" s="1"/>
  <c r="AN33" i="25"/>
  <c r="AO33" i="25"/>
  <c r="D34" i="25"/>
  <c r="F34" i="37" s="1"/>
  <c r="F34" i="25"/>
  <c r="G34" i="25"/>
  <c r="H34" i="25"/>
  <c r="I34" i="25"/>
  <c r="J34" i="25"/>
  <c r="K34" i="25"/>
  <c r="L34" i="25"/>
  <c r="M34" i="25"/>
  <c r="M36" i="25" s="1"/>
  <c r="N34" i="25"/>
  <c r="O34" i="25"/>
  <c r="P34" i="25"/>
  <c r="Q34" i="25"/>
  <c r="R34" i="25"/>
  <c r="R34" i="27" s="1"/>
  <c r="S34" i="25"/>
  <c r="T34" i="25"/>
  <c r="U34" i="25"/>
  <c r="V34" i="25"/>
  <c r="W34" i="25"/>
  <c r="X34" i="25"/>
  <c r="Y34" i="25"/>
  <c r="Z34" i="25"/>
  <c r="Z34" i="27" s="1"/>
  <c r="AA34" i="25"/>
  <c r="AB34" i="25"/>
  <c r="AC34" i="25"/>
  <c r="AD34" i="25"/>
  <c r="AE34" i="25"/>
  <c r="AF34" i="25"/>
  <c r="AG34" i="25"/>
  <c r="AG36" i="25" s="1"/>
  <c r="AH34" i="25"/>
  <c r="AI34" i="25"/>
  <c r="AJ34" i="25"/>
  <c r="AK34" i="25"/>
  <c r="AL34" i="25"/>
  <c r="AM34" i="25"/>
  <c r="AN34" i="25"/>
  <c r="AO34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H36" i="25"/>
  <c r="L36" i="25"/>
  <c r="Q36" i="25"/>
  <c r="U36" i="25"/>
  <c r="X36" i="25"/>
  <c r="Z36" i="25"/>
  <c r="AF36" i="25"/>
  <c r="AO36" i="25"/>
  <c r="F39" i="25"/>
  <c r="G39" i="25"/>
  <c r="H39" i="25"/>
  <c r="I39" i="25"/>
  <c r="J39" i="25"/>
  <c r="K39" i="25"/>
  <c r="L39" i="25"/>
  <c r="L39" i="27" s="1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B39" i="27" s="1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F40" i="25"/>
  <c r="G40" i="25"/>
  <c r="H40" i="25"/>
  <c r="H40" i="27" s="1"/>
  <c r="I40" i="25"/>
  <c r="J40" i="25"/>
  <c r="K40" i="25"/>
  <c r="L40" i="25"/>
  <c r="M40" i="25"/>
  <c r="N40" i="25"/>
  <c r="O40" i="25"/>
  <c r="P40" i="25"/>
  <c r="P42" i="25" s="1"/>
  <c r="P43" i="25" s="1"/>
  <c r="Q40" i="25"/>
  <c r="R40" i="25"/>
  <c r="R42" i="25" s="1"/>
  <c r="R43" i="25" s="1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G42" i="25" s="1"/>
  <c r="AG43" i="25" s="1"/>
  <c r="AH40" i="25"/>
  <c r="AI40" i="25"/>
  <c r="AJ40" i="25"/>
  <c r="AK40" i="25"/>
  <c r="AL40" i="25"/>
  <c r="AM40" i="25"/>
  <c r="AN40" i="25"/>
  <c r="AO40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S41" i="27" s="1"/>
  <c r="T41" i="25"/>
  <c r="U41" i="25"/>
  <c r="V41" i="25"/>
  <c r="W41" i="25"/>
  <c r="X41" i="25"/>
  <c r="Y41" i="25"/>
  <c r="Z41" i="25"/>
  <c r="AA41" i="25"/>
  <c r="AA41" i="27" s="1"/>
  <c r="AB41" i="25"/>
  <c r="AC41" i="25"/>
  <c r="AD41" i="25"/>
  <c r="AE41" i="25"/>
  <c r="AF41" i="25"/>
  <c r="AG41" i="25"/>
  <c r="AH41" i="25"/>
  <c r="AH42" i="25" s="1"/>
  <c r="AI41" i="25"/>
  <c r="AJ41" i="25"/>
  <c r="AK41" i="25"/>
  <c r="AK42" i="25" s="1"/>
  <c r="AK43" i="25" s="1"/>
  <c r="AL41" i="25"/>
  <c r="AL42" i="25" s="1"/>
  <c r="AL43" i="25" s="1"/>
  <c r="AM41" i="25"/>
  <c r="AN41" i="25"/>
  <c r="AN42" i="25" s="1"/>
  <c r="AO41" i="25"/>
  <c r="G42" i="25"/>
  <c r="H42" i="25"/>
  <c r="H43" i="25" s="1"/>
  <c r="J42" i="25"/>
  <c r="J43" i="25" s="1"/>
  <c r="M42" i="25"/>
  <c r="M43" i="25" s="1"/>
  <c r="N42" i="25"/>
  <c r="N43" i="25" s="1"/>
  <c r="O42" i="25"/>
  <c r="Q42" i="25"/>
  <c r="Q43" i="25" s="1"/>
  <c r="T42" i="25"/>
  <c r="U42" i="25"/>
  <c r="U43" i="25" s="1"/>
  <c r="W42" i="25"/>
  <c r="W43" i="25" s="1"/>
  <c r="Z42" i="25"/>
  <c r="Z43" i="25" s="1"/>
  <c r="AC42" i="25"/>
  <c r="AC43" i="25" s="1"/>
  <c r="AE42" i="25"/>
  <c r="AF42" i="25"/>
  <c r="AF43" i="25" s="1"/>
  <c r="AJ42" i="25"/>
  <c r="AM42" i="25"/>
  <c r="AM43" i="25" s="1"/>
  <c r="AO42" i="25"/>
  <c r="AO43" i="25" s="1"/>
  <c r="AH43" i="25"/>
  <c r="AJ43" i="25"/>
  <c r="AN43" i="25"/>
  <c r="F45" i="25"/>
  <c r="G45" i="25"/>
  <c r="H45" i="25"/>
  <c r="D45" i="25" s="1"/>
  <c r="F45" i="37" s="1"/>
  <c r="I45" i="25"/>
  <c r="J45" i="25"/>
  <c r="K45" i="25"/>
  <c r="L45" i="25"/>
  <c r="M45" i="25"/>
  <c r="N45" i="25"/>
  <c r="O45" i="25"/>
  <c r="O45" i="27" s="1"/>
  <c r="P45" i="25"/>
  <c r="P45" i="27" s="1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E45" i="27" s="1"/>
  <c r="AF45" i="25"/>
  <c r="AG45" i="25"/>
  <c r="AH45" i="25"/>
  <c r="AI45" i="25"/>
  <c r="AJ45" i="25"/>
  <c r="AK45" i="25"/>
  <c r="AL45" i="25"/>
  <c r="AM45" i="25"/>
  <c r="AN45" i="25"/>
  <c r="AO45" i="25"/>
  <c r="D47" i="25"/>
  <c r="F47" i="37" s="1"/>
  <c r="H47" i="37" s="1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F49" i="25"/>
  <c r="D49" i="25" s="1"/>
  <c r="F49" i="37" s="1"/>
  <c r="G49" i="25"/>
  <c r="H49" i="25"/>
  <c r="I49" i="25"/>
  <c r="J49" i="25"/>
  <c r="J49" i="27" s="1"/>
  <c r="K49" i="25"/>
  <c r="R49" i="25"/>
  <c r="S49" i="25"/>
  <c r="T49" i="25"/>
  <c r="T49" i="27" s="1"/>
  <c r="U49" i="25"/>
  <c r="V49" i="25"/>
  <c r="W49" i="25"/>
  <c r="X49" i="25"/>
  <c r="Y49" i="25"/>
  <c r="Z49" i="25"/>
  <c r="AA49" i="25"/>
  <c r="AB49" i="25"/>
  <c r="AB49" i="27" s="1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F51" i="25"/>
  <c r="G51" i="25"/>
  <c r="H51" i="25"/>
  <c r="I51" i="25"/>
  <c r="J51" i="25"/>
  <c r="K51" i="25"/>
  <c r="P51" i="25"/>
  <c r="P51" i="27" s="1"/>
  <c r="Q51" i="25"/>
  <c r="R51" i="25"/>
  <c r="S51" i="25"/>
  <c r="T51" i="25"/>
  <c r="U51" i="25"/>
  <c r="V51" i="25"/>
  <c r="W51" i="25"/>
  <c r="X51" i="25"/>
  <c r="X51" i="27" s="1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F54" i="25"/>
  <c r="G54" i="25"/>
  <c r="H54" i="25"/>
  <c r="I54" i="25"/>
  <c r="J54" i="25"/>
  <c r="J56" i="25" s="1"/>
  <c r="K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F56" i="25" s="1"/>
  <c r="AG54" i="25"/>
  <c r="AH54" i="25"/>
  <c r="AH56" i="25" s="1"/>
  <c r="AI54" i="25"/>
  <c r="AJ54" i="25"/>
  <c r="AK54" i="25"/>
  <c r="AK56" i="25" s="1"/>
  <c r="AL54" i="25"/>
  <c r="AM54" i="25"/>
  <c r="AN54" i="25"/>
  <c r="AO54" i="25"/>
  <c r="AO56" i="25" s="1"/>
  <c r="F55" i="25"/>
  <c r="G55" i="25"/>
  <c r="H55" i="25"/>
  <c r="I55" i="25"/>
  <c r="J55" i="25"/>
  <c r="K55" i="25"/>
  <c r="L55" i="25"/>
  <c r="M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G56" i="25" s="1"/>
  <c r="AH55" i="25"/>
  <c r="AI55" i="25"/>
  <c r="AJ55" i="25"/>
  <c r="AK55" i="25"/>
  <c r="AL55" i="25"/>
  <c r="AL56" i="25" s="1"/>
  <c r="AM55" i="25"/>
  <c r="AN55" i="25"/>
  <c r="AO55" i="25"/>
  <c r="F56" i="25"/>
  <c r="H56" i="25"/>
  <c r="I56" i="25"/>
  <c r="N56" i="25"/>
  <c r="O56" i="25"/>
  <c r="P56" i="25"/>
  <c r="R56" i="25"/>
  <c r="S56" i="25"/>
  <c r="X56" i="25"/>
  <c r="AA56" i="25"/>
  <c r="AE56" i="25"/>
  <c r="AI56" i="25"/>
  <c r="AJ56" i="25"/>
  <c r="AM56" i="25"/>
  <c r="AN56" i="25"/>
  <c r="F59" i="25"/>
  <c r="G59" i="25"/>
  <c r="H59" i="25"/>
  <c r="I59" i="25"/>
  <c r="J59" i="25"/>
  <c r="K59" i="25"/>
  <c r="L59" i="25"/>
  <c r="M59" i="25"/>
  <c r="M61" i="25" s="1"/>
  <c r="N59" i="25"/>
  <c r="O59" i="25"/>
  <c r="O59" i="27" s="1"/>
  <c r="P59" i="25"/>
  <c r="P61" i="25" s="1"/>
  <c r="Q59" i="25"/>
  <c r="R59" i="25"/>
  <c r="S59" i="25"/>
  <c r="T59" i="25"/>
  <c r="U59" i="25"/>
  <c r="V59" i="25"/>
  <c r="W59" i="25"/>
  <c r="W59" i="27" s="1"/>
  <c r="X59" i="25"/>
  <c r="Y59" i="25"/>
  <c r="Y61" i="25" s="1"/>
  <c r="Z59" i="25"/>
  <c r="AA59" i="25"/>
  <c r="AB59" i="25"/>
  <c r="AC59" i="25"/>
  <c r="AD59" i="25"/>
  <c r="AE59" i="25"/>
  <c r="AE59" i="27" s="1"/>
  <c r="AF59" i="25"/>
  <c r="AG59" i="25"/>
  <c r="AH59" i="25"/>
  <c r="AH61" i="25" s="1"/>
  <c r="AI59" i="25"/>
  <c r="AJ59" i="25"/>
  <c r="AJ61" i="25" s="1"/>
  <c r="AK59" i="25"/>
  <c r="AL59" i="25"/>
  <c r="AM59" i="25"/>
  <c r="AN59" i="25"/>
  <c r="AO59" i="25"/>
  <c r="F60" i="25"/>
  <c r="G60" i="25"/>
  <c r="E60" i="25" s="1"/>
  <c r="G60" i="37" s="1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W61" i="25" s="1"/>
  <c r="X60" i="25"/>
  <c r="Y60" i="25"/>
  <c r="Z60" i="25"/>
  <c r="AA60" i="25"/>
  <c r="AB60" i="25"/>
  <c r="AC60" i="25"/>
  <c r="AD60" i="25"/>
  <c r="AE60" i="25"/>
  <c r="AE61" i="25" s="1"/>
  <c r="AF60" i="25"/>
  <c r="AF61" i="25" s="1"/>
  <c r="AG60" i="25"/>
  <c r="AH60" i="25"/>
  <c r="AI60" i="25"/>
  <c r="AJ60" i="25"/>
  <c r="AK60" i="25"/>
  <c r="AL60" i="25"/>
  <c r="AL61" i="25" s="1"/>
  <c r="AM60" i="25"/>
  <c r="AN60" i="25"/>
  <c r="AN61" i="25" s="1"/>
  <c r="AO60" i="25"/>
  <c r="H61" i="25"/>
  <c r="I61" i="25"/>
  <c r="O61" i="25"/>
  <c r="Q61" i="25"/>
  <c r="U61" i="25"/>
  <c r="X61" i="25"/>
  <c r="Z61" i="25"/>
  <c r="AG61" i="25"/>
  <c r="AK61" i="25"/>
  <c r="AM61" i="25"/>
  <c r="AO61" i="25"/>
  <c r="F64" i="25"/>
  <c r="G64" i="25"/>
  <c r="H64" i="25"/>
  <c r="I64" i="25"/>
  <c r="J64" i="25"/>
  <c r="K64" i="25"/>
  <c r="K66" i="25" s="1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F66" i="25" s="1"/>
  <c r="AG64" i="25"/>
  <c r="AH64" i="25"/>
  <c r="AH66" i="25" s="1"/>
  <c r="AI64" i="25"/>
  <c r="AI66" i="25" s="1"/>
  <c r="AJ64" i="25"/>
  <c r="AK64" i="25"/>
  <c r="AL64" i="25"/>
  <c r="AM64" i="25"/>
  <c r="AN64" i="25"/>
  <c r="AN66" i="25" s="1"/>
  <c r="AO64" i="25"/>
  <c r="D65" i="25"/>
  <c r="F65" i="37" s="1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V65" i="27" s="1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J66" i="25" s="1"/>
  <c r="AK65" i="25"/>
  <c r="AL65" i="25"/>
  <c r="AM65" i="25"/>
  <c r="AN65" i="25"/>
  <c r="AO65" i="25"/>
  <c r="F66" i="25"/>
  <c r="L66" i="25"/>
  <c r="M66" i="25"/>
  <c r="N66" i="25"/>
  <c r="O66" i="25"/>
  <c r="T66" i="25"/>
  <c r="U66" i="25"/>
  <c r="V66" i="25"/>
  <c r="W66" i="25"/>
  <c r="Z66" i="25"/>
  <c r="AB66" i="25"/>
  <c r="AC66" i="25"/>
  <c r="AD66" i="25"/>
  <c r="AE66" i="25"/>
  <c r="AK66" i="25"/>
  <c r="AL66" i="25"/>
  <c r="AM66" i="25"/>
  <c r="F70" i="25"/>
  <c r="G70" i="25"/>
  <c r="G72" i="25" s="1"/>
  <c r="H70" i="25"/>
  <c r="I70" i="25"/>
  <c r="J70" i="25"/>
  <c r="K70" i="25"/>
  <c r="L70" i="25"/>
  <c r="L72" i="25" s="1"/>
  <c r="M70" i="25"/>
  <c r="N70" i="25"/>
  <c r="O70" i="25"/>
  <c r="O72" i="25" s="1"/>
  <c r="P70" i="25"/>
  <c r="Q70" i="25"/>
  <c r="Q72" i="25" s="1"/>
  <c r="R70" i="25"/>
  <c r="S70" i="25"/>
  <c r="T70" i="25"/>
  <c r="U70" i="25"/>
  <c r="V70" i="25"/>
  <c r="W70" i="25"/>
  <c r="W72" i="25" s="1"/>
  <c r="X70" i="25"/>
  <c r="Y70" i="25"/>
  <c r="Z70" i="25"/>
  <c r="AA70" i="25"/>
  <c r="AB70" i="25"/>
  <c r="AB72" i="25" s="1"/>
  <c r="AC70" i="25"/>
  <c r="AD70" i="25"/>
  <c r="AE70" i="25"/>
  <c r="AE72" i="25" s="1"/>
  <c r="AF70" i="25"/>
  <c r="AG70" i="25"/>
  <c r="AG72" i="25" s="1"/>
  <c r="AH70" i="25"/>
  <c r="AI70" i="25"/>
  <c r="AJ70" i="25"/>
  <c r="AJ72" i="25" s="1"/>
  <c r="AK70" i="25"/>
  <c r="AL70" i="25"/>
  <c r="AM70" i="25"/>
  <c r="AM72" i="25" s="1"/>
  <c r="AN70" i="25"/>
  <c r="AO70" i="25"/>
  <c r="AO72" i="25" s="1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F72" i="25" s="1"/>
  <c r="AG71" i="25"/>
  <c r="AH71" i="25"/>
  <c r="AI71" i="25"/>
  <c r="AI72" i="25" s="1"/>
  <c r="AJ71" i="25"/>
  <c r="AK71" i="25"/>
  <c r="AL71" i="25"/>
  <c r="AM71" i="25"/>
  <c r="AN71" i="25"/>
  <c r="AO71" i="25"/>
  <c r="H72" i="25"/>
  <c r="J72" i="25"/>
  <c r="M72" i="25"/>
  <c r="R72" i="25"/>
  <c r="U72" i="25"/>
  <c r="Z72" i="25"/>
  <c r="AC72" i="25"/>
  <c r="AH72" i="25"/>
  <c r="AK72" i="25"/>
  <c r="AN72" i="25"/>
  <c r="F73" i="25"/>
  <c r="G73" i="25"/>
  <c r="H73" i="25"/>
  <c r="H73" i="27" s="1"/>
  <c r="I73" i="25"/>
  <c r="J73" i="25"/>
  <c r="K73" i="25"/>
  <c r="L73" i="25"/>
  <c r="M73" i="25"/>
  <c r="N73" i="25"/>
  <c r="O73" i="25"/>
  <c r="P73" i="25"/>
  <c r="P73" i="27" s="1"/>
  <c r="Q73" i="25"/>
  <c r="R73" i="25"/>
  <c r="S73" i="25"/>
  <c r="T73" i="25"/>
  <c r="U73" i="25"/>
  <c r="V73" i="25"/>
  <c r="W73" i="25"/>
  <c r="X73" i="25"/>
  <c r="X73" i="27" s="1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D74" i="25" s="1"/>
  <c r="F74" i="37" s="1"/>
  <c r="H74" i="37" s="1"/>
  <c r="G74" i="25"/>
  <c r="E74" i="25" s="1"/>
  <c r="G74" i="37" s="1"/>
  <c r="H74" i="25"/>
  <c r="I74" i="25"/>
  <c r="J74" i="25"/>
  <c r="K74" i="25"/>
  <c r="L74" i="25"/>
  <c r="M74" i="25"/>
  <c r="N74" i="25"/>
  <c r="O74" i="25"/>
  <c r="O74" i="27" s="1"/>
  <c r="P74" i="25"/>
  <c r="Q74" i="25"/>
  <c r="R74" i="25"/>
  <c r="S74" i="25"/>
  <c r="T74" i="25"/>
  <c r="T74" i="27" s="1"/>
  <c r="U74" i="25"/>
  <c r="V74" i="25"/>
  <c r="W74" i="25"/>
  <c r="W74" i="27" s="1"/>
  <c r="X74" i="25"/>
  <c r="Y74" i="25"/>
  <c r="Z74" i="25"/>
  <c r="AA74" i="25"/>
  <c r="AB74" i="25"/>
  <c r="AC74" i="25"/>
  <c r="AD74" i="25"/>
  <c r="AE74" i="25"/>
  <c r="AE74" i="27" s="1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H75" i="25"/>
  <c r="I75" i="25"/>
  <c r="J75" i="25"/>
  <c r="K75" i="25"/>
  <c r="L75" i="25"/>
  <c r="L75" i="27" s="1"/>
  <c r="M75" i="25"/>
  <c r="N75" i="25"/>
  <c r="O75" i="25"/>
  <c r="P75" i="25"/>
  <c r="Q75" i="25"/>
  <c r="R75" i="25"/>
  <c r="S75" i="25"/>
  <c r="T75" i="25"/>
  <c r="T75" i="27" s="1"/>
  <c r="U75" i="25"/>
  <c r="V75" i="25"/>
  <c r="W75" i="25"/>
  <c r="X75" i="25"/>
  <c r="Y75" i="25"/>
  <c r="Z75" i="25"/>
  <c r="AA75" i="25"/>
  <c r="AB75" i="25"/>
  <c r="AB75" i="27" s="1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H76" i="25"/>
  <c r="I76" i="25"/>
  <c r="J76" i="25"/>
  <c r="K76" i="25"/>
  <c r="L76" i="25"/>
  <c r="M76" i="25"/>
  <c r="N76" i="25"/>
  <c r="N76" i="27" s="1"/>
  <c r="O76" i="25"/>
  <c r="P76" i="25"/>
  <c r="Q76" i="25"/>
  <c r="R76" i="25"/>
  <c r="S76" i="25"/>
  <c r="T76" i="25"/>
  <c r="U76" i="25"/>
  <c r="V76" i="25"/>
  <c r="V76" i="27" s="1"/>
  <c r="W76" i="25"/>
  <c r="X76" i="25"/>
  <c r="Y76" i="25"/>
  <c r="Z76" i="25"/>
  <c r="AA76" i="25"/>
  <c r="AB76" i="25"/>
  <c r="AC76" i="25"/>
  <c r="AD76" i="25"/>
  <c r="AD76" i="27" s="1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F77" i="37" s="1"/>
  <c r="H77" i="37" s="1"/>
  <c r="F77" i="25"/>
  <c r="G77" i="25"/>
  <c r="H77" i="25"/>
  <c r="I77" i="25"/>
  <c r="J77" i="25"/>
  <c r="K77" i="25"/>
  <c r="L77" i="25"/>
  <c r="M77" i="25"/>
  <c r="M77" i="27" s="1"/>
  <c r="N77" i="25"/>
  <c r="O77" i="25"/>
  <c r="O77" i="27" s="1"/>
  <c r="P77" i="25"/>
  <c r="Q77" i="25"/>
  <c r="R77" i="25"/>
  <c r="S77" i="25"/>
  <c r="T77" i="25"/>
  <c r="U77" i="25"/>
  <c r="U77" i="27" s="1"/>
  <c r="V77" i="25"/>
  <c r="W77" i="25"/>
  <c r="X77" i="25"/>
  <c r="Y77" i="25"/>
  <c r="Z77" i="25"/>
  <c r="AA77" i="25"/>
  <c r="AB77" i="25"/>
  <c r="AC77" i="25"/>
  <c r="AC77" i="27" s="1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E78" i="25" s="1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H79" i="25"/>
  <c r="I79" i="25"/>
  <c r="E79" i="25" s="1"/>
  <c r="G79" i="37" s="1"/>
  <c r="J79" i="25"/>
  <c r="K79" i="25"/>
  <c r="L79" i="25"/>
  <c r="L79" i="27" s="1"/>
  <c r="M79" i="25"/>
  <c r="N79" i="25"/>
  <c r="O79" i="25"/>
  <c r="P79" i="25"/>
  <c r="Q79" i="25"/>
  <c r="R79" i="25"/>
  <c r="S79" i="25"/>
  <c r="T79" i="25"/>
  <c r="T79" i="27" s="1"/>
  <c r="U79" i="25"/>
  <c r="V79" i="25"/>
  <c r="W79" i="25"/>
  <c r="X79" i="25"/>
  <c r="Y79" i="25"/>
  <c r="Z79" i="25"/>
  <c r="AA79" i="25"/>
  <c r="AB79" i="25"/>
  <c r="AB79" i="27" s="1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F80" i="25"/>
  <c r="G80" i="25"/>
  <c r="H80" i="25"/>
  <c r="I80" i="25"/>
  <c r="J80" i="25"/>
  <c r="K80" i="25"/>
  <c r="K80" i="27" s="1"/>
  <c r="L80" i="25"/>
  <c r="M80" i="25"/>
  <c r="N80" i="25"/>
  <c r="O80" i="25"/>
  <c r="P80" i="25"/>
  <c r="Q80" i="25"/>
  <c r="R80" i="25"/>
  <c r="S80" i="25"/>
  <c r="S80" i="27" s="1"/>
  <c r="T80" i="25"/>
  <c r="U80" i="25"/>
  <c r="V80" i="25"/>
  <c r="W80" i="25"/>
  <c r="X80" i="25"/>
  <c r="X80" i="27" s="1"/>
  <c r="Y80" i="25"/>
  <c r="Z80" i="25"/>
  <c r="AA80" i="25"/>
  <c r="AA80" i="27" s="1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F81" i="25"/>
  <c r="G81" i="25"/>
  <c r="H81" i="25"/>
  <c r="J81" i="25"/>
  <c r="K81" i="25"/>
  <c r="L81" i="25"/>
  <c r="M81" i="25"/>
  <c r="N81" i="25"/>
  <c r="O81" i="25"/>
  <c r="P81" i="25"/>
  <c r="P81" i="27" s="1"/>
  <c r="Q81" i="25"/>
  <c r="R81" i="25"/>
  <c r="S81" i="25"/>
  <c r="T81" i="25"/>
  <c r="U81" i="25"/>
  <c r="V81" i="25"/>
  <c r="W81" i="25"/>
  <c r="X81" i="25"/>
  <c r="X81" i="27" s="1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6" i="25"/>
  <c r="D89" i="25" s="1"/>
  <c r="F86" i="25"/>
  <c r="G86" i="25"/>
  <c r="E86" i="25" s="1"/>
  <c r="E89" i="25" s="1"/>
  <c r="E87" i="25"/>
  <c r="G87" i="37" s="1"/>
  <c r="F87" i="25"/>
  <c r="D87" i="25" s="1"/>
  <c r="G87" i="25"/>
  <c r="D88" i="25"/>
  <c r="F88" i="37" s="1"/>
  <c r="F88" i="25"/>
  <c r="G88" i="25"/>
  <c r="E88" i="25" s="1"/>
  <c r="G88" i="37" s="1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F91" i="25"/>
  <c r="A5" i="37"/>
  <c r="D12" i="37"/>
  <c r="D13" i="37"/>
  <c r="E13" i="37"/>
  <c r="F13" i="37"/>
  <c r="H13" i="37" s="1"/>
  <c r="D14" i="37"/>
  <c r="D19" i="37"/>
  <c r="E20" i="37"/>
  <c r="E21" i="37"/>
  <c r="D23" i="37"/>
  <c r="D28" i="37"/>
  <c r="E28" i="37"/>
  <c r="D32" i="37"/>
  <c r="D34" i="37"/>
  <c r="H34" i="37" s="1"/>
  <c r="D35" i="37"/>
  <c r="E35" i="37"/>
  <c r="E39" i="37"/>
  <c r="E40" i="37"/>
  <c r="D41" i="37"/>
  <c r="D45" i="37"/>
  <c r="D47" i="37"/>
  <c r="E47" i="37"/>
  <c r="E49" i="37"/>
  <c r="D54" i="37"/>
  <c r="E54" i="37"/>
  <c r="D59" i="37"/>
  <c r="E59" i="37"/>
  <c r="D60" i="37"/>
  <c r="D61" i="37"/>
  <c r="D64" i="37"/>
  <c r="E65" i="37"/>
  <c r="D70" i="37"/>
  <c r="E70" i="37"/>
  <c r="E72" i="37" s="1"/>
  <c r="E71" i="37"/>
  <c r="D74" i="37"/>
  <c r="E76" i="37"/>
  <c r="D77" i="37"/>
  <c r="E78" i="37"/>
  <c r="G78" i="37"/>
  <c r="I78" i="37" s="1"/>
  <c r="I79" i="37"/>
  <c r="E80" i="37"/>
  <c r="D81" i="37"/>
  <c r="F86" i="37"/>
  <c r="D87" i="37"/>
  <c r="F87" i="37"/>
  <c r="H87" i="37"/>
  <c r="E88" i="37"/>
  <c r="A4" i="45"/>
  <c r="A5" i="45"/>
  <c r="H11" i="45"/>
  <c r="I11" i="45"/>
  <c r="G12" i="45"/>
  <c r="H12" i="45"/>
  <c r="F12" i="45" s="1"/>
  <c r="I12" i="45"/>
  <c r="L12" i="45"/>
  <c r="M12" i="45"/>
  <c r="E12" i="47" s="1"/>
  <c r="F13" i="45"/>
  <c r="G13" i="45"/>
  <c r="H13" i="45"/>
  <c r="I13" i="45"/>
  <c r="M13" i="45" s="1"/>
  <c r="L13" i="45"/>
  <c r="H14" i="45"/>
  <c r="I14" i="45"/>
  <c r="M14" i="45" s="1"/>
  <c r="E14" i="47" s="1"/>
  <c r="H15" i="45"/>
  <c r="F15" i="45" s="1"/>
  <c r="I15" i="45"/>
  <c r="J16" i="45"/>
  <c r="K16" i="45"/>
  <c r="K82" i="45" s="1"/>
  <c r="H18" i="45"/>
  <c r="I18" i="45"/>
  <c r="H19" i="45"/>
  <c r="F19" i="45" s="1"/>
  <c r="I19" i="45"/>
  <c r="L19" i="45"/>
  <c r="G20" i="45"/>
  <c r="H20" i="45"/>
  <c r="I20" i="45"/>
  <c r="M20" i="45"/>
  <c r="F21" i="45"/>
  <c r="G21" i="45"/>
  <c r="H21" i="45"/>
  <c r="I21" i="45"/>
  <c r="M21" i="45" s="1"/>
  <c r="E21" i="47" s="1"/>
  <c r="L21" i="45"/>
  <c r="D21" i="47" s="1"/>
  <c r="H22" i="45"/>
  <c r="L22" i="45" s="1"/>
  <c r="I22" i="45"/>
  <c r="F23" i="45"/>
  <c r="H23" i="45"/>
  <c r="I23" i="45"/>
  <c r="G23" i="45" s="1"/>
  <c r="L23" i="45"/>
  <c r="J24" i="45"/>
  <c r="K24" i="45"/>
  <c r="G27" i="45"/>
  <c r="H27" i="45"/>
  <c r="I27" i="45"/>
  <c r="M27" i="45"/>
  <c r="F28" i="45"/>
  <c r="G28" i="45"/>
  <c r="G29" i="45" s="1"/>
  <c r="H28" i="45"/>
  <c r="I28" i="45"/>
  <c r="M28" i="45" s="1"/>
  <c r="L28" i="45"/>
  <c r="I29" i="45"/>
  <c r="J29" i="45"/>
  <c r="K29" i="45"/>
  <c r="F32" i="45"/>
  <c r="H32" i="45"/>
  <c r="L32" i="45" s="1"/>
  <c r="I32" i="45"/>
  <c r="M32" i="45" s="1"/>
  <c r="F33" i="45"/>
  <c r="H33" i="45"/>
  <c r="L33" i="45" s="1"/>
  <c r="I33" i="45"/>
  <c r="G33" i="45" s="1"/>
  <c r="M33" i="45"/>
  <c r="E33" i="47" s="1"/>
  <c r="G34" i="45"/>
  <c r="H34" i="45"/>
  <c r="F34" i="45" s="1"/>
  <c r="I34" i="45"/>
  <c r="L34" i="45"/>
  <c r="D34" i="47" s="1"/>
  <c r="M34" i="45"/>
  <c r="E34" i="47" s="1"/>
  <c r="F35" i="45"/>
  <c r="G35" i="45"/>
  <c r="H35" i="45"/>
  <c r="I35" i="45"/>
  <c r="M35" i="45" s="1"/>
  <c r="L35" i="45"/>
  <c r="H36" i="45"/>
  <c r="J36" i="45"/>
  <c r="K36" i="45"/>
  <c r="L37" i="45"/>
  <c r="M37" i="45"/>
  <c r="H38" i="45"/>
  <c r="I38" i="45"/>
  <c r="G39" i="45"/>
  <c r="H39" i="45"/>
  <c r="F39" i="45" s="1"/>
  <c r="I39" i="45"/>
  <c r="M39" i="45"/>
  <c r="E39" i="47" s="1"/>
  <c r="F40" i="45"/>
  <c r="G40" i="45"/>
  <c r="H40" i="45"/>
  <c r="I40" i="45"/>
  <c r="M40" i="45" s="1"/>
  <c r="L40" i="45"/>
  <c r="L42" i="45" s="1"/>
  <c r="F41" i="45"/>
  <c r="F42" i="45" s="1"/>
  <c r="F43" i="45" s="1"/>
  <c r="H41" i="45"/>
  <c r="L41" i="45" s="1"/>
  <c r="I41" i="45"/>
  <c r="G41" i="45" s="1"/>
  <c r="M41" i="45"/>
  <c r="M42" i="45" s="1"/>
  <c r="M43" i="45" s="1"/>
  <c r="I42" i="45"/>
  <c r="I43" i="45" s="1"/>
  <c r="J42" i="45"/>
  <c r="J43" i="45" s="1"/>
  <c r="K42" i="45"/>
  <c r="K43" i="45"/>
  <c r="H45" i="45"/>
  <c r="I45" i="45"/>
  <c r="G45" i="45" s="1"/>
  <c r="F47" i="45"/>
  <c r="G47" i="45"/>
  <c r="H47" i="45"/>
  <c r="I47" i="45"/>
  <c r="L47" i="45"/>
  <c r="D47" i="47" s="1"/>
  <c r="M47" i="45"/>
  <c r="E47" i="47" s="1"/>
  <c r="G49" i="45"/>
  <c r="H49" i="45"/>
  <c r="I49" i="45"/>
  <c r="M49" i="45" s="1"/>
  <c r="G51" i="45"/>
  <c r="H51" i="45"/>
  <c r="L51" i="45" s="1"/>
  <c r="I51" i="45"/>
  <c r="M51" i="45"/>
  <c r="E51" i="47" s="1"/>
  <c r="H54" i="45"/>
  <c r="H56" i="45" s="1"/>
  <c r="I54" i="45"/>
  <c r="G54" i="45" s="1"/>
  <c r="L54" i="45"/>
  <c r="M54" i="45"/>
  <c r="E54" i="47" s="1"/>
  <c r="G55" i="45"/>
  <c r="H55" i="45"/>
  <c r="I55" i="45"/>
  <c r="M55" i="45"/>
  <c r="G56" i="45"/>
  <c r="I56" i="45"/>
  <c r="J56" i="45"/>
  <c r="K56" i="45"/>
  <c r="F59" i="45"/>
  <c r="F61" i="45" s="1"/>
  <c r="G59" i="45"/>
  <c r="H59" i="45"/>
  <c r="I59" i="45"/>
  <c r="M59" i="45" s="1"/>
  <c r="E59" i="47" s="1"/>
  <c r="L59" i="45"/>
  <c r="D59" i="47" s="1"/>
  <c r="D61" i="47" s="1"/>
  <c r="H60" i="45"/>
  <c r="F60" i="45" s="1"/>
  <c r="I60" i="45"/>
  <c r="L60" i="45"/>
  <c r="D60" i="47" s="1"/>
  <c r="H61" i="45"/>
  <c r="J61" i="45"/>
  <c r="K61" i="45"/>
  <c r="L61" i="45"/>
  <c r="H64" i="45"/>
  <c r="F64" i="45" s="1"/>
  <c r="I64" i="45"/>
  <c r="G65" i="45"/>
  <c r="H65" i="45"/>
  <c r="L65" i="45" s="1"/>
  <c r="D65" i="47" s="1"/>
  <c r="I65" i="45"/>
  <c r="M65" i="45"/>
  <c r="E65" i="47" s="1"/>
  <c r="I66" i="45"/>
  <c r="J66" i="45"/>
  <c r="K66" i="45"/>
  <c r="H70" i="45"/>
  <c r="F70" i="45" s="1"/>
  <c r="I70" i="45"/>
  <c r="L70" i="45"/>
  <c r="G71" i="45"/>
  <c r="H71" i="45"/>
  <c r="I71" i="45"/>
  <c r="M71" i="45"/>
  <c r="J72" i="45"/>
  <c r="K72" i="45"/>
  <c r="H73" i="45"/>
  <c r="I73" i="45"/>
  <c r="G73" i="45" s="1"/>
  <c r="F74" i="45"/>
  <c r="G74" i="45"/>
  <c r="H74" i="45"/>
  <c r="I74" i="45"/>
  <c r="L74" i="45"/>
  <c r="D74" i="47" s="1"/>
  <c r="M74" i="45"/>
  <c r="E74" i="47" s="1"/>
  <c r="G75" i="45"/>
  <c r="H75" i="45"/>
  <c r="I75" i="45"/>
  <c r="M75" i="45" s="1"/>
  <c r="G76" i="45"/>
  <c r="H76" i="45"/>
  <c r="L76" i="45" s="1"/>
  <c r="I76" i="45"/>
  <c r="M76" i="45"/>
  <c r="E76" i="47" s="1"/>
  <c r="H77" i="45"/>
  <c r="F77" i="45" s="1"/>
  <c r="I77" i="45"/>
  <c r="G77" i="45" s="1"/>
  <c r="L77" i="45"/>
  <c r="M77" i="45"/>
  <c r="E77" i="47" s="1"/>
  <c r="G78" i="45"/>
  <c r="H78" i="45"/>
  <c r="I78" i="45"/>
  <c r="M78" i="45"/>
  <c r="F79" i="45"/>
  <c r="G79" i="45"/>
  <c r="H79" i="45"/>
  <c r="I79" i="45"/>
  <c r="M79" i="45" s="1"/>
  <c r="L79" i="45"/>
  <c r="D79" i="47" s="1"/>
  <c r="H80" i="45"/>
  <c r="F80" i="45" s="1"/>
  <c r="I80" i="45"/>
  <c r="L80" i="45"/>
  <c r="H81" i="45"/>
  <c r="I81" i="45"/>
  <c r="G81" i="45" s="1"/>
  <c r="M81" i="45"/>
  <c r="D82" i="45"/>
  <c r="E82" i="45"/>
  <c r="A5" i="46"/>
  <c r="R8" i="46"/>
  <c r="T8" i="46"/>
  <c r="V8" i="46"/>
  <c r="X8" i="46"/>
  <c r="Z8" i="46"/>
  <c r="AB8" i="46"/>
  <c r="AD8" i="46"/>
  <c r="AF8" i="46"/>
  <c r="AH8" i="46"/>
  <c r="AJ8" i="46"/>
  <c r="AL8" i="46"/>
  <c r="AN8" i="46"/>
  <c r="F11" i="46"/>
  <c r="G11" i="46"/>
  <c r="E11" i="46" s="1"/>
  <c r="F12" i="46"/>
  <c r="D12" i="46" s="1"/>
  <c r="G12" i="46"/>
  <c r="E12" i="46" s="1"/>
  <c r="G12" i="47" s="1"/>
  <c r="I12" i="47" s="1"/>
  <c r="F13" i="46"/>
  <c r="D13" i="46" s="1"/>
  <c r="F13" i="47" s="1"/>
  <c r="H13" i="47" s="1"/>
  <c r="G13" i="46"/>
  <c r="E13" i="46" s="1"/>
  <c r="G13" i="47" s="1"/>
  <c r="E14" i="46"/>
  <c r="G14" i="47" s="1"/>
  <c r="F14" i="46"/>
  <c r="D14" i="46" s="1"/>
  <c r="G14" i="46"/>
  <c r="D15" i="46"/>
  <c r="F15" i="47" s="1"/>
  <c r="F15" i="46"/>
  <c r="G15" i="46"/>
  <c r="E15" i="46" s="1"/>
  <c r="G15" i="47" s="1"/>
  <c r="M15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W82" i="46" s="1"/>
  <c r="U646" i="44" s="1"/>
  <c r="X16" i="46"/>
  <c r="Y16" i="46"/>
  <c r="Y82" i="46" s="1"/>
  <c r="W646" i="44" s="1"/>
  <c r="Z16" i="46"/>
  <c r="Z82" i="46" s="1"/>
  <c r="X646" i="44" s="1"/>
  <c r="AA16" i="46"/>
  <c r="AB16" i="46"/>
  <c r="AC16" i="46"/>
  <c r="AD16" i="46"/>
  <c r="AE16" i="46"/>
  <c r="AF16" i="46"/>
  <c r="AG16" i="46"/>
  <c r="AH16" i="46"/>
  <c r="AH82" i="46" s="1"/>
  <c r="AI16" i="46"/>
  <c r="AJ16" i="46"/>
  <c r="AJ82" i="46" s="1"/>
  <c r="AK16" i="46"/>
  <c r="AL16" i="46"/>
  <c r="AM16" i="46"/>
  <c r="AM82" i="46" s="1"/>
  <c r="AN16" i="46"/>
  <c r="AO16" i="46"/>
  <c r="F19" i="46"/>
  <c r="G19" i="46"/>
  <c r="E19" i="46" s="1"/>
  <c r="M19" i="46"/>
  <c r="D20" i="46"/>
  <c r="E20" i="46"/>
  <c r="F20" i="46"/>
  <c r="G20" i="46"/>
  <c r="F21" i="46"/>
  <c r="D21" i="46" s="1"/>
  <c r="G21" i="46"/>
  <c r="E21" i="46" s="1"/>
  <c r="G21" i="47" s="1"/>
  <c r="I21" i="47" s="1"/>
  <c r="E22" i="46"/>
  <c r="G22" i="47" s="1"/>
  <c r="F22" i="46"/>
  <c r="D22" i="46" s="1"/>
  <c r="F22" i="47" s="1"/>
  <c r="G22" i="46"/>
  <c r="F23" i="46"/>
  <c r="D23" i="46" s="1"/>
  <c r="G23" i="46"/>
  <c r="E23" i="46" s="1"/>
  <c r="H24" i="46"/>
  <c r="I24" i="46"/>
  <c r="J24" i="46"/>
  <c r="K24" i="46"/>
  <c r="L24" i="46"/>
  <c r="M24" i="46"/>
  <c r="N24" i="46"/>
  <c r="O24" i="46"/>
  <c r="P24" i="46"/>
  <c r="Q24" i="46"/>
  <c r="R24" i="46"/>
  <c r="S24" i="46"/>
  <c r="S82" i="46" s="1"/>
  <c r="Q646" i="44" s="1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F27" i="46"/>
  <c r="G27" i="46"/>
  <c r="G29" i="46" s="1"/>
  <c r="H27" i="46"/>
  <c r="H29" i="46" s="1"/>
  <c r="H82" i="46" s="1"/>
  <c r="I27" i="46"/>
  <c r="I29" i="46" s="1"/>
  <c r="J27" i="46"/>
  <c r="K27" i="46"/>
  <c r="E28" i="46"/>
  <c r="G28" i="47" s="1"/>
  <c r="I28" i="47" s="1"/>
  <c r="F28" i="46"/>
  <c r="D28" i="46" s="1"/>
  <c r="F28" i="47" s="1"/>
  <c r="G28" i="46"/>
  <c r="J29" i="46"/>
  <c r="K29" i="46"/>
  <c r="L29" i="46"/>
  <c r="M29" i="46"/>
  <c r="N29" i="46"/>
  <c r="O29" i="46"/>
  <c r="P29" i="46"/>
  <c r="P82" i="46" s="1"/>
  <c r="N646" i="44" s="1"/>
  <c r="Q29" i="46"/>
  <c r="Q82" i="46" s="1"/>
  <c r="O646" i="44" s="1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G32" i="47" s="1"/>
  <c r="F32" i="46"/>
  <c r="G32" i="46"/>
  <c r="E33" i="46"/>
  <c r="G33" i="47" s="1"/>
  <c r="I33" i="47" s="1"/>
  <c r="F33" i="46"/>
  <c r="D33" i="46" s="1"/>
  <c r="G33" i="46"/>
  <c r="E34" i="46"/>
  <c r="G34" i="47" s="1"/>
  <c r="I34" i="47" s="1"/>
  <c r="F34" i="46"/>
  <c r="D34" i="46" s="1"/>
  <c r="G34" i="46"/>
  <c r="E35" i="46"/>
  <c r="G35" i="47" s="1"/>
  <c r="F35" i="46"/>
  <c r="D35" i="46" s="1"/>
  <c r="F35" i="47" s="1"/>
  <c r="H35" i="47" s="1"/>
  <c r="G35" i="46"/>
  <c r="G36" i="46"/>
  <c r="H36" i="46"/>
  <c r="I36" i="46"/>
  <c r="J36" i="46"/>
  <c r="J82" i="46" s="1"/>
  <c r="K36" i="46"/>
  <c r="L36" i="46"/>
  <c r="M36" i="46"/>
  <c r="N36" i="46"/>
  <c r="N82" i="46" s="1"/>
  <c r="L646" i="44" s="1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L82" i="46" s="1"/>
  <c r="AM36" i="46"/>
  <c r="AN36" i="46"/>
  <c r="AO36" i="46"/>
  <c r="D39" i="46"/>
  <c r="F39" i="47" s="1"/>
  <c r="F39" i="46"/>
  <c r="G39" i="46"/>
  <c r="E39" i="46" s="1"/>
  <c r="G39" i="47" s="1"/>
  <c r="I39" i="47" s="1"/>
  <c r="D40" i="46"/>
  <c r="F40" i="47" s="1"/>
  <c r="E40" i="46"/>
  <c r="G40" i="47" s="1"/>
  <c r="F40" i="46"/>
  <c r="G40" i="46"/>
  <c r="G42" i="46" s="1"/>
  <c r="D41" i="46"/>
  <c r="F41" i="47" s="1"/>
  <c r="F41" i="46"/>
  <c r="F42" i="46" s="1"/>
  <c r="G41" i="46"/>
  <c r="E41" i="46" s="1"/>
  <c r="H42" i="46"/>
  <c r="H43" i="46" s="1"/>
  <c r="I42" i="46"/>
  <c r="I43" i="46" s="1"/>
  <c r="J42" i="46"/>
  <c r="K42" i="46"/>
  <c r="L42" i="46"/>
  <c r="M42" i="46"/>
  <c r="M43" i="46" s="1"/>
  <c r="N42" i="46"/>
  <c r="O42" i="46"/>
  <c r="P42" i="46"/>
  <c r="P43" i="46" s="1"/>
  <c r="Q42" i="46"/>
  <c r="R42" i="46"/>
  <c r="S42" i="46"/>
  <c r="S43" i="46" s="1"/>
  <c r="T42" i="46"/>
  <c r="U42" i="46"/>
  <c r="U43" i="46" s="1"/>
  <c r="V42" i="46"/>
  <c r="W42" i="46"/>
  <c r="X42" i="46"/>
  <c r="X43" i="46" s="1"/>
  <c r="Y42" i="46"/>
  <c r="Y43" i="46" s="1"/>
  <c r="Z42" i="46"/>
  <c r="AA42" i="46"/>
  <c r="AB42" i="46"/>
  <c r="AB43" i="46" s="1"/>
  <c r="AC42" i="46"/>
  <c r="AC43" i="46" s="1"/>
  <c r="AD42" i="46"/>
  <c r="AE42" i="46"/>
  <c r="AE43" i="46" s="1"/>
  <c r="AF42" i="46"/>
  <c r="AF43" i="46" s="1"/>
  <c r="AG42" i="46"/>
  <c r="AG43" i="46" s="1"/>
  <c r="AH42" i="46"/>
  <c r="AI42" i="46"/>
  <c r="AJ42" i="46"/>
  <c r="AK42" i="46"/>
  <c r="AK43" i="46" s="1"/>
  <c r="AL42" i="46"/>
  <c r="AM42" i="46"/>
  <c r="AN42" i="46"/>
  <c r="AN43" i="46" s="1"/>
  <c r="AN82" i="46" s="1"/>
  <c r="AO42" i="46"/>
  <c r="AO43" i="46" s="1"/>
  <c r="AO82" i="46" s="1"/>
  <c r="F43" i="46"/>
  <c r="G43" i="46"/>
  <c r="J43" i="46"/>
  <c r="K43" i="46"/>
  <c r="L43" i="46"/>
  <c r="N43" i="46"/>
  <c r="O43" i="46"/>
  <c r="Q43" i="46"/>
  <c r="R43" i="46"/>
  <c r="T43" i="46"/>
  <c r="V43" i="46"/>
  <c r="W43" i="46"/>
  <c r="Z43" i="46"/>
  <c r="AA43" i="46"/>
  <c r="AD43" i="46"/>
  <c r="AH43" i="46"/>
  <c r="AI43" i="46"/>
  <c r="AJ43" i="46"/>
  <c r="AL43" i="46"/>
  <c r="AM43" i="46"/>
  <c r="F45" i="46"/>
  <c r="D45" i="46" s="1"/>
  <c r="F45" i="47" s="1"/>
  <c r="G45" i="46"/>
  <c r="E45" i="46" s="1"/>
  <c r="G45" i="47" s="1"/>
  <c r="D47" i="46"/>
  <c r="E47" i="46"/>
  <c r="F47" i="46"/>
  <c r="G47" i="46"/>
  <c r="F49" i="46"/>
  <c r="D49" i="46" s="1"/>
  <c r="G49" i="46"/>
  <c r="E49" i="46" s="1"/>
  <c r="G49" i="47" s="1"/>
  <c r="I49" i="47" s="1"/>
  <c r="D51" i="46"/>
  <c r="E51" i="46"/>
  <c r="G51" i="47" s="1"/>
  <c r="I51" i="47" s="1"/>
  <c r="F51" i="46"/>
  <c r="G51" i="46"/>
  <c r="F54" i="46"/>
  <c r="D54" i="46" s="1"/>
  <c r="G54" i="46"/>
  <c r="E54" i="46" s="1"/>
  <c r="D55" i="46"/>
  <c r="E55" i="46"/>
  <c r="G55" i="47" s="1"/>
  <c r="I55" i="47" s="1"/>
  <c r="F55" i="46"/>
  <c r="G55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E59" i="46"/>
  <c r="F59" i="46"/>
  <c r="D59" i="46" s="1"/>
  <c r="G59" i="46"/>
  <c r="E60" i="46"/>
  <c r="G60" i="47" s="1"/>
  <c r="F60" i="46"/>
  <c r="F61" i="46" s="1"/>
  <c r="G60" i="46"/>
  <c r="I60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F64" i="46"/>
  <c r="D64" i="46" s="1"/>
  <c r="G64" i="46"/>
  <c r="F65" i="46"/>
  <c r="D65" i="46" s="1"/>
  <c r="F65" i="47" s="1"/>
  <c r="H65" i="47" s="1"/>
  <c r="G65" i="46"/>
  <c r="E65" i="46" s="1"/>
  <c r="G65" i="47" s="1"/>
  <c r="I65" i="47" s="1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E70" i="46"/>
  <c r="F70" i="46"/>
  <c r="D70" i="46" s="1"/>
  <c r="G70" i="46"/>
  <c r="E71" i="46"/>
  <c r="E72" i="46" s="1"/>
  <c r="F71" i="46"/>
  <c r="D71" i="46" s="1"/>
  <c r="F71" i="47" s="1"/>
  <c r="G71" i="46"/>
  <c r="G72" i="46" s="1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F73" i="47" s="1"/>
  <c r="E73" i="46"/>
  <c r="G73" i="47" s="1"/>
  <c r="F73" i="46"/>
  <c r="G73" i="46"/>
  <c r="F74" i="46"/>
  <c r="D74" i="46" s="1"/>
  <c r="F74" i="47" s="1"/>
  <c r="G74" i="46"/>
  <c r="E74" i="46" s="1"/>
  <c r="E75" i="46"/>
  <c r="F75" i="46"/>
  <c r="D75" i="46" s="1"/>
  <c r="G75" i="46"/>
  <c r="F76" i="46"/>
  <c r="D76" i="46" s="1"/>
  <c r="F76" i="47" s="1"/>
  <c r="H76" i="47" s="1"/>
  <c r="G76" i="46"/>
  <c r="E76" i="46" s="1"/>
  <c r="G76" i="47" s="1"/>
  <c r="I76" i="47" s="1"/>
  <c r="D77" i="46"/>
  <c r="F77" i="47" s="1"/>
  <c r="H77" i="47" s="1"/>
  <c r="F77" i="46"/>
  <c r="G77" i="46"/>
  <c r="E77" i="46" s="1"/>
  <c r="G77" i="47" s="1"/>
  <c r="F78" i="46"/>
  <c r="D78" i="46" s="1"/>
  <c r="F78" i="47" s="1"/>
  <c r="G78" i="46"/>
  <c r="E78" i="46" s="1"/>
  <c r="D79" i="46"/>
  <c r="F79" i="47" s="1"/>
  <c r="E79" i="46"/>
  <c r="G79" i="47" s="1"/>
  <c r="I79" i="47" s="1"/>
  <c r="F79" i="46"/>
  <c r="G79" i="46"/>
  <c r="D80" i="46"/>
  <c r="F80" i="47" s="1"/>
  <c r="H80" i="47" s="1"/>
  <c r="F80" i="46"/>
  <c r="G80" i="46"/>
  <c r="E80" i="46" s="1"/>
  <c r="E81" i="46"/>
  <c r="G81" i="47" s="1"/>
  <c r="I81" i="47" s="1"/>
  <c r="F81" i="46"/>
  <c r="D81" i="46" s="1"/>
  <c r="F81" i="47" s="1"/>
  <c r="G81" i="46"/>
  <c r="O82" i="46"/>
  <c r="M646" i="44" s="1"/>
  <c r="T82" i="46"/>
  <c r="R646" i="44" s="1"/>
  <c r="X82" i="46"/>
  <c r="V646" i="44" s="1"/>
  <c r="AB82" i="46"/>
  <c r="Z646" i="44" s="1"/>
  <c r="AF82" i="46"/>
  <c r="AG82" i="46"/>
  <c r="D86" i="46"/>
  <c r="F86" i="47" s="1"/>
  <c r="H86" i="47" s="1"/>
  <c r="H89" i="47" s="1"/>
  <c r="E86" i="46"/>
  <c r="F86" i="46"/>
  <c r="F89" i="46" s="1"/>
  <c r="G86" i="46"/>
  <c r="D87" i="46"/>
  <c r="E87" i="46"/>
  <c r="F87" i="46"/>
  <c r="G87" i="46"/>
  <c r="D88" i="46"/>
  <c r="F88" i="47" s="1"/>
  <c r="H88" i="47" s="1"/>
  <c r="E88" i="46"/>
  <c r="G88" i="47" s="1"/>
  <c r="F88" i="46"/>
  <c r="G88" i="46"/>
  <c r="E89" i="46"/>
  <c r="G23" i="4" s="1"/>
  <c r="H23" i="4" s="1"/>
  <c r="G89" i="46"/>
  <c r="H89" i="46"/>
  <c r="I89" i="46"/>
  <c r="J89" i="46"/>
  <c r="K89" i="46"/>
  <c r="L89" i="46"/>
  <c r="M89" i="46"/>
  <c r="A4" i="47"/>
  <c r="A5" i="47"/>
  <c r="D12" i="47"/>
  <c r="F12" i="47"/>
  <c r="H12" i="47" s="1"/>
  <c r="D13" i="47"/>
  <c r="E13" i="47"/>
  <c r="F14" i="47"/>
  <c r="D19" i="47"/>
  <c r="E20" i="47"/>
  <c r="F20" i="47"/>
  <c r="G20" i="47"/>
  <c r="I20" i="47" s="1"/>
  <c r="F21" i="47"/>
  <c r="H21" i="47" s="1"/>
  <c r="D22" i="47"/>
  <c r="D23" i="47"/>
  <c r="F23" i="47"/>
  <c r="G23" i="47"/>
  <c r="D28" i="47"/>
  <c r="H28" i="47" s="1"/>
  <c r="E28" i="47"/>
  <c r="D32" i="47"/>
  <c r="E32" i="47"/>
  <c r="I32" i="47"/>
  <c r="D33" i="47"/>
  <c r="H33" i="47" s="1"/>
  <c r="F33" i="47"/>
  <c r="F34" i="47"/>
  <c r="H34" i="47" s="1"/>
  <c r="D35" i="47"/>
  <c r="E35" i="47"/>
  <c r="E36" i="47"/>
  <c r="D40" i="47"/>
  <c r="E40" i="47"/>
  <c r="D41" i="47"/>
  <c r="H41" i="47"/>
  <c r="F47" i="47"/>
  <c r="G47" i="47"/>
  <c r="I47" i="47" s="1"/>
  <c r="H47" i="47"/>
  <c r="E49" i="47"/>
  <c r="F49" i="47"/>
  <c r="D51" i="47"/>
  <c r="F51" i="47"/>
  <c r="H51" i="47" s="1"/>
  <c r="E55" i="47"/>
  <c r="F55" i="47"/>
  <c r="E56" i="47"/>
  <c r="F59" i="47"/>
  <c r="H59" i="47"/>
  <c r="D70" i="47"/>
  <c r="G70" i="47"/>
  <c r="E71" i="47"/>
  <c r="G71" i="47"/>
  <c r="I71" i="47" s="1"/>
  <c r="G74" i="47"/>
  <c r="I74" i="47" s="1"/>
  <c r="E75" i="47"/>
  <c r="F75" i="47"/>
  <c r="G75" i="47"/>
  <c r="I75" i="47" s="1"/>
  <c r="D76" i="47"/>
  <c r="D77" i="47"/>
  <c r="E78" i="47"/>
  <c r="G78" i="47"/>
  <c r="I78" i="47" s="1"/>
  <c r="E79" i="47"/>
  <c r="D80" i="47"/>
  <c r="G80" i="47"/>
  <c r="E81" i="47"/>
  <c r="D86" i="47"/>
  <c r="D89" i="47" s="1"/>
  <c r="E86" i="47"/>
  <c r="E89" i="47" s="1"/>
  <c r="G86" i="47"/>
  <c r="I86" i="47" s="1"/>
  <c r="D87" i="47"/>
  <c r="E87" i="47"/>
  <c r="F87" i="47"/>
  <c r="H87" i="47" s="1"/>
  <c r="G87" i="47"/>
  <c r="I87" i="47" s="1"/>
  <c r="D88" i="47"/>
  <c r="E88" i="47"/>
  <c r="I88" i="47"/>
  <c r="A4" i="14"/>
  <c r="A5" i="14"/>
  <c r="H11" i="14"/>
  <c r="I11" i="14"/>
  <c r="I16" i="14" s="1"/>
  <c r="F12" i="14"/>
  <c r="H12" i="14"/>
  <c r="I12" i="14"/>
  <c r="G12" i="14" s="1"/>
  <c r="L12" i="14"/>
  <c r="D12" i="38" s="1"/>
  <c r="M12" i="14"/>
  <c r="E12" i="38" s="1"/>
  <c r="F13" i="14"/>
  <c r="G13" i="14"/>
  <c r="H13" i="14"/>
  <c r="L13" i="14" s="1"/>
  <c r="D13" i="38" s="1"/>
  <c r="I13" i="14"/>
  <c r="M13" i="14"/>
  <c r="G14" i="14"/>
  <c r="H14" i="14"/>
  <c r="I14" i="14"/>
  <c r="M14" i="14" s="1"/>
  <c r="F15" i="14"/>
  <c r="H15" i="14"/>
  <c r="I15" i="14"/>
  <c r="G15" i="14" s="1"/>
  <c r="L15" i="14"/>
  <c r="M15" i="14"/>
  <c r="J16" i="14"/>
  <c r="K16" i="14"/>
  <c r="H18" i="14"/>
  <c r="I18" i="14"/>
  <c r="F19" i="14"/>
  <c r="G19" i="14"/>
  <c r="H19" i="14"/>
  <c r="I19" i="14"/>
  <c r="L19" i="14"/>
  <c r="M19" i="14"/>
  <c r="F20" i="14"/>
  <c r="H20" i="14"/>
  <c r="I20" i="14"/>
  <c r="G20" i="14" s="1"/>
  <c r="L20" i="14"/>
  <c r="G21" i="14"/>
  <c r="H21" i="14"/>
  <c r="I21" i="14"/>
  <c r="M21" i="14"/>
  <c r="F22" i="14"/>
  <c r="H22" i="14"/>
  <c r="I22" i="14"/>
  <c r="M22" i="14" s="1"/>
  <c r="L22" i="14"/>
  <c r="D22" i="38" s="1"/>
  <c r="F23" i="14"/>
  <c r="H23" i="14"/>
  <c r="L23" i="14" s="1"/>
  <c r="I23" i="14"/>
  <c r="J24" i="14"/>
  <c r="K24" i="14"/>
  <c r="H27" i="14"/>
  <c r="F27" i="14" s="1"/>
  <c r="I27" i="14"/>
  <c r="L27" i="14"/>
  <c r="L29" i="14" s="1"/>
  <c r="F28" i="14"/>
  <c r="G28" i="14"/>
  <c r="H28" i="14"/>
  <c r="I28" i="14"/>
  <c r="L28" i="14"/>
  <c r="D28" i="38" s="1"/>
  <c r="M28" i="14"/>
  <c r="E28" i="38" s="1"/>
  <c r="F29" i="14"/>
  <c r="H29" i="14"/>
  <c r="J29" i="14"/>
  <c r="K29" i="14"/>
  <c r="F32" i="14"/>
  <c r="H32" i="14"/>
  <c r="L32" i="14" s="1"/>
  <c r="I32" i="14"/>
  <c r="H33" i="14"/>
  <c r="I33" i="14"/>
  <c r="F34" i="14"/>
  <c r="H34" i="14"/>
  <c r="I34" i="14"/>
  <c r="G34" i="14" s="1"/>
  <c r="L34" i="14"/>
  <c r="D34" i="38" s="1"/>
  <c r="M34" i="14"/>
  <c r="E34" i="38" s="1"/>
  <c r="F35" i="14"/>
  <c r="G35" i="14"/>
  <c r="H35" i="14"/>
  <c r="L35" i="14" s="1"/>
  <c r="I35" i="14"/>
  <c r="M35" i="14"/>
  <c r="J36" i="14"/>
  <c r="K36" i="14"/>
  <c r="L37" i="14"/>
  <c r="M37" i="14"/>
  <c r="H38" i="14"/>
  <c r="I38" i="14"/>
  <c r="H39" i="14"/>
  <c r="I39" i="14"/>
  <c r="G39" i="14" s="1"/>
  <c r="M39" i="14"/>
  <c r="F40" i="14"/>
  <c r="G40" i="14"/>
  <c r="H40" i="14"/>
  <c r="I40" i="14"/>
  <c r="L40" i="14"/>
  <c r="D40" i="38" s="1"/>
  <c r="M40" i="14"/>
  <c r="H41" i="14"/>
  <c r="I41" i="14"/>
  <c r="J42" i="14"/>
  <c r="J43" i="14" s="1"/>
  <c r="K42" i="14"/>
  <c r="K43" i="14" s="1"/>
  <c r="K82" i="14" s="1"/>
  <c r="F45" i="14"/>
  <c r="H45" i="14"/>
  <c r="L45" i="14" s="1"/>
  <c r="D45" i="38" s="1"/>
  <c r="I45" i="14"/>
  <c r="H47" i="14"/>
  <c r="I47" i="14"/>
  <c r="F49" i="14"/>
  <c r="G49" i="14"/>
  <c r="H49" i="14"/>
  <c r="I49" i="14"/>
  <c r="L49" i="14"/>
  <c r="M49" i="14"/>
  <c r="E49" i="38" s="1"/>
  <c r="G51" i="14"/>
  <c r="H51" i="14"/>
  <c r="I51" i="14"/>
  <c r="M51" i="14" s="1"/>
  <c r="G54" i="14"/>
  <c r="G56" i="14" s="1"/>
  <c r="H54" i="14"/>
  <c r="I54" i="14"/>
  <c r="I56" i="14" s="1"/>
  <c r="M54" i="14"/>
  <c r="E54" i="38" s="1"/>
  <c r="H55" i="14"/>
  <c r="F55" i="14" s="1"/>
  <c r="I55" i="14"/>
  <c r="G55" i="14" s="1"/>
  <c r="L55" i="14"/>
  <c r="M55" i="14"/>
  <c r="H56" i="14"/>
  <c r="J56" i="14"/>
  <c r="K56" i="14"/>
  <c r="M56" i="14"/>
  <c r="G59" i="14"/>
  <c r="G61" i="14" s="1"/>
  <c r="H59" i="14"/>
  <c r="I59" i="14"/>
  <c r="M59" i="14"/>
  <c r="M61" i="14" s="1"/>
  <c r="F60" i="14"/>
  <c r="G60" i="14"/>
  <c r="H60" i="14"/>
  <c r="I60" i="14"/>
  <c r="M60" i="14" s="1"/>
  <c r="E60" i="38" s="1"/>
  <c r="L60" i="14"/>
  <c r="D60" i="38" s="1"/>
  <c r="H61" i="14"/>
  <c r="I61" i="14"/>
  <c r="J61" i="14"/>
  <c r="K61" i="14"/>
  <c r="H64" i="14"/>
  <c r="I64" i="14"/>
  <c r="F65" i="14"/>
  <c r="H65" i="14"/>
  <c r="I65" i="14"/>
  <c r="G65" i="14" s="1"/>
  <c r="L65" i="14"/>
  <c r="M65" i="14"/>
  <c r="H66" i="14"/>
  <c r="J66" i="14"/>
  <c r="K66" i="14"/>
  <c r="G70" i="14"/>
  <c r="H70" i="14"/>
  <c r="I70" i="14"/>
  <c r="M70" i="14"/>
  <c r="F71" i="14"/>
  <c r="G71" i="14"/>
  <c r="H71" i="14"/>
  <c r="I71" i="14"/>
  <c r="M71" i="14" s="1"/>
  <c r="E71" i="38" s="1"/>
  <c r="L71" i="14"/>
  <c r="H72" i="14"/>
  <c r="I72" i="14"/>
  <c r="J72" i="14"/>
  <c r="K72" i="14"/>
  <c r="H73" i="14"/>
  <c r="I73" i="14"/>
  <c r="F74" i="14"/>
  <c r="H74" i="14"/>
  <c r="I74" i="14"/>
  <c r="G74" i="14" s="1"/>
  <c r="L74" i="14"/>
  <c r="M74" i="14"/>
  <c r="G75" i="14"/>
  <c r="H75" i="14"/>
  <c r="I75" i="14"/>
  <c r="M75" i="14"/>
  <c r="F76" i="14"/>
  <c r="G76" i="14"/>
  <c r="H76" i="14"/>
  <c r="I76" i="14"/>
  <c r="M76" i="14" s="1"/>
  <c r="L76" i="14"/>
  <c r="H77" i="14"/>
  <c r="I77" i="14"/>
  <c r="F78" i="14"/>
  <c r="H78" i="14"/>
  <c r="I78" i="14"/>
  <c r="G78" i="14" s="1"/>
  <c r="L78" i="14"/>
  <c r="M78" i="14"/>
  <c r="G79" i="14"/>
  <c r="H79" i="14"/>
  <c r="I79" i="14"/>
  <c r="M79" i="14"/>
  <c r="F80" i="14"/>
  <c r="G80" i="14"/>
  <c r="H80" i="14"/>
  <c r="I80" i="14"/>
  <c r="M80" i="14" s="1"/>
  <c r="L80" i="14"/>
  <c r="H81" i="14"/>
  <c r="I81" i="14"/>
  <c r="D82" i="14"/>
  <c r="E82" i="14"/>
  <c r="A5" i="26"/>
  <c r="R8" i="26"/>
  <c r="T8" i="26"/>
  <c r="V8" i="26"/>
  <c r="X8" i="26"/>
  <c r="Z8" i="26"/>
  <c r="AB8" i="26"/>
  <c r="AD8" i="26"/>
  <c r="AF8" i="26"/>
  <c r="AH8" i="26"/>
  <c r="AJ8" i="26"/>
  <c r="AL8" i="26"/>
  <c r="AN8" i="26"/>
  <c r="F11" i="26"/>
  <c r="G11" i="26"/>
  <c r="H11" i="26"/>
  <c r="H16" i="26" s="1"/>
  <c r="I11" i="26"/>
  <c r="J11" i="26"/>
  <c r="K11" i="26"/>
  <c r="L11" i="26"/>
  <c r="L11" i="27" s="1"/>
  <c r="M11" i="26"/>
  <c r="N11" i="26"/>
  <c r="N11" i="27" s="1"/>
  <c r="O11" i="26"/>
  <c r="O11" i="27" s="1"/>
  <c r="P11" i="26"/>
  <c r="P16" i="26" s="1"/>
  <c r="Q11" i="26"/>
  <c r="R11" i="26"/>
  <c r="R16" i="26" s="1"/>
  <c r="S11" i="26"/>
  <c r="T11" i="26"/>
  <c r="U11" i="26"/>
  <c r="V11" i="26"/>
  <c r="W11" i="26"/>
  <c r="X11" i="26"/>
  <c r="X16" i="26" s="1"/>
  <c r="Y11" i="26"/>
  <c r="Z11" i="26"/>
  <c r="Z16" i="26" s="1"/>
  <c r="AA11" i="26"/>
  <c r="AB11" i="26"/>
  <c r="AC11" i="26"/>
  <c r="AD11" i="26"/>
  <c r="AE11" i="26"/>
  <c r="AF11" i="26"/>
  <c r="AF16" i="26" s="1"/>
  <c r="AG11" i="26"/>
  <c r="AH11" i="26"/>
  <c r="AH16" i="26" s="1"/>
  <c r="AI11" i="26"/>
  <c r="AJ11" i="26"/>
  <c r="AK11" i="26"/>
  <c r="AL11" i="26"/>
  <c r="AM11" i="26"/>
  <c r="AN11" i="26"/>
  <c r="AN16" i="26" s="1"/>
  <c r="AO11" i="26"/>
  <c r="F12" i="26"/>
  <c r="G12" i="26"/>
  <c r="G16" i="26" s="1"/>
  <c r="H12" i="26"/>
  <c r="I12" i="26"/>
  <c r="J12" i="26"/>
  <c r="K12" i="26"/>
  <c r="K16" i="26" s="1"/>
  <c r="L12" i="26"/>
  <c r="D12" i="26" s="1"/>
  <c r="F12" i="38" s="1"/>
  <c r="H12" i="38" s="1"/>
  <c r="M12" i="26"/>
  <c r="N12" i="26"/>
  <c r="O12" i="26"/>
  <c r="O16" i="26" s="1"/>
  <c r="P12" i="26"/>
  <c r="Q12" i="26"/>
  <c r="R12" i="26"/>
  <c r="S12" i="26"/>
  <c r="S16" i="26" s="1"/>
  <c r="T12" i="26"/>
  <c r="T16" i="26" s="1"/>
  <c r="U12" i="26"/>
  <c r="V12" i="26"/>
  <c r="V12" i="27" s="1"/>
  <c r="W12" i="26"/>
  <c r="W16" i="26" s="1"/>
  <c r="X12" i="26"/>
  <c r="Y12" i="26"/>
  <c r="Z12" i="26"/>
  <c r="AA12" i="26"/>
  <c r="AA16" i="26" s="1"/>
  <c r="AB12" i="26"/>
  <c r="AB16" i="26" s="1"/>
  <c r="AC12" i="26"/>
  <c r="AD12" i="26"/>
  <c r="AE12" i="26"/>
  <c r="AE16" i="26" s="1"/>
  <c r="AF12" i="26"/>
  <c r="AG12" i="26"/>
  <c r="AH12" i="26"/>
  <c r="AI12" i="26"/>
  <c r="AJ12" i="26"/>
  <c r="AK12" i="26"/>
  <c r="AL12" i="26"/>
  <c r="AM12" i="26"/>
  <c r="AM16" i="26" s="1"/>
  <c r="AN12" i="26"/>
  <c r="AO12" i="26"/>
  <c r="F13" i="26"/>
  <c r="G13" i="26"/>
  <c r="H13" i="26"/>
  <c r="I13" i="26"/>
  <c r="E13" i="26" s="1"/>
  <c r="G13" i="38" s="1"/>
  <c r="I13" i="38" s="1"/>
  <c r="J13" i="26"/>
  <c r="K13" i="26"/>
  <c r="L13" i="26"/>
  <c r="M13" i="26"/>
  <c r="N13" i="26"/>
  <c r="N16" i="26" s="1"/>
  <c r="O13" i="26"/>
  <c r="P13" i="26"/>
  <c r="Q13" i="26"/>
  <c r="R13" i="26"/>
  <c r="S13" i="26"/>
  <c r="T13" i="26"/>
  <c r="U13" i="26"/>
  <c r="V13" i="26"/>
  <c r="V16" i="26" s="1"/>
  <c r="W13" i="26"/>
  <c r="X13" i="26"/>
  <c r="Y13" i="26"/>
  <c r="Z13" i="26"/>
  <c r="AA13" i="26"/>
  <c r="AA13" i="27" s="1"/>
  <c r="AB13" i="26"/>
  <c r="AC13" i="26"/>
  <c r="AD13" i="26"/>
  <c r="AD16" i="26" s="1"/>
  <c r="AE13" i="26"/>
  <c r="AF13" i="26"/>
  <c r="AG13" i="26"/>
  <c r="AH13" i="26"/>
  <c r="AI13" i="26"/>
  <c r="AJ13" i="26"/>
  <c r="AK13" i="26"/>
  <c r="AL13" i="26"/>
  <c r="AL16" i="26" s="1"/>
  <c r="AL82" i="26" s="1"/>
  <c r="AM13" i="26"/>
  <c r="AN13" i="26"/>
  <c r="AO13" i="26"/>
  <c r="F14" i="26"/>
  <c r="D14" i="26" s="1"/>
  <c r="F14" i="38" s="1"/>
  <c r="G14" i="26"/>
  <c r="H14" i="26"/>
  <c r="I14" i="26"/>
  <c r="J14" i="26"/>
  <c r="K14" i="26"/>
  <c r="L14" i="26"/>
  <c r="M14" i="26"/>
  <c r="N14" i="26"/>
  <c r="O14" i="26"/>
  <c r="O14" i="27" s="1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I16" i="26" s="1"/>
  <c r="AJ14" i="26"/>
  <c r="AK14" i="26"/>
  <c r="AL14" i="26"/>
  <c r="AM14" i="26"/>
  <c r="AN14" i="26"/>
  <c r="AO14" i="26"/>
  <c r="F15" i="26"/>
  <c r="G15" i="26"/>
  <c r="H15" i="26"/>
  <c r="I15" i="26"/>
  <c r="E15" i="26" s="1"/>
  <c r="G15" i="38" s="1"/>
  <c r="I15" i="38" s="1"/>
  <c r="J15" i="26"/>
  <c r="K15" i="26"/>
  <c r="L15" i="26"/>
  <c r="M15" i="26"/>
  <c r="N15" i="26"/>
  <c r="O15" i="26"/>
  <c r="O15" i="27" s="1"/>
  <c r="P15" i="26"/>
  <c r="P15" i="27" s="1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AJ16" i="26"/>
  <c r="F19" i="26"/>
  <c r="G19" i="26"/>
  <c r="H19" i="26"/>
  <c r="I19" i="26"/>
  <c r="J19" i="26"/>
  <c r="J19" i="27" s="1"/>
  <c r="K19" i="26"/>
  <c r="L19" i="26"/>
  <c r="M19" i="26"/>
  <c r="N19" i="26"/>
  <c r="O19" i="26"/>
  <c r="O19" i="27" s="1"/>
  <c r="P19" i="26"/>
  <c r="P19" i="27" s="1"/>
  <c r="Q19" i="26"/>
  <c r="R19" i="26"/>
  <c r="S19" i="26"/>
  <c r="T19" i="26"/>
  <c r="U19" i="26"/>
  <c r="V19" i="26"/>
  <c r="V24" i="26" s="1"/>
  <c r="V82" i="26" s="1"/>
  <c r="T645" i="44" s="1"/>
  <c r="W19" i="26"/>
  <c r="X19" i="26"/>
  <c r="Y19" i="26"/>
  <c r="Z19" i="26"/>
  <c r="Z19" i="27" s="1"/>
  <c r="AA19" i="26"/>
  <c r="AB19" i="26"/>
  <c r="AC19" i="26"/>
  <c r="AD19" i="26"/>
  <c r="AD24" i="26" s="1"/>
  <c r="AD82" i="26" s="1"/>
  <c r="AB645" i="44" s="1"/>
  <c r="AE19" i="26"/>
  <c r="AF19" i="26"/>
  <c r="AG19" i="26"/>
  <c r="AH19" i="26"/>
  <c r="AI19" i="26"/>
  <c r="AJ19" i="26"/>
  <c r="AK19" i="26"/>
  <c r="AL19" i="26"/>
  <c r="AL24" i="26" s="1"/>
  <c r="AM19" i="26"/>
  <c r="AN19" i="26"/>
  <c r="AO19" i="26"/>
  <c r="F20" i="26"/>
  <c r="D20" i="26" s="1"/>
  <c r="G20" i="26"/>
  <c r="E20" i="26" s="1"/>
  <c r="G20" i="38" s="1"/>
  <c r="H20" i="26"/>
  <c r="I20" i="26"/>
  <c r="J20" i="26"/>
  <c r="K20" i="26"/>
  <c r="K20" i="27" s="1"/>
  <c r="L20" i="26"/>
  <c r="M20" i="26"/>
  <c r="N20" i="26"/>
  <c r="O20" i="26"/>
  <c r="O24" i="26" s="1"/>
  <c r="P20" i="26"/>
  <c r="P20" i="27" s="1"/>
  <c r="Q20" i="26"/>
  <c r="R20" i="26"/>
  <c r="S20" i="26"/>
  <c r="T20" i="26"/>
  <c r="U20" i="26"/>
  <c r="V20" i="26"/>
  <c r="W20" i="26"/>
  <c r="X20" i="26"/>
  <c r="Y20" i="26"/>
  <c r="Z20" i="26"/>
  <c r="Z20" i="27" s="1"/>
  <c r="AA20" i="26"/>
  <c r="AB20" i="26"/>
  <c r="AC20" i="26"/>
  <c r="AD20" i="26"/>
  <c r="AE20" i="26"/>
  <c r="AF20" i="26"/>
  <c r="AF24" i="26" s="1"/>
  <c r="AF82" i="26" s="1"/>
  <c r="AG20" i="26"/>
  <c r="AH20" i="26"/>
  <c r="AI20" i="26"/>
  <c r="AJ20" i="26"/>
  <c r="AK20" i="26"/>
  <c r="AL20" i="26"/>
  <c r="AM20" i="26"/>
  <c r="AM24" i="26" s="1"/>
  <c r="AN20" i="26"/>
  <c r="AO20" i="26"/>
  <c r="E21" i="26"/>
  <c r="G21" i="38" s="1"/>
  <c r="I21" i="38" s="1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R24" i="26" s="1"/>
  <c r="S21" i="26"/>
  <c r="T21" i="26"/>
  <c r="U21" i="26"/>
  <c r="V21" i="26"/>
  <c r="W21" i="26"/>
  <c r="W21" i="27" s="1"/>
  <c r="X21" i="26"/>
  <c r="Y21" i="26"/>
  <c r="Z21" i="26"/>
  <c r="Z24" i="26" s="1"/>
  <c r="AA21" i="26"/>
  <c r="AB21" i="26"/>
  <c r="AC21" i="26"/>
  <c r="AD21" i="26"/>
  <c r="AE21" i="26"/>
  <c r="AE21" i="27" s="1"/>
  <c r="AF21" i="26"/>
  <c r="AG21" i="26"/>
  <c r="AH21" i="26"/>
  <c r="AH24" i="26" s="1"/>
  <c r="AI21" i="26"/>
  <c r="AJ21" i="26"/>
  <c r="AK21" i="26"/>
  <c r="AL21" i="26"/>
  <c r="AM21" i="26"/>
  <c r="AN21" i="26"/>
  <c r="AO21" i="26"/>
  <c r="D22" i="26"/>
  <c r="F22" i="38" s="1"/>
  <c r="H22" i="38" s="1"/>
  <c r="F22" i="26"/>
  <c r="G22" i="26"/>
  <c r="H22" i="26"/>
  <c r="I22" i="26"/>
  <c r="J22" i="26"/>
  <c r="K22" i="26"/>
  <c r="K24" i="26" s="1"/>
  <c r="L22" i="26"/>
  <c r="M22" i="26"/>
  <c r="N22" i="26"/>
  <c r="O22" i="26"/>
  <c r="P22" i="26"/>
  <c r="Q22" i="26"/>
  <c r="Q22" i="27" s="1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D22" i="27" s="1"/>
  <c r="AE22" i="26"/>
  <c r="AF22" i="26"/>
  <c r="AG22" i="26"/>
  <c r="AH22" i="26"/>
  <c r="AI22" i="26"/>
  <c r="AJ22" i="26"/>
  <c r="AK22" i="26"/>
  <c r="AL22" i="26"/>
  <c r="AM22" i="26"/>
  <c r="AN22" i="26"/>
  <c r="AO22" i="26"/>
  <c r="F23" i="26"/>
  <c r="G23" i="26"/>
  <c r="H23" i="26"/>
  <c r="H23" i="27" s="1"/>
  <c r="I23" i="26"/>
  <c r="E23" i="26" s="1"/>
  <c r="G23" i="38" s="1"/>
  <c r="J23" i="26"/>
  <c r="K23" i="26"/>
  <c r="L23" i="26"/>
  <c r="L23" i="27" s="1"/>
  <c r="M23" i="26"/>
  <c r="M23" i="27" s="1"/>
  <c r="N23" i="26"/>
  <c r="N23" i="27" s="1"/>
  <c r="O23" i="26"/>
  <c r="O23" i="27" s="1"/>
  <c r="P23" i="26"/>
  <c r="Q23" i="26"/>
  <c r="R23" i="26"/>
  <c r="S23" i="26"/>
  <c r="T23" i="26"/>
  <c r="U23" i="26"/>
  <c r="V23" i="26"/>
  <c r="W23" i="26"/>
  <c r="X23" i="26"/>
  <c r="Y23" i="26"/>
  <c r="Y23" i="27" s="1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H24" i="26"/>
  <c r="S24" i="26"/>
  <c r="W24" i="26"/>
  <c r="X24" i="26"/>
  <c r="AA24" i="26"/>
  <c r="AE24" i="26"/>
  <c r="AI24" i="26"/>
  <c r="AN24" i="26"/>
  <c r="E27" i="26"/>
  <c r="G27" i="38" s="1"/>
  <c r="F27" i="26"/>
  <c r="G27" i="26"/>
  <c r="H27" i="26"/>
  <c r="I27" i="26"/>
  <c r="J27" i="26"/>
  <c r="K27" i="26"/>
  <c r="L27" i="26"/>
  <c r="L27" i="27" s="1"/>
  <c r="L29" i="27" s="1"/>
  <c r="M27" i="26"/>
  <c r="M27" i="27" s="1"/>
  <c r="M29" i="27" s="1"/>
  <c r="N27" i="26"/>
  <c r="N27" i="27" s="1"/>
  <c r="O27" i="26"/>
  <c r="O27" i="27" s="1"/>
  <c r="P27" i="26"/>
  <c r="P27" i="27" s="1"/>
  <c r="P29" i="27" s="1"/>
  <c r="Q27" i="26"/>
  <c r="Q27" i="27" s="1"/>
  <c r="Q29" i="27" s="1"/>
  <c r="R27" i="26"/>
  <c r="R29" i="26" s="1"/>
  <c r="S27" i="26"/>
  <c r="T27" i="26"/>
  <c r="T29" i="26" s="1"/>
  <c r="U27" i="26"/>
  <c r="U27" i="27" s="1"/>
  <c r="V27" i="26"/>
  <c r="W27" i="26"/>
  <c r="X27" i="26"/>
  <c r="Y27" i="26"/>
  <c r="Z27" i="26"/>
  <c r="Z29" i="26" s="1"/>
  <c r="AA27" i="26"/>
  <c r="AB27" i="26"/>
  <c r="AB29" i="26" s="1"/>
  <c r="AC27" i="26"/>
  <c r="AC29" i="26" s="1"/>
  <c r="AD27" i="26"/>
  <c r="AE27" i="26"/>
  <c r="AF27" i="26"/>
  <c r="AG27" i="26"/>
  <c r="AH27" i="26"/>
  <c r="AH29" i="26" s="1"/>
  <c r="AI27" i="26"/>
  <c r="AJ27" i="26"/>
  <c r="AJ29" i="26" s="1"/>
  <c r="AK27" i="26"/>
  <c r="AK29" i="26" s="1"/>
  <c r="AL27" i="26"/>
  <c r="AM27" i="26"/>
  <c r="AN27" i="26"/>
  <c r="AO27" i="26"/>
  <c r="D28" i="26"/>
  <c r="F28" i="26"/>
  <c r="G28" i="26"/>
  <c r="H28" i="26"/>
  <c r="I28" i="26"/>
  <c r="I28" i="27" s="1"/>
  <c r="J28" i="26"/>
  <c r="K28" i="26"/>
  <c r="K29" i="26" s="1"/>
  <c r="L28" i="26"/>
  <c r="L28" i="27" s="1"/>
  <c r="M28" i="26"/>
  <c r="M28" i="27" s="1"/>
  <c r="N28" i="26"/>
  <c r="N28" i="27" s="1"/>
  <c r="O28" i="26"/>
  <c r="P28" i="26"/>
  <c r="P28" i="27" s="1"/>
  <c r="Q28" i="26"/>
  <c r="Q28" i="27" s="1"/>
  <c r="R28" i="26"/>
  <c r="S28" i="26"/>
  <c r="T28" i="26"/>
  <c r="U28" i="26"/>
  <c r="V28" i="26"/>
  <c r="W28" i="26"/>
  <c r="W29" i="26" s="1"/>
  <c r="X28" i="26"/>
  <c r="Y28" i="26"/>
  <c r="Y28" i="27" s="1"/>
  <c r="Z28" i="26"/>
  <c r="AA28" i="26"/>
  <c r="AA29" i="26" s="1"/>
  <c r="AB28" i="26"/>
  <c r="AC28" i="26"/>
  <c r="AD28" i="26"/>
  <c r="AE28" i="26"/>
  <c r="AE29" i="26" s="1"/>
  <c r="AF28" i="26"/>
  <c r="AG28" i="26"/>
  <c r="AH28" i="26"/>
  <c r="AI28" i="26"/>
  <c r="AI29" i="26" s="1"/>
  <c r="AJ28" i="26"/>
  <c r="AK28" i="26"/>
  <c r="AL28" i="26"/>
  <c r="AM28" i="26"/>
  <c r="AM29" i="26" s="1"/>
  <c r="AN28" i="26"/>
  <c r="AO28" i="26"/>
  <c r="F29" i="26"/>
  <c r="H29" i="26"/>
  <c r="I29" i="26"/>
  <c r="N29" i="26"/>
  <c r="P29" i="26"/>
  <c r="Q29" i="26"/>
  <c r="V29" i="26"/>
  <c r="X29" i="26"/>
  <c r="Y29" i="26"/>
  <c r="AD29" i="26"/>
  <c r="AF29" i="26"/>
  <c r="AG29" i="26"/>
  <c r="AL29" i="26"/>
  <c r="AN29" i="26"/>
  <c r="AO29" i="26"/>
  <c r="F32" i="26"/>
  <c r="G32" i="26"/>
  <c r="H32" i="26"/>
  <c r="H36" i="26" s="1"/>
  <c r="I32" i="26"/>
  <c r="J32" i="26"/>
  <c r="K32" i="26"/>
  <c r="L32" i="26"/>
  <c r="L32" i="27" s="1"/>
  <c r="M32" i="26"/>
  <c r="M32" i="27" s="1"/>
  <c r="N32" i="26"/>
  <c r="N32" i="27" s="1"/>
  <c r="O32" i="26"/>
  <c r="O32" i="27" s="1"/>
  <c r="P32" i="26"/>
  <c r="P32" i="27" s="1"/>
  <c r="Q32" i="26"/>
  <c r="Q32" i="27" s="1"/>
  <c r="R32" i="26"/>
  <c r="S32" i="26"/>
  <c r="S36" i="26" s="1"/>
  <c r="T32" i="26"/>
  <c r="U32" i="26"/>
  <c r="V32" i="26"/>
  <c r="W32" i="26"/>
  <c r="X32" i="26"/>
  <c r="Y32" i="26"/>
  <c r="Z32" i="26"/>
  <c r="AA32" i="26"/>
  <c r="AA36" i="26" s="1"/>
  <c r="AB32" i="26"/>
  <c r="AC32" i="26"/>
  <c r="AD32" i="26"/>
  <c r="AE32" i="26"/>
  <c r="AE36" i="26" s="1"/>
  <c r="AF32" i="26"/>
  <c r="AG32" i="26"/>
  <c r="AH32" i="26"/>
  <c r="AI32" i="26"/>
  <c r="AI36" i="26" s="1"/>
  <c r="AJ32" i="26"/>
  <c r="AK32" i="26"/>
  <c r="AL32" i="26"/>
  <c r="AM32" i="26"/>
  <c r="AM36" i="26" s="1"/>
  <c r="AN32" i="26"/>
  <c r="AN36" i="26" s="1"/>
  <c r="AN82" i="26" s="1"/>
  <c r="AO32" i="26"/>
  <c r="F33" i="26"/>
  <c r="G33" i="26"/>
  <c r="H33" i="26"/>
  <c r="I33" i="26"/>
  <c r="J33" i="26"/>
  <c r="K33" i="26"/>
  <c r="L33" i="26"/>
  <c r="L36" i="26" s="1"/>
  <c r="M33" i="26"/>
  <c r="M36" i="26" s="1"/>
  <c r="N33" i="26"/>
  <c r="O33" i="26"/>
  <c r="P33" i="26"/>
  <c r="Q33" i="26"/>
  <c r="R33" i="26"/>
  <c r="R36" i="26" s="1"/>
  <c r="S33" i="26"/>
  <c r="T33" i="26"/>
  <c r="T36" i="26" s="1"/>
  <c r="U33" i="26"/>
  <c r="V33" i="26"/>
  <c r="W33" i="26"/>
  <c r="X33" i="26"/>
  <c r="Y33" i="26"/>
  <c r="Z33" i="26"/>
  <c r="Z36" i="26" s="1"/>
  <c r="AA33" i="26"/>
  <c r="AB33" i="26"/>
  <c r="AB36" i="26" s="1"/>
  <c r="AC33" i="26"/>
  <c r="AD33" i="26"/>
  <c r="AE33" i="26"/>
  <c r="AF33" i="26"/>
  <c r="AG33" i="26"/>
  <c r="AH33" i="26"/>
  <c r="AH36" i="26" s="1"/>
  <c r="AI33" i="26"/>
  <c r="AJ33" i="26"/>
  <c r="AJ36" i="26" s="1"/>
  <c r="AK33" i="26"/>
  <c r="AK36" i="26" s="1"/>
  <c r="AL33" i="26"/>
  <c r="AM33" i="26"/>
  <c r="AN33" i="26"/>
  <c r="AO33" i="26"/>
  <c r="D34" i="26"/>
  <c r="F34" i="38" s="1"/>
  <c r="H34" i="38" s="1"/>
  <c r="F34" i="26"/>
  <c r="F36" i="26" s="1"/>
  <c r="G34" i="26"/>
  <c r="H34" i="26"/>
  <c r="I34" i="26"/>
  <c r="J34" i="26"/>
  <c r="K34" i="26"/>
  <c r="L34" i="26"/>
  <c r="M34" i="26"/>
  <c r="N34" i="26"/>
  <c r="N36" i="26" s="1"/>
  <c r="O34" i="26"/>
  <c r="O34" i="27" s="1"/>
  <c r="P34" i="26"/>
  <c r="Q34" i="26"/>
  <c r="R34" i="26"/>
  <c r="S34" i="26"/>
  <c r="T34" i="26"/>
  <c r="U34" i="26"/>
  <c r="V34" i="26"/>
  <c r="V36" i="26" s="1"/>
  <c r="W34" i="26"/>
  <c r="X34" i="26"/>
  <c r="Y34" i="26"/>
  <c r="Z34" i="26"/>
  <c r="AA34" i="26"/>
  <c r="AA34" i="27" s="1"/>
  <c r="AB34" i="26"/>
  <c r="AC34" i="26"/>
  <c r="AD34" i="26"/>
  <c r="AD36" i="26" s="1"/>
  <c r="AE34" i="26"/>
  <c r="AF34" i="26"/>
  <c r="AG34" i="26"/>
  <c r="AH34" i="26"/>
  <c r="AI34" i="26"/>
  <c r="AJ34" i="26"/>
  <c r="AK34" i="26"/>
  <c r="AL34" i="26"/>
  <c r="AL36" i="26" s="1"/>
  <c r="AM34" i="26"/>
  <c r="AN34" i="26"/>
  <c r="AO34" i="26"/>
  <c r="F35" i="26"/>
  <c r="G35" i="26"/>
  <c r="H35" i="26"/>
  <c r="I35" i="26"/>
  <c r="E35" i="26" s="1"/>
  <c r="G35" i="38" s="1"/>
  <c r="I35" i="38" s="1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K36" i="26"/>
  <c r="W36" i="26"/>
  <c r="X36" i="26"/>
  <c r="AF36" i="26"/>
  <c r="F39" i="26"/>
  <c r="G39" i="26"/>
  <c r="H39" i="26"/>
  <c r="I39" i="26"/>
  <c r="I43" i="26" s="1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Y43" i="26" s="1"/>
  <c r="Z39" i="26"/>
  <c r="AA39" i="26"/>
  <c r="AB39" i="26"/>
  <c r="AC39" i="26"/>
  <c r="AC39" i="27" s="1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AO43" i="26" s="1"/>
  <c r="F40" i="26"/>
  <c r="F42" i="26" s="1"/>
  <c r="F43" i="26" s="1"/>
  <c r="G40" i="26"/>
  <c r="H40" i="26"/>
  <c r="I40" i="26"/>
  <c r="J40" i="26"/>
  <c r="K40" i="26"/>
  <c r="L40" i="26"/>
  <c r="L42" i="26" s="1"/>
  <c r="L43" i="26" s="1"/>
  <c r="M40" i="26"/>
  <c r="N40" i="26"/>
  <c r="N42" i="26" s="1"/>
  <c r="N43" i="26" s="1"/>
  <c r="O40" i="26"/>
  <c r="P40" i="26"/>
  <c r="P40" i="27" s="1"/>
  <c r="Q40" i="26"/>
  <c r="R40" i="26"/>
  <c r="S40" i="26"/>
  <c r="T40" i="26"/>
  <c r="T42" i="26" s="1"/>
  <c r="T43" i="26" s="1"/>
  <c r="U40" i="26"/>
  <c r="V40" i="26"/>
  <c r="V42" i="26" s="1"/>
  <c r="V43" i="26" s="1"/>
  <c r="W40" i="26"/>
  <c r="W40" i="27" s="1"/>
  <c r="X40" i="26"/>
  <c r="Y40" i="26"/>
  <c r="Z40" i="26"/>
  <c r="AA40" i="26"/>
  <c r="AB40" i="26"/>
  <c r="AB42" i="26" s="1"/>
  <c r="AB43" i="26" s="1"/>
  <c r="AC40" i="26"/>
  <c r="AD40" i="26"/>
  <c r="AD42" i="26" s="1"/>
  <c r="AD43" i="26" s="1"/>
  <c r="AE40" i="26"/>
  <c r="AE42" i="26" s="1"/>
  <c r="AE43" i="26" s="1"/>
  <c r="AF40" i="26"/>
  <c r="AG40" i="26"/>
  <c r="AH40" i="26"/>
  <c r="AI40" i="26"/>
  <c r="AJ40" i="26"/>
  <c r="AJ42" i="26" s="1"/>
  <c r="AJ43" i="26" s="1"/>
  <c r="AK40" i="26"/>
  <c r="AL40" i="26"/>
  <c r="AL42" i="26" s="1"/>
  <c r="AL43" i="26" s="1"/>
  <c r="AM40" i="26"/>
  <c r="AN40" i="26"/>
  <c r="AO40" i="26"/>
  <c r="F41" i="26"/>
  <c r="G41" i="26"/>
  <c r="H41" i="26"/>
  <c r="I41" i="26"/>
  <c r="I42" i="26" s="1"/>
  <c r="J41" i="26"/>
  <c r="K41" i="26"/>
  <c r="L41" i="26"/>
  <c r="M41" i="26"/>
  <c r="M42" i="26" s="1"/>
  <c r="N41" i="26"/>
  <c r="O41" i="26"/>
  <c r="P41" i="26"/>
  <c r="Q41" i="26"/>
  <c r="Q42" i="26" s="1"/>
  <c r="Q43" i="26" s="1"/>
  <c r="R41" i="26"/>
  <c r="S41" i="26"/>
  <c r="T41" i="26"/>
  <c r="U41" i="26"/>
  <c r="V41" i="26"/>
  <c r="W41" i="26"/>
  <c r="X41" i="26"/>
  <c r="Y41" i="26"/>
  <c r="Y42" i="26" s="1"/>
  <c r="Z41" i="26"/>
  <c r="AA41" i="26"/>
  <c r="AB41" i="26"/>
  <c r="AC41" i="26"/>
  <c r="AC42" i="26" s="1"/>
  <c r="AD41" i="26"/>
  <c r="AE41" i="26"/>
  <c r="AF41" i="26"/>
  <c r="AG41" i="26"/>
  <c r="AG42" i="26" s="1"/>
  <c r="AG43" i="26" s="1"/>
  <c r="AH41" i="26"/>
  <c r="AI41" i="26"/>
  <c r="AJ41" i="26"/>
  <c r="AK41" i="26"/>
  <c r="AK42" i="26" s="1"/>
  <c r="AK43" i="26" s="1"/>
  <c r="AL41" i="26"/>
  <c r="AM41" i="26"/>
  <c r="AN41" i="26"/>
  <c r="AO41" i="26"/>
  <c r="AO42" i="26" s="1"/>
  <c r="G42" i="26"/>
  <c r="G43" i="26" s="1"/>
  <c r="H42" i="26"/>
  <c r="H43" i="26" s="1"/>
  <c r="J42" i="26"/>
  <c r="K42" i="26"/>
  <c r="K43" i="26" s="1"/>
  <c r="O42" i="26"/>
  <c r="O43" i="26" s="1"/>
  <c r="P42" i="26"/>
  <c r="P43" i="26" s="1"/>
  <c r="R42" i="26"/>
  <c r="S42" i="26"/>
  <c r="S43" i="26" s="1"/>
  <c r="W42" i="26"/>
  <c r="W43" i="26" s="1"/>
  <c r="X42" i="26"/>
  <c r="X43" i="26" s="1"/>
  <c r="Z42" i="26"/>
  <c r="AA42" i="26"/>
  <c r="AA43" i="26" s="1"/>
  <c r="AF42" i="26"/>
  <c r="AF43" i="26" s="1"/>
  <c r="AH42" i="26"/>
  <c r="AI42" i="26"/>
  <c r="AI43" i="26" s="1"/>
  <c r="AM42" i="26"/>
  <c r="AM43" i="26" s="1"/>
  <c r="AN42" i="26"/>
  <c r="AN43" i="26" s="1"/>
  <c r="J43" i="26"/>
  <c r="M43" i="26"/>
  <c r="R43" i="26"/>
  <c r="Z43" i="26"/>
  <c r="AH43" i="26"/>
  <c r="F45" i="26"/>
  <c r="G45" i="26"/>
  <c r="H45" i="26"/>
  <c r="I45" i="26"/>
  <c r="J45" i="26"/>
  <c r="K45" i="26"/>
  <c r="L45" i="26"/>
  <c r="D45" i="26" s="1"/>
  <c r="F45" i="38" s="1"/>
  <c r="H45" i="38" s="1"/>
  <c r="M45" i="26"/>
  <c r="N45" i="26"/>
  <c r="O45" i="26"/>
  <c r="P45" i="26"/>
  <c r="Q45" i="26"/>
  <c r="R45" i="26"/>
  <c r="S45" i="26"/>
  <c r="T45" i="26"/>
  <c r="U45" i="26"/>
  <c r="V45" i="26"/>
  <c r="W45" i="26"/>
  <c r="W45" i="27" s="1"/>
  <c r="X45" i="26"/>
  <c r="Y45" i="26"/>
  <c r="Y45" i="27" s="1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F47" i="26"/>
  <c r="G47" i="26"/>
  <c r="H47" i="26"/>
  <c r="I47" i="26"/>
  <c r="J47" i="26"/>
  <c r="J47" i="27" s="1"/>
  <c r="K47" i="26"/>
  <c r="L47" i="26"/>
  <c r="M47" i="26"/>
  <c r="M47" i="27" s="1"/>
  <c r="N47" i="26"/>
  <c r="O47" i="26"/>
  <c r="P47" i="26"/>
  <c r="Q47" i="26"/>
  <c r="R47" i="26"/>
  <c r="S47" i="26"/>
  <c r="T47" i="26"/>
  <c r="U47" i="26"/>
  <c r="E47" i="26" s="1"/>
  <c r="G47" i="38" s="1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D49" i="26" s="1"/>
  <c r="G49" i="26"/>
  <c r="H49" i="26"/>
  <c r="I49" i="26"/>
  <c r="J49" i="26"/>
  <c r="K49" i="26"/>
  <c r="K49" i="27" s="1"/>
  <c r="L49" i="26"/>
  <c r="L49" i="27" s="1"/>
  <c r="M49" i="26"/>
  <c r="M49" i="27" s="1"/>
  <c r="N49" i="26"/>
  <c r="N49" i="27" s="1"/>
  <c r="O49" i="26"/>
  <c r="O49" i="27" s="1"/>
  <c r="P49" i="26"/>
  <c r="P49" i="27" s="1"/>
  <c r="Q49" i="26"/>
  <c r="Q49" i="27" s="1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F51" i="26"/>
  <c r="G51" i="26"/>
  <c r="H51" i="26"/>
  <c r="I51" i="26"/>
  <c r="E51" i="26" s="1"/>
  <c r="G51" i="38" s="1"/>
  <c r="I51" i="38" s="1"/>
  <c r="J51" i="26"/>
  <c r="K51" i="26"/>
  <c r="L51" i="26"/>
  <c r="L51" i="27" s="1"/>
  <c r="M51" i="26"/>
  <c r="M51" i="27" s="1"/>
  <c r="N51" i="26"/>
  <c r="N51" i="27" s="1"/>
  <c r="O51" i="26"/>
  <c r="O51" i="27" s="1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E51" i="27" s="1"/>
  <c r="AF51" i="26"/>
  <c r="AG51" i="26"/>
  <c r="AH51" i="26"/>
  <c r="AI51" i="26"/>
  <c r="AJ51" i="26"/>
  <c r="AK51" i="26"/>
  <c r="AL51" i="26"/>
  <c r="AM51" i="26"/>
  <c r="AN51" i="26"/>
  <c r="AO51" i="26"/>
  <c r="F54" i="26"/>
  <c r="G54" i="26"/>
  <c r="H54" i="26"/>
  <c r="I54" i="26"/>
  <c r="J54" i="26"/>
  <c r="K54" i="26"/>
  <c r="K56" i="26" s="1"/>
  <c r="L54" i="26"/>
  <c r="M54" i="26"/>
  <c r="M54" i="27" s="1"/>
  <c r="N54" i="26"/>
  <c r="N54" i="27" s="1"/>
  <c r="O54" i="26"/>
  <c r="O54" i="27" s="1"/>
  <c r="O56" i="27" s="1"/>
  <c r="P54" i="26"/>
  <c r="P54" i="27" s="1"/>
  <c r="Q54" i="26"/>
  <c r="Q54" i="27" s="1"/>
  <c r="R54" i="26"/>
  <c r="S54" i="26"/>
  <c r="S56" i="26" s="1"/>
  <c r="T54" i="26"/>
  <c r="T56" i="26" s="1"/>
  <c r="U54" i="26"/>
  <c r="V54" i="26"/>
  <c r="W54" i="26"/>
  <c r="W54" i="27" s="1"/>
  <c r="X54" i="26"/>
  <c r="Y54" i="26"/>
  <c r="Z54" i="26"/>
  <c r="AA54" i="26"/>
  <c r="AA56" i="26" s="1"/>
  <c r="AB54" i="26"/>
  <c r="AB56" i="26" s="1"/>
  <c r="AC54" i="26"/>
  <c r="AD54" i="26"/>
  <c r="AE54" i="26"/>
  <c r="AE54" i="27" s="1"/>
  <c r="AF54" i="26"/>
  <c r="AG54" i="26"/>
  <c r="AH54" i="26"/>
  <c r="AI54" i="26"/>
  <c r="AI56" i="26" s="1"/>
  <c r="AJ54" i="26"/>
  <c r="AJ56" i="26" s="1"/>
  <c r="AK54" i="26"/>
  <c r="AL54" i="26"/>
  <c r="AM54" i="26"/>
  <c r="AM56" i="26" s="1"/>
  <c r="AN54" i="26"/>
  <c r="AO54" i="26"/>
  <c r="F55" i="26"/>
  <c r="G55" i="26"/>
  <c r="H55" i="26"/>
  <c r="I55" i="26"/>
  <c r="E55" i="26" s="1"/>
  <c r="G55" i="38" s="1"/>
  <c r="I55" i="38" s="1"/>
  <c r="J55" i="26"/>
  <c r="J55" i="27" s="1"/>
  <c r="K55" i="26"/>
  <c r="L55" i="26"/>
  <c r="M55" i="26"/>
  <c r="M56" i="26" s="1"/>
  <c r="N55" i="26"/>
  <c r="N55" i="27" s="1"/>
  <c r="O55" i="26"/>
  <c r="O55" i="27" s="1"/>
  <c r="P55" i="26"/>
  <c r="Q55" i="26"/>
  <c r="Q56" i="26" s="1"/>
  <c r="R55" i="26"/>
  <c r="R55" i="27" s="1"/>
  <c r="S55" i="26"/>
  <c r="T55" i="26"/>
  <c r="U55" i="26"/>
  <c r="U56" i="26" s="1"/>
  <c r="V55" i="26"/>
  <c r="W55" i="26"/>
  <c r="X55" i="26"/>
  <c r="X56" i="26" s="1"/>
  <c r="Y55" i="26"/>
  <c r="Y56" i="26" s="1"/>
  <c r="Z55" i="26"/>
  <c r="Z55" i="27" s="1"/>
  <c r="AA55" i="26"/>
  <c r="AB55" i="26"/>
  <c r="AC55" i="26"/>
  <c r="AC56" i="26" s="1"/>
  <c r="AD55" i="26"/>
  <c r="AE55" i="26"/>
  <c r="AF55" i="26"/>
  <c r="AG55" i="26"/>
  <c r="AG56" i="26" s="1"/>
  <c r="AH55" i="26"/>
  <c r="AI55" i="26"/>
  <c r="AJ55" i="26"/>
  <c r="AK55" i="26"/>
  <c r="AK56" i="26" s="1"/>
  <c r="AL55" i="26"/>
  <c r="AM55" i="26"/>
  <c r="AN55" i="26"/>
  <c r="AN56" i="26" s="1"/>
  <c r="AO55" i="26"/>
  <c r="AO56" i="26" s="1"/>
  <c r="G56" i="26"/>
  <c r="H56" i="26"/>
  <c r="J56" i="26"/>
  <c r="P56" i="26"/>
  <c r="R56" i="26"/>
  <c r="Z56" i="26"/>
  <c r="AF56" i="26"/>
  <c r="AH56" i="26"/>
  <c r="F59" i="26"/>
  <c r="G59" i="26"/>
  <c r="H59" i="26"/>
  <c r="I59" i="26"/>
  <c r="J59" i="26"/>
  <c r="J61" i="26" s="1"/>
  <c r="K59" i="26"/>
  <c r="L59" i="26"/>
  <c r="L61" i="26" s="1"/>
  <c r="M59" i="26"/>
  <c r="M59" i="27" s="1"/>
  <c r="N59" i="26"/>
  <c r="O59" i="26"/>
  <c r="P59" i="26"/>
  <c r="Q59" i="26"/>
  <c r="R59" i="26"/>
  <c r="R61" i="26" s="1"/>
  <c r="S59" i="26"/>
  <c r="T59" i="26"/>
  <c r="T61" i="26" s="1"/>
  <c r="U59" i="26"/>
  <c r="V59" i="26"/>
  <c r="W59" i="26"/>
  <c r="X59" i="26"/>
  <c r="Y59" i="26"/>
  <c r="Z59" i="26"/>
  <c r="Z61" i="26" s="1"/>
  <c r="AA59" i="26"/>
  <c r="AA59" i="27" s="1"/>
  <c r="AB59" i="26"/>
  <c r="AB61" i="26" s="1"/>
  <c r="AC59" i="26"/>
  <c r="AC61" i="26" s="1"/>
  <c r="AD59" i="26"/>
  <c r="AE59" i="26"/>
  <c r="AF59" i="26"/>
  <c r="AG59" i="26"/>
  <c r="AH59" i="26"/>
  <c r="AH61" i="26" s="1"/>
  <c r="AI59" i="26"/>
  <c r="AJ59" i="26"/>
  <c r="AJ61" i="26" s="1"/>
  <c r="AK59" i="26"/>
  <c r="AL59" i="26"/>
  <c r="AM59" i="26"/>
  <c r="AN59" i="26"/>
  <c r="AO59" i="26"/>
  <c r="D60" i="26"/>
  <c r="F60" i="38" s="1"/>
  <c r="H60" i="38" s="1"/>
  <c r="F60" i="26"/>
  <c r="G60" i="26"/>
  <c r="H60" i="26"/>
  <c r="I60" i="26"/>
  <c r="J60" i="26"/>
  <c r="K60" i="26"/>
  <c r="K61" i="26" s="1"/>
  <c r="L60" i="26"/>
  <c r="M60" i="26"/>
  <c r="N60" i="26"/>
  <c r="O60" i="26"/>
  <c r="O61" i="26" s="1"/>
  <c r="P60" i="26"/>
  <c r="P60" i="27" s="1"/>
  <c r="Q60" i="26"/>
  <c r="R60" i="26"/>
  <c r="S60" i="26"/>
  <c r="S61" i="26" s="1"/>
  <c r="T60" i="26"/>
  <c r="U60" i="26"/>
  <c r="V60" i="26"/>
  <c r="W60" i="26"/>
  <c r="X60" i="26"/>
  <c r="Y60" i="26"/>
  <c r="Z60" i="26"/>
  <c r="AA60" i="26"/>
  <c r="AA61" i="26" s="1"/>
  <c r="AB60" i="26"/>
  <c r="AC60" i="26"/>
  <c r="AD60" i="26"/>
  <c r="AE60" i="26"/>
  <c r="AE61" i="26" s="1"/>
  <c r="AF60" i="26"/>
  <c r="AG60" i="26"/>
  <c r="AH60" i="26"/>
  <c r="AI60" i="26"/>
  <c r="AI61" i="26" s="1"/>
  <c r="AJ60" i="26"/>
  <c r="AK60" i="26"/>
  <c r="AL60" i="26"/>
  <c r="AM60" i="26"/>
  <c r="AM61" i="26" s="1"/>
  <c r="AN60" i="26"/>
  <c r="AO60" i="26"/>
  <c r="F61" i="26"/>
  <c r="H61" i="26"/>
  <c r="I61" i="26"/>
  <c r="N61" i="26"/>
  <c r="P61" i="26"/>
  <c r="Q61" i="26"/>
  <c r="U61" i="26"/>
  <c r="V61" i="26"/>
  <c r="X61" i="26"/>
  <c r="Y61" i="26"/>
  <c r="AD61" i="26"/>
  <c r="AF61" i="26"/>
  <c r="AG61" i="26"/>
  <c r="AK61" i="26"/>
  <c r="AL61" i="26"/>
  <c r="AN61" i="26"/>
  <c r="AO61" i="26"/>
  <c r="F64" i="26"/>
  <c r="G64" i="26"/>
  <c r="H64" i="26"/>
  <c r="H66" i="26" s="1"/>
  <c r="I64" i="26"/>
  <c r="J64" i="26"/>
  <c r="J66" i="26" s="1"/>
  <c r="K64" i="26"/>
  <c r="K66" i="26" s="1"/>
  <c r="L64" i="26"/>
  <c r="M64" i="26"/>
  <c r="N64" i="26"/>
  <c r="O64" i="26"/>
  <c r="P64" i="26"/>
  <c r="P66" i="26" s="1"/>
  <c r="Q64" i="26"/>
  <c r="R64" i="26"/>
  <c r="R66" i="26" s="1"/>
  <c r="S64" i="26"/>
  <c r="T64" i="26"/>
  <c r="U64" i="26"/>
  <c r="V64" i="26"/>
  <c r="W64" i="26"/>
  <c r="W66" i="26" s="1"/>
  <c r="X64" i="26"/>
  <c r="X66" i="26" s="1"/>
  <c r="Y64" i="26"/>
  <c r="Y64" i="27" s="1"/>
  <c r="Z64" i="26"/>
  <c r="AA64" i="26"/>
  <c r="AA66" i="26" s="1"/>
  <c r="AB64" i="26"/>
  <c r="AB64" i="27" s="1"/>
  <c r="AC64" i="26"/>
  <c r="AD64" i="26"/>
  <c r="AE64" i="26"/>
  <c r="AF64" i="26"/>
  <c r="AF66" i="26" s="1"/>
  <c r="AG64" i="26"/>
  <c r="AH64" i="26"/>
  <c r="AI64" i="26"/>
  <c r="AJ64" i="26"/>
  <c r="AK64" i="26"/>
  <c r="AL64" i="26"/>
  <c r="AM64" i="26"/>
  <c r="AM66" i="26" s="1"/>
  <c r="AN64" i="26"/>
  <c r="AN66" i="26" s="1"/>
  <c r="AO64" i="26"/>
  <c r="F65" i="26"/>
  <c r="G65" i="26"/>
  <c r="H65" i="26"/>
  <c r="I65" i="26"/>
  <c r="I66" i="26" s="1"/>
  <c r="J65" i="26"/>
  <c r="K65" i="26"/>
  <c r="K65" i="27" s="1"/>
  <c r="L65" i="26"/>
  <c r="D65" i="26" s="1"/>
  <c r="F65" i="38" s="1"/>
  <c r="H65" i="38" s="1"/>
  <c r="M65" i="26"/>
  <c r="M66" i="26" s="1"/>
  <c r="N65" i="26"/>
  <c r="O65" i="26"/>
  <c r="P65" i="26"/>
  <c r="Q65" i="26"/>
  <c r="Q66" i="26" s="1"/>
  <c r="R65" i="26"/>
  <c r="S65" i="26"/>
  <c r="T65" i="26"/>
  <c r="U65" i="26"/>
  <c r="U66" i="26" s="1"/>
  <c r="V65" i="26"/>
  <c r="W65" i="26"/>
  <c r="X65" i="26"/>
  <c r="Y65" i="26"/>
  <c r="Y66" i="26" s="1"/>
  <c r="Z65" i="26"/>
  <c r="AA65" i="26"/>
  <c r="AB65" i="26"/>
  <c r="AB66" i="26" s="1"/>
  <c r="AC65" i="26"/>
  <c r="AC66" i="26" s="1"/>
  <c r="AD65" i="26"/>
  <c r="AD65" i="27" s="1"/>
  <c r="AE65" i="26"/>
  <c r="AF65" i="26"/>
  <c r="AG65" i="26"/>
  <c r="AG66" i="26" s="1"/>
  <c r="AH65" i="26"/>
  <c r="AI65" i="26"/>
  <c r="AJ65" i="26"/>
  <c r="AJ66" i="26" s="1"/>
  <c r="AK65" i="26"/>
  <c r="AK66" i="26" s="1"/>
  <c r="AL65" i="26"/>
  <c r="AM65" i="26"/>
  <c r="AN65" i="26"/>
  <c r="AO65" i="26"/>
  <c r="AO66" i="26" s="1"/>
  <c r="F66" i="26"/>
  <c r="G66" i="26"/>
  <c r="L66" i="26"/>
  <c r="N66" i="26"/>
  <c r="O66" i="26"/>
  <c r="S66" i="26"/>
  <c r="T66" i="26"/>
  <c r="V66" i="26"/>
  <c r="Z66" i="26"/>
  <c r="AD66" i="26"/>
  <c r="AE66" i="26"/>
  <c r="AH66" i="26"/>
  <c r="AI66" i="26"/>
  <c r="AL66" i="26"/>
  <c r="F70" i="26"/>
  <c r="G70" i="26"/>
  <c r="H70" i="26"/>
  <c r="I70" i="26"/>
  <c r="J70" i="26"/>
  <c r="K70" i="26"/>
  <c r="L70" i="26"/>
  <c r="L72" i="26" s="1"/>
  <c r="M70" i="26"/>
  <c r="E70" i="26" s="1"/>
  <c r="N70" i="26"/>
  <c r="O70" i="26"/>
  <c r="P70" i="26"/>
  <c r="P72" i="26" s="1"/>
  <c r="Q70" i="26"/>
  <c r="R70" i="26"/>
  <c r="S70" i="26"/>
  <c r="T70" i="26"/>
  <c r="U70" i="26"/>
  <c r="U72" i="26" s="1"/>
  <c r="V70" i="26"/>
  <c r="W70" i="26"/>
  <c r="X70" i="26"/>
  <c r="Y70" i="26"/>
  <c r="Y72" i="26" s="1"/>
  <c r="Z70" i="26"/>
  <c r="AA70" i="26"/>
  <c r="AB70" i="26"/>
  <c r="AB72" i="26" s="1"/>
  <c r="AC70" i="26"/>
  <c r="AD70" i="26"/>
  <c r="AE70" i="26"/>
  <c r="AF70" i="26"/>
  <c r="AG70" i="26"/>
  <c r="AH70" i="26"/>
  <c r="AI70" i="26"/>
  <c r="AJ70" i="26"/>
  <c r="AK70" i="26"/>
  <c r="AK72" i="26" s="1"/>
  <c r="AL70" i="26"/>
  <c r="AM70" i="26"/>
  <c r="AN70" i="26"/>
  <c r="AO70" i="26"/>
  <c r="F71" i="26"/>
  <c r="D71" i="26" s="1"/>
  <c r="F71" i="38" s="1"/>
  <c r="H71" i="38" s="1"/>
  <c r="G71" i="26"/>
  <c r="H71" i="26"/>
  <c r="H72" i="26" s="1"/>
  <c r="I71" i="26"/>
  <c r="J71" i="26"/>
  <c r="K71" i="26"/>
  <c r="K72" i="26" s="1"/>
  <c r="L71" i="26"/>
  <c r="M71" i="26"/>
  <c r="N71" i="26"/>
  <c r="O71" i="26"/>
  <c r="O72" i="26" s="1"/>
  <c r="P71" i="26"/>
  <c r="Q71" i="26"/>
  <c r="R71" i="26"/>
  <c r="S71" i="26"/>
  <c r="S72" i="26" s="1"/>
  <c r="T71" i="26"/>
  <c r="U71" i="26"/>
  <c r="V71" i="26"/>
  <c r="W71" i="26"/>
  <c r="W72" i="26" s="1"/>
  <c r="X71" i="26"/>
  <c r="Y71" i="26"/>
  <c r="Z71" i="26"/>
  <c r="Z72" i="26" s="1"/>
  <c r="AA71" i="26"/>
  <c r="AA72" i="26" s="1"/>
  <c r="AB71" i="26"/>
  <c r="AC71" i="26"/>
  <c r="AD71" i="26"/>
  <c r="AD71" i="27" s="1"/>
  <c r="AE71" i="26"/>
  <c r="AE72" i="26" s="1"/>
  <c r="AF71" i="26"/>
  <c r="AG71" i="26"/>
  <c r="AH71" i="26"/>
  <c r="AH72" i="26" s="1"/>
  <c r="AI71" i="26"/>
  <c r="AI72" i="26" s="1"/>
  <c r="AJ71" i="26"/>
  <c r="AK71" i="26"/>
  <c r="AL71" i="26"/>
  <c r="AM71" i="26"/>
  <c r="AM72" i="26" s="1"/>
  <c r="AN71" i="26"/>
  <c r="AO71" i="26"/>
  <c r="I72" i="26"/>
  <c r="J72" i="26"/>
  <c r="M72" i="26"/>
  <c r="Q72" i="26"/>
  <c r="R72" i="26"/>
  <c r="T72" i="26"/>
  <c r="X72" i="26"/>
  <c r="AC72" i="26"/>
  <c r="AF72" i="26"/>
  <c r="AG72" i="26"/>
  <c r="AJ72" i="26"/>
  <c r="AN72" i="26"/>
  <c r="AO72" i="26"/>
  <c r="F73" i="26"/>
  <c r="D73" i="26" s="1"/>
  <c r="F73" i="38" s="1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F74" i="26"/>
  <c r="D74" i="26" s="1"/>
  <c r="F74" i="38" s="1"/>
  <c r="H74" i="38" s="1"/>
  <c r="G74" i="26"/>
  <c r="H74" i="26"/>
  <c r="I74" i="26"/>
  <c r="J74" i="26"/>
  <c r="K74" i="26"/>
  <c r="L74" i="26"/>
  <c r="M74" i="26"/>
  <c r="E74" i="26" s="1"/>
  <c r="G74" i="38" s="1"/>
  <c r="I74" i="38" s="1"/>
  <c r="N74" i="26"/>
  <c r="O74" i="26"/>
  <c r="P74" i="26"/>
  <c r="Q74" i="26"/>
  <c r="Q74" i="27" s="1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F75" i="26"/>
  <c r="G75" i="26"/>
  <c r="E75" i="26" s="1"/>
  <c r="G75" i="38" s="1"/>
  <c r="I75" i="38" s="1"/>
  <c r="H75" i="26"/>
  <c r="I75" i="26"/>
  <c r="J75" i="26"/>
  <c r="K75" i="26"/>
  <c r="L75" i="26"/>
  <c r="M75" i="26"/>
  <c r="N75" i="26"/>
  <c r="N75" i="27" s="1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G76" i="26"/>
  <c r="H76" i="26"/>
  <c r="I76" i="26"/>
  <c r="E76" i="26" s="1"/>
  <c r="G76" i="38" s="1"/>
  <c r="I76" i="38" s="1"/>
  <c r="J76" i="26"/>
  <c r="K76" i="26"/>
  <c r="L76" i="26"/>
  <c r="D76" i="26" s="1"/>
  <c r="F76" i="38" s="1"/>
  <c r="H76" i="38" s="1"/>
  <c r="M76" i="26"/>
  <c r="N76" i="26"/>
  <c r="O76" i="26"/>
  <c r="P76" i="26"/>
  <c r="P76" i="27" s="1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C76" i="27" s="1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F77" i="26"/>
  <c r="D77" i="26" s="1"/>
  <c r="F77" i="38" s="1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E77" i="27" s="1"/>
  <c r="AF77" i="26"/>
  <c r="AG77" i="26"/>
  <c r="AH77" i="26"/>
  <c r="AI77" i="26"/>
  <c r="AJ77" i="26"/>
  <c r="AK77" i="26"/>
  <c r="AL77" i="26"/>
  <c r="AM77" i="26"/>
  <c r="AN77" i="26"/>
  <c r="AO77" i="26"/>
  <c r="F78" i="26"/>
  <c r="D78" i="26" s="1"/>
  <c r="F78" i="38" s="1"/>
  <c r="H78" i="38" s="1"/>
  <c r="G78" i="26"/>
  <c r="H78" i="26"/>
  <c r="I78" i="26"/>
  <c r="E78" i="26" s="1"/>
  <c r="G78" i="38" s="1"/>
  <c r="I78" i="38" s="1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G79" i="26"/>
  <c r="E79" i="26" s="1"/>
  <c r="G79" i="38" s="1"/>
  <c r="I79" i="38" s="1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A79" i="27" s="1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F80" i="38" s="1"/>
  <c r="H80" i="38" s="1"/>
  <c r="F80" i="26"/>
  <c r="G80" i="26"/>
  <c r="H80" i="26"/>
  <c r="I80" i="26"/>
  <c r="E80" i="26" s="1"/>
  <c r="G80" i="38" s="1"/>
  <c r="I80" i="38" s="1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F81" i="26"/>
  <c r="G81" i="26"/>
  <c r="E81" i="26" s="1"/>
  <c r="G81" i="38" s="1"/>
  <c r="H81" i="26"/>
  <c r="I81" i="26"/>
  <c r="I81" i="27" s="1"/>
  <c r="J81" i="26"/>
  <c r="K81" i="26"/>
  <c r="L81" i="26"/>
  <c r="D81" i="26" s="1"/>
  <c r="F81" i="38" s="1"/>
  <c r="M81" i="26"/>
  <c r="N81" i="26"/>
  <c r="O81" i="26"/>
  <c r="P81" i="26"/>
  <c r="Q81" i="26"/>
  <c r="R81" i="26"/>
  <c r="R81" i="27" s="1"/>
  <c r="S81" i="26"/>
  <c r="T81" i="26"/>
  <c r="U81" i="26"/>
  <c r="V81" i="26"/>
  <c r="W81" i="26"/>
  <c r="W81" i="27" s="1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X82" i="26"/>
  <c r="V645" i="44" s="1"/>
  <c r="A4" i="38"/>
  <c r="A5" i="38"/>
  <c r="E13" i="38"/>
  <c r="E14" i="38"/>
  <c r="D15" i="38"/>
  <c r="E15" i="38"/>
  <c r="D19" i="38"/>
  <c r="E19" i="38"/>
  <c r="D20" i="38"/>
  <c r="F20" i="38"/>
  <c r="E21" i="38"/>
  <c r="E22" i="38"/>
  <c r="D23" i="38"/>
  <c r="D27" i="38"/>
  <c r="D29" i="38" s="1"/>
  <c r="F28" i="38"/>
  <c r="H28" i="38"/>
  <c r="D32" i="38"/>
  <c r="D35" i="38"/>
  <c r="E35" i="38"/>
  <c r="E39" i="38"/>
  <c r="E40" i="38"/>
  <c r="D49" i="38"/>
  <c r="F49" i="38"/>
  <c r="H49" i="38" s="1"/>
  <c r="E51" i="38"/>
  <c r="D55" i="38"/>
  <c r="E55" i="38"/>
  <c r="E59" i="38"/>
  <c r="E61" i="38"/>
  <c r="D65" i="38"/>
  <c r="E65" i="38"/>
  <c r="E70" i="38"/>
  <c r="D71" i="38"/>
  <c r="E72" i="38"/>
  <c r="D74" i="38"/>
  <c r="E74" i="38"/>
  <c r="E75" i="38"/>
  <c r="D76" i="38"/>
  <c r="E76" i="38"/>
  <c r="D78" i="38"/>
  <c r="E78" i="38"/>
  <c r="E79" i="38"/>
  <c r="D80" i="38"/>
  <c r="E80" i="38"/>
  <c r="A4" i="16"/>
  <c r="A5" i="16"/>
  <c r="F11" i="16"/>
  <c r="G11" i="16"/>
  <c r="H11" i="16"/>
  <c r="I11" i="16"/>
  <c r="L11" i="16"/>
  <c r="M11" i="16"/>
  <c r="H12" i="16"/>
  <c r="L12" i="16" s="1"/>
  <c r="I12" i="16"/>
  <c r="G13" i="16"/>
  <c r="H13" i="16"/>
  <c r="F13" i="16" s="1"/>
  <c r="I13" i="16"/>
  <c r="M13" i="16"/>
  <c r="H14" i="16"/>
  <c r="F14" i="16" s="1"/>
  <c r="I14" i="16"/>
  <c r="F15" i="16"/>
  <c r="G15" i="16"/>
  <c r="H15" i="16"/>
  <c r="I15" i="16"/>
  <c r="L15" i="16"/>
  <c r="M15" i="16"/>
  <c r="J16" i="16"/>
  <c r="K16" i="16"/>
  <c r="H18" i="16"/>
  <c r="I18" i="16"/>
  <c r="F19" i="16"/>
  <c r="G19" i="16"/>
  <c r="H19" i="16"/>
  <c r="I19" i="16"/>
  <c r="L19" i="16"/>
  <c r="M19" i="16"/>
  <c r="H20" i="16"/>
  <c r="L20" i="16" s="1"/>
  <c r="D20" i="40" s="1"/>
  <c r="I20" i="16"/>
  <c r="F21" i="16"/>
  <c r="G21" i="16"/>
  <c r="H21" i="16"/>
  <c r="I21" i="16"/>
  <c r="L21" i="16"/>
  <c r="M21" i="16"/>
  <c r="H22" i="16"/>
  <c r="F22" i="16" s="1"/>
  <c r="I22" i="16"/>
  <c r="F23" i="16"/>
  <c r="G23" i="16"/>
  <c r="H23" i="16"/>
  <c r="I23" i="16"/>
  <c r="L23" i="16"/>
  <c r="M23" i="16"/>
  <c r="E23" i="40" s="1"/>
  <c r="I24" i="16"/>
  <c r="J24" i="16"/>
  <c r="K24" i="16"/>
  <c r="F27" i="16"/>
  <c r="H27" i="16"/>
  <c r="L27" i="16" s="1"/>
  <c r="L29" i="16" s="1"/>
  <c r="I27" i="16"/>
  <c r="F28" i="16"/>
  <c r="G28" i="16"/>
  <c r="H28" i="16"/>
  <c r="I28" i="16"/>
  <c r="L28" i="16"/>
  <c r="M28" i="16"/>
  <c r="E28" i="40" s="1"/>
  <c r="H29" i="16"/>
  <c r="I29" i="16"/>
  <c r="J29" i="16"/>
  <c r="K29" i="16"/>
  <c r="H32" i="16"/>
  <c r="F32" i="16" s="1"/>
  <c r="I32" i="16"/>
  <c r="F33" i="16"/>
  <c r="G33" i="16"/>
  <c r="H33" i="16"/>
  <c r="I33" i="16"/>
  <c r="L33" i="16"/>
  <c r="M33" i="16"/>
  <c r="F34" i="16"/>
  <c r="H34" i="16"/>
  <c r="L34" i="16" s="1"/>
  <c r="I34" i="16"/>
  <c r="F35" i="16"/>
  <c r="G35" i="16"/>
  <c r="H35" i="16"/>
  <c r="I35" i="16"/>
  <c r="L35" i="16"/>
  <c r="M35" i="16"/>
  <c r="E35" i="40" s="1"/>
  <c r="J36" i="16"/>
  <c r="K36" i="16"/>
  <c r="L37" i="16"/>
  <c r="M37" i="16"/>
  <c r="H38" i="16"/>
  <c r="I38" i="16"/>
  <c r="F39" i="16"/>
  <c r="H39" i="16"/>
  <c r="L39" i="16" s="1"/>
  <c r="I39" i="16"/>
  <c r="G40" i="16"/>
  <c r="H40" i="16"/>
  <c r="H42" i="16" s="1"/>
  <c r="H43" i="16" s="1"/>
  <c r="I40" i="16"/>
  <c r="I42" i="16" s="1"/>
  <c r="I43" i="16" s="1"/>
  <c r="M40" i="16"/>
  <c r="H41" i="16"/>
  <c r="F41" i="16" s="1"/>
  <c r="I41" i="16"/>
  <c r="L41" i="16"/>
  <c r="J42" i="16"/>
  <c r="J43" i="16" s="1"/>
  <c r="K42" i="16"/>
  <c r="K43" i="16"/>
  <c r="K82" i="16" s="1"/>
  <c r="K91" i="16" s="1"/>
  <c r="F45" i="16"/>
  <c r="G45" i="16"/>
  <c r="H45" i="16"/>
  <c r="I45" i="16"/>
  <c r="L45" i="16"/>
  <c r="M45" i="16"/>
  <c r="F47" i="16"/>
  <c r="G47" i="16"/>
  <c r="H47" i="16"/>
  <c r="L47" i="16" s="1"/>
  <c r="I47" i="16"/>
  <c r="M47" i="16" s="1"/>
  <c r="F49" i="16"/>
  <c r="H49" i="16"/>
  <c r="I49" i="16"/>
  <c r="G49" i="16" s="1"/>
  <c r="L49" i="16"/>
  <c r="D49" i="40" s="1"/>
  <c r="M49" i="16"/>
  <c r="E49" i="40" s="1"/>
  <c r="H51" i="16"/>
  <c r="F51" i="16" s="1"/>
  <c r="I51" i="16"/>
  <c r="G51" i="16" s="1"/>
  <c r="F54" i="16"/>
  <c r="G54" i="16"/>
  <c r="H54" i="16"/>
  <c r="I54" i="16"/>
  <c r="I56" i="16" s="1"/>
  <c r="L54" i="16"/>
  <c r="M54" i="16"/>
  <c r="E54" i="40" s="1"/>
  <c r="H55" i="16"/>
  <c r="L55" i="16" s="1"/>
  <c r="I55" i="16"/>
  <c r="G55" i="16" s="1"/>
  <c r="M55" i="16"/>
  <c r="E55" i="40" s="1"/>
  <c r="H56" i="16"/>
  <c r="J56" i="16"/>
  <c r="K56" i="16"/>
  <c r="F59" i="16"/>
  <c r="H59" i="16"/>
  <c r="L59" i="16" s="1"/>
  <c r="I59" i="16"/>
  <c r="G59" i="16" s="1"/>
  <c r="H60" i="16"/>
  <c r="F60" i="16" s="1"/>
  <c r="I60" i="16"/>
  <c r="M60" i="16" s="1"/>
  <c r="E60" i="40" s="1"/>
  <c r="F61" i="16"/>
  <c r="J61" i="16"/>
  <c r="K61" i="16"/>
  <c r="F64" i="16"/>
  <c r="G64" i="16"/>
  <c r="H64" i="16"/>
  <c r="I64" i="16"/>
  <c r="L64" i="16"/>
  <c r="L66" i="16" s="1"/>
  <c r="M64" i="16"/>
  <c r="F65" i="16"/>
  <c r="F66" i="16" s="1"/>
  <c r="H65" i="16"/>
  <c r="L65" i="16" s="1"/>
  <c r="I65" i="16"/>
  <c r="G65" i="16" s="1"/>
  <c r="H66" i="16"/>
  <c r="J66" i="16"/>
  <c r="K66" i="16"/>
  <c r="H70" i="16"/>
  <c r="I70" i="16"/>
  <c r="M70" i="16" s="1"/>
  <c r="L70" i="16"/>
  <c r="G71" i="16"/>
  <c r="H71" i="16"/>
  <c r="F71" i="16" s="1"/>
  <c r="I71" i="16"/>
  <c r="M71" i="16"/>
  <c r="J72" i="16"/>
  <c r="K72" i="16"/>
  <c r="F73" i="16"/>
  <c r="G73" i="16"/>
  <c r="H73" i="16"/>
  <c r="I73" i="16"/>
  <c r="L73" i="16"/>
  <c r="M73" i="16"/>
  <c r="E73" i="40" s="1"/>
  <c r="H74" i="16"/>
  <c r="L74" i="16" s="1"/>
  <c r="I74" i="16"/>
  <c r="G74" i="16" s="1"/>
  <c r="M74" i="16"/>
  <c r="E74" i="40" s="1"/>
  <c r="G75" i="16"/>
  <c r="H75" i="16"/>
  <c r="F75" i="16" s="1"/>
  <c r="I75" i="16"/>
  <c r="M75" i="16"/>
  <c r="G76" i="16"/>
  <c r="H76" i="16"/>
  <c r="F76" i="16" s="1"/>
  <c r="I76" i="16"/>
  <c r="M76" i="16"/>
  <c r="F77" i="16"/>
  <c r="H77" i="16"/>
  <c r="I77" i="16"/>
  <c r="M77" i="16" s="1"/>
  <c r="E77" i="40" s="1"/>
  <c r="L77" i="16"/>
  <c r="F78" i="16"/>
  <c r="G78" i="16"/>
  <c r="H78" i="16"/>
  <c r="L78" i="16" s="1"/>
  <c r="I78" i="16"/>
  <c r="M78" i="16" s="1"/>
  <c r="E78" i="40" s="1"/>
  <c r="F79" i="16"/>
  <c r="G79" i="16"/>
  <c r="H79" i="16"/>
  <c r="I79" i="16"/>
  <c r="M79" i="16" s="1"/>
  <c r="E79" i="40" s="1"/>
  <c r="L79" i="16"/>
  <c r="D79" i="40" s="1"/>
  <c r="H80" i="16"/>
  <c r="F80" i="16" s="1"/>
  <c r="I80" i="16"/>
  <c r="M80" i="16" s="1"/>
  <c r="E80" i="40" s="1"/>
  <c r="L80" i="16"/>
  <c r="D80" i="40" s="1"/>
  <c r="F81" i="16"/>
  <c r="G81" i="16"/>
  <c r="H81" i="16"/>
  <c r="I81" i="16"/>
  <c r="L81" i="16"/>
  <c r="M81" i="16"/>
  <c r="D82" i="16"/>
  <c r="D91" i="16" s="1"/>
  <c r="E82" i="16"/>
  <c r="D89" i="16"/>
  <c r="E89" i="16"/>
  <c r="F89" i="16"/>
  <c r="G89" i="16"/>
  <c r="H89" i="16"/>
  <c r="I89" i="16"/>
  <c r="J89" i="16"/>
  <c r="K89" i="16"/>
  <c r="L89" i="16"/>
  <c r="M89" i="16"/>
  <c r="E91" i="16"/>
  <c r="A5" i="28"/>
  <c r="R8" i="28"/>
  <c r="T8" i="28"/>
  <c r="V8" i="28"/>
  <c r="X8" i="28"/>
  <c r="Z8" i="28"/>
  <c r="AB8" i="28"/>
  <c r="AD8" i="28"/>
  <c r="AF8" i="28"/>
  <c r="AH8" i="28"/>
  <c r="AJ8" i="28"/>
  <c r="AL8" i="28"/>
  <c r="AN8" i="28"/>
  <c r="F11" i="28"/>
  <c r="F16" i="28" s="1"/>
  <c r="G11" i="28"/>
  <c r="H11" i="28"/>
  <c r="H16" i="28" s="1"/>
  <c r="I11" i="28"/>
  <c r="J11" i="28"/>
  <c r="K11" i="28"/>
  <c r="R11" i="28"/>
  <c r="R16" i="28" s="1"/>
  <c r="S11" i="28"/>
  <c r="T11" i="28"/>
  <c r="U11" i="28"/>
  <c r="V11" i="28"/>
  <c r="V16" i="28" s="1"/>
  <c r="W11" i="28"/>
  <c r="X11" i="28"/>
  <c r="Y11" i="28"/>
  <c r="Y16" i="28" s="1"/>
  <c r="Z11" i="28"/>
  <c r="Z16" i="28" s="1"/>
  <c r="AA11" i="28"/>
  <c r="AB11" i="28"/>
  <c r="AC11" i="28"/>
  <c r="AD11" i="28"/>
  <c r="AD16" i="28" s="1"/>
  <c r="AD82" i="28" s="1"/>
  <c r="AB648" i="44" s="1"/>
  <c r="AE11" i="28"/>
  <c r="AF11" i="28"/>
  <c r="AG11" i="28"/>
  <c r="AH11" i="28"/>
  <c r="AH16" i="28" s="1"/>
  <c r="AI11" i="28"/>
  <c r="AJ11" i="28"/>
  <c r="AJ16" i="28" s="1"/>
  <c r="AK11" i="28"/>
  <c r="AL11" i="28"/>
  <c r="AL16" i="28" s="1"/>
  <c r="AM11" i="28"/>
  <c r="AN11" i="28"/>
  <c r="AO11" i="28"/>
  <c r="F12" i="28"/>
  <c r="D12" i="28" s="1"/>
  <c r="F12" i="40" s="1"/>
  <c r="H12" i="40" s="1"/>
  <c r="G12" i="28"/>
  <c r="H12" i="28"/>
  <c r="I12" i="28"/>
  <c r="I16" i="28" s="1"/>
  <c r="J12" i="28"/>
  <c r="K12" i="28"/>
  <c r="L12" i="28"/>
  <c r="N12" i="28"/>
  <c r="O12" i="28"/>
  <c r="O16" i="28" s="1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E16" i="28" s="1"/>
  <c r="AF12" i="28"/>
  <c r="AG12" i="28"/>
  <c r="AH12" i="28"/>
  <c r="AI12" i="28"/>
  <c r="AJ12" i="28"/>
  <c r="AK12" i="28"/>
  <c r="AL12" i="28"/>
  <c r="AM12" i="28"/>
  <c r="AM16" i="28" s="1"/>
  <c r="AN12" i="28"/>
  <c r="AO12" i="28"/>
  <c r="D13" i="28"/>
  <c r="F13" i="40" s="1"/>
  <c r="F13" i="28"/>
  <c r="G13" i="28"/>
  <c r="E13" i="28" s="1"/>
  <c r="G13" i="40" s="1"/>
  <c r="I13" i="40" s="1"/>
  <c r="H13" i="28"/>
  <c r="I13" i="28"/>
  <c r="J13" i="28"/>
  <c r="K13" i="28"/>
  <c r="L13" i="28"/>
  <c r="L16" i="28" s="1"/>
  <c r="M13" i="28"/>
  <c r="N13" i="28"/>
  <c r="O13" i="28"/>
  <c r="P13" i="28"/>
  <c r="Q13" i="28"/>
  <c r="Q16" i="28" s="1"/>
  <c r="R13" i="28"/>
  <c r="S13" i="28"/>
  <c r="T13" i="28"/>
  <c r="T16" i="28" s="1"/>
  <c r="U13" i="28"/>
  <c r="V13" i="28"/>
  <c r="W13" i="28"/>
  <c r="X13" i="28"/>
  <c r="Y13" i="28"/>
  <c r="Z13" i="28"/>
  <c r="AA13" i="28"/>
  <c r="AB13" i="28"/>
  <c r="AB16" i="28" s="1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AO16" i="28" s="1"/>
  <c r="F14" i="28"/>
  <c r="D14" i="28" s="1"/>
  <c r="F14" i="40" s="1"/>
  <c r="G14" i="28"/>
  <c r="H14" i="28"/>
  <c r="I14" i="28"/>
  <c r="J14" i="28"/>
  <c r="K14" i="28"/>
  <c r="E14" i="28" s="1"/>
  <c r="G14" i="40" s="1"/>
  <c r="L14" i="28"/>
  <c r="M14" i="28"/>
  <c r="N14" i="28"/>
  <c r="O14" i="28"/>
  <c r="P14" i="28"/>
  <c r="Q14" i="28"/>
  <c r="R14" i="28"/>
  <c r="S14" i="28"/>
  <c r="S16" i="28" s="1"/>
  <c r="T14" i="28"/>
  <c r="U14" i="28"/>
  <c r="V14" i="28"/>
  <c r="W14" i="28"/>
  <c r="X14" i="28"/>
  <c r="Y14" i="28"/>
  <c r="Z14" i="28"/>
  <c r="AA14" i="28"/>
  <c r="AA16" i="28" s="1"/>
  <c r="AB14" i="28"/>
  <c r="AC14" i="28"/>
  <c r="AD14" i="28"/>
  <c r="AE14" i="28"/>
  <c r="AF14" i="28"/>
  <c r="AG14" i="28"/>
  <c r="AH14" i="28"/>
  <c r="AI14" i="28"/>
  <c r="AI16" i="28" s="1"/>
  <c r="AJ14" i="28"/>
  <c r="AK14" i="28"/>
  <c r="AL14" i="28"/>
  <c r="AM14" i="28"/>
  <c r="AN14" i="28"/>
  <c r="AO14" i="28"/>
  <c r="F15" i="28"/>
  <c r="D15" i="28" s="1"/>
  <c r="F15" i="40" s="1"/>
  <c r="H15" i="40" s="1"/>
  <c r="G15" i="28"/>
  <c r="G16" i="28" s="1"/>
  <c r="H15" i="28"/>
  <c r="I15" i="28"/>
  <c r="E15" i="28" s="1"/>
  <c r="G15" i="40" s="1"/>
  <c r="I15" i="40" s="1"/>
  <c r="J15" i="28"/>
  <c r="K15" i="28"/>
  <c r="L15" i="28"/>
  <c r="N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J16" i="28"/>
  <c r="K16" i="28"/>
  <c r="M16" i="28"/>
  <c r="N16" i="28"/>
  <c r="U16" i="28"/>
  <c r="W16" i="28"/>
  <c r="AC16" i="28"/>
  <c r="AG16" i="28"/>
  <c r="AK16" i="28"/>
  <c r="D19" i="28"/>
  <c r="F19" i="28"/>
  <c r="F24" i="28" s="1"/>
  <c r="G19" i="28"/>
  <c r="E19" i="28" s="1"/>
  <c r="H19" i="28"/>
  <c r="H24" i="28" s="1"/>
  <c r="I19" i="28"/>
  <c r="J19" i="28"/>
  <c r="K19" i="28"/>
  <c r="L19" i="28"/>
  <c r="M19" i="28"/>
  <c r="R19" i="28"/>
  <c r="S19" i="28"/>
  <c r="T19" i="28"/>
  <c r="T24" i="28" s="1"/>
  <c r="U19" i="28"/>
  <c r="V19" i="28"/>
  <c r="W19" i="28"/>
  <c r="X19" i="28"/>
  <c r="X24" i="28" s="1"/>
  <c r="Y19" i="28"/>
  <c r="Z19" i="28"/>
  <c r="AA19" i="28"/>
  <c r="AB19" i="28"/>
  <c r="AB24" i="28" s="1"/>
  <c r="AC19" i="28"/>
  <c r="AC24" i="28" s="1"/>
  <c r="AD19" i="28"/>
  <c r="AE19" i="28"/>
  <c r="AE24" i="28" s="1"/>
  <c r="AF19" i="28"/>
  <c r="AF24" i="28" s="1"/>
  <c r="AG19" i="28"/>
  <c r="AH19" i="28"/>
  <c r="AH24" i="28" s="1"/>
  <c r="AI19" i="28"/>
  <c r="AJ19" i="28"/>
  <c r="AK19" i="28"/>
  <c r="AK24" i="28" s="1"/>
  <c r="AL19" i="28"/>
  <c r="AM19" i="28"/>
  <c r="AN19" i="28"/>
  <c r="AN24" i="28" s="1"/>
  <c r="AO19" i="28"/>
  <c r="F20" i="28"/>
  <c r="D20" i="28" s="1"/>
  <c r="F20" i="40" s="1"/>
  <c r="H20" i="40" s="1"/>
  <c r="G20" i="28"/>
  <c r="E20" i="28" s="1"/>
  <c r="G20" i="40" s="1"/>
  <c r="H20" i="28"/>
  <c r="I20" i="28"/>
  <c r="J20" i="28"/>
  <c r="J24" i="28" s="1"/>
  <c r="K20" i="28"/>
  <c r="L20" i="28"/>
  <c r="N20" i="28"/>
  <c r="P20" i="28"/>
  <c r="P24" i="28" s="1"/>
  <c r="Q20" i="28"/>
  <c r="Q24" i="28" s="1"/>
  <c r="R20" i="28"/>
  <c r="S20" i="28"/>
  <c r="T20" i="28"/>
  <c r="U20" i="28"/>
  <c r="V20" i="28"/>
  <c r="V24" i="28" s="1"/>
  <c r="W20" i="28"/>
  <c r="X20" i="28"/>
  <c r="Y20" i="28"/>
  <c r="Y24" i="28" s="1"/>
  <c r="Z20" i="28"/>
  <c r="AA20" i="28"/>
  <c r="AB20" i="28"/>
  <c r="AC20" i="28"/>
  <c r="AD20" i="28"/>
  <c r="AE20" i="28"/>
  <c r="AF20" i="28"/>
  <c r="AG20" i="28"/>
  <c r="AG24" i="28" s="1"/>
  <c r="AH20" i="28"/>
  <c r="AI20" i="28"/>
  <c r="AJ20" i="28"/>
  <c r="AJ24" i="28" s="1"/>
  <c r="AK20" i="28"/>
  <c r="AL20" i="28"/>
  <c r="AL24" i="28" s="1"/>
  <c r="AM20" i="28"/>
  <c r="AN20" i="28"/>
  <c r="AO20" i="28"/>
  <c r="AO24" i="28" s="1"/>
  <c r="F21" i="28"/>
  <c r="G21" i="28"/>
  <c r="E21" i="28" s="1"/>
  <c r="G21" i="40" s="1"/>
  <c r="I21" i="40" s="1"/>
  <c r="H21" i="28"/>
  <c r="I21" i="28"/>
  <c r="J21" i="28"/>
  <c r="K21" i="28"/>
  <c r="K24" i="28" s="1"/>
  <c r="N21" i="28"/>
  <c r="O21" i="28"/>
  <c r="O24" i="28" s="1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F22" i="28"/>
  <c r="D22" i="28" s="1"/>
  <c r="F22" i="40" s="1"/>
  <c r="G22" i="28"/>
  <c r="E22" i="28" s="1"/>
  <c r="G22" i="40" s="1"/>
  <c r="H22" i="28"/>
  <c r="I22" i="28"/>
  <c r="J22" i="28"/>
  <c r="K22" i="28"/>
  <c r="L22" i="28"/>
  <c r="M22" i="28"/>
  <c r="M24" i="28" s="1"/>
  <c r="N22" i="28"/>
  <c r="O22" i="28"/>
  <c r="P22" i="28"/>
  <c r="Q22" i="28"/>
  <c r="R22" i="28"/>
  <c r="S22" i="28"/>
  <c r="S24" i="28" s="1"/>
  <c r="T22" i="28"/>
  <c r="U22" i="28"/>
  <c r="V22" i="28"/>
  <c r="W22" i="28"/>
  <c r="W24" i="28" s="1"/>
  <c r="X22" i="28"/>
  <c r="Y22" i="28"/>
  <c r="Z22" i="28"/>
  <c r="AA22" i="28"/>
  <c r="AA24" i="28" s="1"/>
  <c r="AB22" i="28"/>
  <c r="AC22" i="28"/>
  <c r="AD22" i="28"/>
  <c r="AE22" i="28"/>
  <c r="AF22" i="28"/>
  <c r="AG22" i="28"/>
  <c r="AH22" i="28"/>
  <c r="AI22" i="28"/>
  <c r="AI24" i="28" s="1"/>
  <c r="AJ22" i="28"/>
  <c r="AK22" i="28"/>
  <c r="AL22" i="28"/>
  <c r="AM22" i="28"/>
  <c r="AN22" i="28"/>
  <c r="AO22" i="28"/>
  <c r="E23" i="28"/>
  <c r="G23" i="40" s="1"/>
  <c r="I23" i="40" s="1"/>
  <c r="F23" i="28"/>
  <c r="G23" i="28"/>
  <c r="H23" i="28"/>
  <c r="I23" i="28"/>
  <c r="J23" i="28"/>
  <c r="K23" i="28"/>
  <c r="P23" i="28"/>
  <c r="D23" i="28" s="1"/>
  <c r="F23" i="40" s="1"/>
  <c r="H23" i="40" s="1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I24" i="28"/>
  <c r="L24" i="28"/>
  <c r="N24" i="28"/>
  <c r="R24" i="28"/>
  <c r="U24" i="28"/>
  <c r="Z24" i="28"/>
  <c r="AD24" i="28"/>
  <c r="AM24" i="28"/>
  <c r="F27" i="28"/>
  <c r="F29" i="28" s="1"/>
  <c r="G27" i="28"/>
  <c r="G29" i="28" s="1"/>
  <c r="H27" i="28"/>
  <c r="I27" i="28"/>
  <c r="I29" i="28" s="1"/>
  <c r="J27" i="28"/>
  <c r="K27" i="28"/>
  <c r="L27" i="28"/>
  <c r="M27" i="28"/>
  <c r="N27" i="28"/>
  <c r="N29" i="28" s="1"/>
  <c r="O27" i="28"/>
  <c r="O29" i="28" s="1"/>
  <c r="P27" i="28"/>
  <c r="P29" i="28" s="1"/>
  <c r="Q27" i="28"/>
  <c r="R27" i="28"/>
  <c r="S27" i="28"/>
  <c r="T27" i="28"/>
  <c r="T29" i="28" s="1"/>
  <c r="U27" i="28"/>
  <c r="V27" i="28"/>
  <c r="V29" i="28" s="1"/>
  <c r="W27" i="28"/>
  <c r="X27" i="28"/>
  <c r="Y27" i="28"/>
  <c r="Z27" i="28"/>
  <c r="AA27" i="28"/>
  <c r="AB27" i="28"/>
  <c r="AC27" i="28"/>
  <c r="AD27" i="28"/>
  <c r="AD29" i="28" s="1"/>
  <c r="AE27" i="28"/>
  <c r="AE29" i="28" s="1"/>
  <c r="AF27" i="28"/>
  <c r="AG27" i="28"/>
  <c r="AH27" i="28"/>
  <c r="AI27" i="28"/>
  <c r="AJ27" i="28"/>
  <c r="AJ29" i="28" s="1"/>
  <c r="AK27" i="28"/>
  <c r="AL27" i="28"/>
  <c r="AL29" i="28" s="1"/>
  <c r="AM27" i="28"/>
  <c r="AM29" i="28" s="1"/>
  <c r="AN27" i="28"/>
  <c r="AO27" i="28"/>
  <c r="F28" i="28"/>
  <c r="G28" i="28"/>
  <c r="H28" i="28"/>
  <c r="I28" i="28"/>
  <c r="J28" i="28"/>
  <c r="J29" i="28" s="1"/>
  <c r="K28" i="28"/>
  <c r="K29" i="28" s="1"/>
  <c r="L28" i="28"/>
  <c r="M28" i="28"/>
  <c r="E28" i="28" s="1"/>
  <c r="G28" i="40" s="1"/>
  <c r="I28" i="40" s="1"/>
  <c r="N28" i="28"/>
  <c r="O28" i="28"/>
  <c r="P28" i="28"/>
  <c r="Q28" i="28"/>
  <c r="R28" i="28"/>
  <c r="R29" i="28" s="1"/>
  <c r="S28" i="28"/>
  <c r="S29" i="28" s="1"/>
  <c r="T28" i="28"/>
  <c r="U28" i="28"/>
  <c r="U29" i="28" s="1"/>
  <c r="V28" i="28"/>
  <c r="W28" i="28"/>
  <c r="X28" i="28"/>
  <c r="Y28" i="28"/>
  <c r="Y29" i="28" s="1"/>
  <c r="Z28" i="28"/>
  <c r="AA28" i="28"/>
  <c r="AA29" i="28" s="1"/>
  <c r="AB28" i="28"/>
  <c r="AC28" i="28"/>
  <c r="AC29" i="28" s="1"/>
  <c r="AD28" i="28"/>
  <c r="AE28" i="28"/>
  <c r="AF28" i="28"/>
  <c r="AG28" i="28"/>
  <c r="AG29" i="28" s="1"/>
  <c r="AH28" i="28"/>
  <c r="AH29" i="28" s="1"/>
  <c r="AI28" i="28"/>
  <c r="AJ28" i="28"/>
  <c r="AK28" i="28"/>
  <c r="AK29" i="28" s="1"/>
  <c r="AL28" i="28"/>
  <c r="AM28" i="28"/>
  <c r="AN28" i="28"/>
  <c r="AO28" i="28"/>
  <c r="H29" i="28"/>
  <c r="L29" i="28"/>
  <c r="Q29" i="28"/>
  <c r="W29" i="28"/>
  <c r="X29" i="28"/>
  <c r="Z29" i="28"/>
  <c r="AB29" i="28"/>
  <c r="AF29" i="28"/>
  <c r="AI29" i="28"/>
  <c r="AN29" i="28"/>
  <c r="AO29" i="28"/>
  <c r="F32" i="28"/>
  <c r="D32" i="28" s="1"/>
  <c r="G32" i="28"/>
  <c r="H32" i="28"/>
  <c r="I32" i="28"/>
  <c r="E32" i="28" s="1"/>
  <c r="J32" i="28"/>
  <c r="J36" i="28" s="1"/>
  <c r="K32" i="28"/>
  <c r="K36" i="28" s="1"/>
  <c r="R32" i="28"/>
  <c r="R36" i="28" s="1"/>
  <c r="S32" i="28"/>
  <c r="T32" i="28"/>
  <c r="T36" i="28" s="1"/>
  <c r="U32" i="28"/>
  <c r="V32" i="28"/>
  <c r="W32" i="28"/>
  <c r="X32" i="28"/>
  <c r="Y32" i="28"/>
  <c r="Z32" i="28"/>
  <c r="Z36" i="28" s="1"/>
  <c r="AA32" i="28"/>
  <c r="AB32" i="28"/>
  <c r="AB36" i="28" s="1"/>
  <c r="AC32" i="28"/>
  <c r="AD32" i="28"/>
  <c r="AE32" i="28"/>
  <c r="AF32" i="28"/>
  <c r="AG32" i="28"/>
  <c r="AG36" i="28" s="1"/>
  <c r="AH32" i="28"/>
  <c r="AI32" i="28"/>
  <c r="AI36" i="28" s="1"/>
  <c r="AJ32" i="28"/>
  <c r="AJ36" i="28" s="1"/>
  <c r="AK32" i="28"/>
  <c r="AL32" i="28"/>
  <c r="AM32" i="28"/>
  <c r="AN32" i="28"/>
  <c r="AO32" i="28"/>
  <c r="AO36" i="28" s="1"/>
  <c r="F33" i="28"/>
  <c r="D33" i="28" s="1"/>
  <c r="F33" i="40" s="1"/>
  <c r="H33" i="40" s="1"/>
  <c r="G33" i="28"/>
  <c r="H33" i="28"/>
  <c r="I33" i="28"/>
  <c r="J33" i="28"/>
  <c r="K33" i="28"/>
  <c r="E33" i="28" s="1"/>
  <c r="G33" i="40" s="1"/>
  <c r="I33" i="40" s="1"/>
  <c r="P33" i="28"/>
  <c r="P36" i="28" s="1"/>
  <c r="Q33" i="28"/>
  <c r="Q36" i="28" s="1"/>
  <c r="R33" i="28"/>
  <c r="S33" i="28"/>
  <c r="T33" i="28"/>
  <c r="U33" i="28"/>
  <c r="V33" i="28"/>
  <c r="V36" i="28" s="1"/>
  <c r="W33" i="28"/>
  <c r="W36" i="28" s="1"/>
  <c r="X33" i="28"/>
  <c r="Y33" i="28"/>
  <c r="Z33" i="28"/>
  <c r="AA33" i="28"/>
  <c r="AB33" i="28"/>
  <c r="AC33" i="28"/>
  <c r="AD33" i="28"/>
  <c r="AE33" i="28"/>
  <c r="AE36" i="28" s="1"/>
  <c r="AF33" i="28"/>
  <c r="AG33" i="28"/>
  <c r="AH33" i="28"/>
  <c r="AI33" i="28"/>
  <c r="AJ33" i="28"/>
  <c r="AK33" i="28"/>
  <c r="AL33" i="28"/>
  <c r="AM33" i="28"/>
  <c r="AN33" i="28"/>
  <c r="AO33" i="28"/>
  <c r="F34" i="28"/>
  <c r="G34" i="28"/>
  <c r="E34" i="28" s="1"/>
  <c r="G34" i="40" s="1"/>
  <c r="H34" i="28"/>
  <c r="I34" i="28"/>
  <c r="I36" i="28" s="1"/>
  <c r="J34" i="28"/>
  <c r="K34" i="28"/>
  <c r="N34" i="28"/>
  <c r="N36" i="28" s="1"/>
  <c r="O34" i="28"/>
  <c r="P34" i="28"/>
  <c r="Q34" i="28"/>
  <c r="R34" i="28"/>
  <c r="S34" i="28"/>
  <c r="S36" i="28" s="1"/>
  <c r="T34" i="28"/>
  <c r="U34" i="28"/>
  <c r="V34" i="28"/>
  <c r="W34" i="28"/>
  <c r="X34" i="28"/>
  <c r="Y34" i="28"/>
  <c r="Z34" i="28"/>
  <c r="AA34" i="28"/>
  <c r="AA36" i="28" s="1"/>
  <c r="AB34" i="28"/>
  <c r="AC34" i="28"/>
  <c r="AD34" i="28"/>
  <c r="AD36" i="28" s="1"/>
  <c r="AE34" i="28"/>
  <c r="AF34" i="28"/>
  <c r="AG34" i="28"/>
  <c r="AH34" i="28"/>
  <c r="AI34" i="28"/>
  <c r="AJ34" i="28"/>
  <c r="AK34" i="28"/>
  <c r="AL34" i="28"/>
  <c r="AL36" i="28" s="1"/>
  <c r="AM34" i="28"/>
  <c r="AN34" i="28"/>
  <c r="AO34" i="28"/>
  <c r="E35" i="28"/>
  <c r="G35" i="40" s="1"/>
  <c r="I35" i="40" s="1"/>
  <c r="F35" i="28"/>
  <c r="G35" i="28"/>
  <c r="H35" i="28"/>
  <c r="D35" i="28" s="1"/>
  <c r="F35" i="40" s="1"/>
  <c r="H35" i="40" s="1"/>
  <c r="I35" i="28"/>
  <c r="J35" i="28"/>
  <c r="K35" i="28"/>
  <c r="N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F36" i="28"/>
  <c r="L36" i="28"/>
  <c r="M36" i="28"/>
  <c r="O36" i="28"/>
  <c r="U36" i="28"/>
  <c r="Y36" i="28"/>
  <c r="AC36" i="28"/>
  <c r="AH36" i="28"/>
  <c r="AK36" i="28"/>
  <c r="AM36" i="28"/>
  <c r="E39" i="28"/>
  <c r="G39" i="40" s="1"/>
  <c r="F39" i="28"/>
  <c r="G39" i="28"/>
  <c r="H39" i="28"/>
  <c r="I39" i="28"/>
  <c r="J39" i="28"/>
  <c r="K39" i="28"/>
  <c r="N39" i="28"/>
  <c r="D39" i="28" s="1"/>
  <c r="F39" i="40" s="1"/>
  <c r="H39" i="40" s="1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F40" i="28"/>
  <c r="G40" i="28"/>
  <c r="H40" i="28"/>
  <c r="D40" i="28" s="1"/>
  <c r="I40" i="28"/>
  <c r="E40" i="28" s="1"/>
  <c r="J40" i="28"/>
  <c r="K40" i="28"/>
  <c r="M40" i="28"/>
  <c r="N40" i="28"/>
  <c r="O40" i="28"/>
  <c r="R40" i="28"/>
  <c r="S40" i="28"/>
  <c r="S42" i="28" s="1"/>
  <c r="S43" i="28" s="1"/>
  <c r="T40" i="28"/>
  <c r="T42" i="28" s="1"/>
  <c r="T43" i="28" s="1"/>
  <c r="U40" i="28"/>
  <c r="V40" i="28"/>
  <c r="V42" i="28" s="1"/>
  <c r="V43" i="28" s="1"/>
  <c r="W40" i="28"/>
  <c r="X40" i="28"/>
  <c r="Y40" i="28"/>
  <c r="Z40" i="28"/>
  <c r="Z42" i="28" s="1"/>
  <c r="Z43" i="28" s="1"/>
  <c r="AA40" i="28"/>
  <c r="AB40" i="28"/>
  <c r="AB42" i="28" s="1"/>
  <c r="AB43" i="28" s="1"/>
  <c r="AC40" i="28"/>
  <c r="AD40" i="28"/>
  <c r="AE40" i="28"/>
  <c r="AF40" i="28"/>
  <c r="AG40" i="28"/>
  <c r="AH40" i="28"/>
  <c r="AI40" i="28"/>
  <c r="AJ40" i="28"/>
  <c r="AK40" i="28"/>
  <c r="AL40" i="28"/>
  <c r="AL42" i="28" s="1"/>
  <c r="AL43" i="28" s="1"/>
  <c r="AM40" i="28"/>
  <c r="AN40" i="28"/>
  <c r="AN42" i="28" s="1"/>
  <c r="AN43" i="28" s="1"/>
  <c r="AO40" i="28"/>
  <c r="F41" i="28"/>
  <c r="D41" i="28" s="1"/>
  <c r="F41" i="40" s="1"/>
  <c r="H41" i="40" s="1"/>
  <c r="G41" i="28"/>
  <c r="H41" i="28"/>
  <c r="H42" i="28" s="1"/>
  <c r="H43" i="28" s="1"/>
  <c r="I41" i="28"/>
  <c r="J41" i="28"/>
  <c r="J42" i="28" s="1"/>
  <c r="J43" i="28" s="1"/>
  <c r="K41" i="28"/>
  <c r="L41" i="28"/>
  <c r="L42" i="28" s="1"/>
  <c r="L43" i="28" s="1"/>
  <c r="M41" i="28"/>
  <c r="E41" i="28" s="1"/>
  <c r="G41" i="40" s="1"/>
  <c r="N41" i="28"/>
  <c r="N42" i="28" s="1"/>
  <c r="N43" i="28" s="1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D42" i="28" s="1"/>
  <c r="AD43" i="28" s="1"/>
  <c r="AE41" i="28"/>
  <c r="AF41" i="28"/>
  <c r="AG41" i="28"/>
  <c r="AH41" i="28"/>
  <c r="AH42" i="28" s="1"/>
  <c r="AH43" i="28" s="1"/>
  <c r="AI41" i="28"/>
  <c r="AJ41" i="28"/>
  <c r="AK41" i="28"/>
  <c r="AL41" i="28"/>
  <c r="AM41" i="28"/>
  <c r="AN41" i="28"/>
  <c r="AO41" i="28"/>
  <c r="G42" i="28"/>
  <c r="G43" i="28" s="1"/>
  <c r="I42" i="28"/>
  <c r="I43" i="28" s="1"/>
  <c r="K42" i="28"/>
  <c r="K43" i="28" s="1"/>
  <c r="O42" i="28"/>
  <c r="P42" i="28"/>
  <c r="P43" i="28" s="1"/>
  <c r="Q42" i="28"/>
  <c r="R42" i="28"/>
  <c r="R43" i="28" s="1"/>
  <c r="W42" i="28"/>
  <c r="X42" i="28"/>
  <c r="X43" i="28" s="1"/>
  <c r="Y42" i="28"/>
  <c r="Y43" i="28" s="1"/>
  <c r="AA42" i="28"/>
  <c r="AA43" i="28" s="1"/>
  <c r="AE42" i="28"/>
  <c r="AF42" i="28"/>
  <c r="AG42" i="28"/>
  <c r="AG43" i="28" s="1"/>
  <c r="AI42" i="28"/>
  <c r="AJ42" i="28"/>
  <c r="AJ43" i="28" s="1"/>
  <c r="AM42" i="28"/>
  <c r="AO42" i="28"/>
  <c r="Q43" i="28"/>
  <c r="AF43" i="28"/>
  <c r="AI43" i="28"/>
  <c r="AO43" i="28"/>
  <c r="F45" i="28"/>
  <c r="D45" i="28" s="1"/>
  <c r="F45" i="40" s="1"/>
  <c r="H45" i="40" s="1"/>
  <c r="G45" i="28"/>
  <c r="H45" i="28"/>
  <c r="I45" i="28"/>
  <c r="J45" i="28"/>
  <c r="K45" i="28"/>
  <c r="E45" i="28" s="1"/>
  <c r="G45" i="40" s="1"/>
  <c r="I45" i="40" s="1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E47" i="28"/>
  <c r="G47" i="40" s="1"/>
  <c r="I47" i="40" s="1"/>
  <c r="F47" i="28"/>
  <c r="G47" i="28"/>
  <c r="H47" i="28"/>
  <c r="D47" i="28" s="1"/>
  <c r="F47" i="40" s="1"/>
  <c r="H47" i="40" s="1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F49" i="28"/>
  <c r="G49" i="28"/>
  <c r="H49" i="28"/>
  <c r="D49" i="28" s="1"/>
  <c r="F49" i="40" s="1"/>
  <c r="I49" i="28"/>
  <c r="J49" i="28"/>
  <c r="K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D51" i="28" s="1"/>
  <c r="F51" i="40" s="1"/>
  <c r="G51" i="28"/>
  <c r="E51" i="28" s="1"/>
  <c r="G51" i="40" s="1"/>
  <c r="H51" i="28"/>
  <c r="I51" i="28"/>
  <c r="J51" i="28"/>
  <c r="K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D54" i="28" s="1"/>
  <c r="G54" i="28"/>
  <c r="H54" i="28"/>
  <c r="I54" i="28"/>
  <c r="I56" i="28" s="1"/>
  <c r="J54" i="28"/>
  <c r="K54" i="28"/>
  <c r="O54" i="28"/>
  <c r="R54" i="28"/>
  <c r="R56" i="28" s="1"/>
  <c r="S54" i="28"/>
  <c r="T54" i="28"/>
  <c r="T56" i="28" s="1"/>
  <c r="U54" i="28"/>
  <c r="U56" i="28" s="1"/>
  <c r="V54" i="28"/>
  <c r="V56" i="28" s="1"/>
  <c r="W54" i="28"/>
  <c r="X54" i="28"/>
  <c r="Y54" i="28"/>
  <c r="Z54" i="28"/>
  <c r="Z56" i="28" s="1"/>
  <c r="AA54" i="28"/>
  <c r="AB54" i="28"/>
  <c r="AB56" i="28" s="1"/>
  <c r="AC54" i="28"/>
  <c r="AC56" i="28" s="1"/>
  <c r="AD54" i="28"/>
  <c r="AD56" i="28" s="1"/>
  <c r="AE54" i="28"/>
  <c r="AF54" i="28"/>
  <c r="AG54" i="28"/>
  <c r="AH54" i="28"/>
  <c r="AH56" i="28" s="1"/>
  <c r="AI54" i="28"/>
  <c r="AJ54" i="28"/>
  <c r="AJ56" i="28" s="1"/>
  <c r="AK54" i="28"/>
  <c r="AK56" i="28" s="1"/>
  <c r="AL54" i="28"/>
  <c r="AL56" i="28" s="1"/>
  <c r="AM54" i="28"/>
  <c r="AN54" i="28"/>
  <c r="AO54" i="28"/>
  <c r="F55" i="28"/>
  <c r="G55" i="28"/>
  <c r="H55" i="28"/>
  <c r="D55" i="28" s="1"/>
  <c r="F55" i="40" s="1"/>
  <c r="H55" i="40" s="1"/>
  <c r="I55" i="28"/>
  <c r="J55" i="28"/>
  <c r="K55" i="28"/>
  <c r="L55" i="28"/>
  <c r="L56" i="28" s="1"/>
  <c r="N55" i="28"/>
  <c r="N56" i="28" s="1"/>
  <c r="O55" i="28"/>
  <c r="P55" i="28"/>
  <c r="Q55" i="28"/>
  <c r="Q56" i="28" s="1"/>
  <c r="R55" i="28"/>
  <c r="S55" i="28"/>
  <c r="T55" i="28"/>
  <c r="U55" i="28"/>
  <c r="V55" i="28"/>
  <c r="W55" i="28"/>
  <c r="X55" i="28"/>
  <c r="Y55" i="28"/>
  <c r="Y56" i="28" s="1"/>
  <c r="Z55" i="28"/>
  <c r="AA55" i="28"/>
  <c r="AB55" i="28"/>
  <c r="AC55" i="28"/>
  <c r="AD55" i="28"/>
  <c r="AE55" i="28"/>
  <c r="AF55" i="28"/>
  <c r="AG55" i="28"/>
  <c r="AG56" i="28" s="1"/>
  <c r="AH55" i="28"/>
  <c r="AI55" i="28"/>
  <c r="AJ55" i="28"/>
  <c r="AK55" i="28"/>
  <c r="AL55" i="28"/>
  <c r="AM55" i="28"/>
  <c r="AN55" i="28"/>
  <c r="AO55" i="28"/>
  <c r="AO56" i="28" s="1"/>
  <c r="G56" i="28"/>
  <c r="J56" i="28"/>
  <c r="K56" i="28"/>
  <c r="M56" i="28"/>
  <c r="O56" i="28"/>
  <c r="P56" i="28"/>
  <c r="S56" i="28"/>
  <c r="W56" i="28"/>
  <c r="X56" i="28"/>
  <c r="AA56" i="28"/>
  <c r="AE56" i="28"/>
  <c r="AF56" i="28"/>
  <c r="AI56" i="28"/>
  <c r="AM56" i="28"/>
  <c r="AN56" i="28"/>
  <c r="E59" i="28"/>
  <c r="G59" i="40" s="1"/>
  <c r="F59" i="28"/>
  <c r="G59" i="28"/>
  <c r="H59" i="28"/>
  <c r="I59" i="28"/>
  <c r="J59" i="28"/>
  <c r="D59" i="28" s="1"/>
  <c r="K59" i="28"/>
  <c r="K61" i="28" s="1"/>
  <c r="L59" i="28"/>
  <c r="L61" i="28" s="1"/>
  <c r="M59" i="28"/>
  <c r="M61" i="28" s="1"/>
  <c r="N59" i="28"/>
  <c r="O59" i="28"/>
  <c r="P59" i="28"/>
  <c r="Q59" i="28"/>
  <c r="R59" i="28"/>
  <c r="R61" i="28" s="1"/>
  <c r="S59" i="28"/>
  <c r="S61" i="28" s="1"/>
  <c r="T59" i="28"/>
  <c r="T61" i="28" s="1"/>
  <c r="U59" i="28"/>
  <c r="U61" i="28" s="1"/>
  <c r="V59" i="28"/>
  <c r="W59" i="28"/>
  <c r="X59" i="28"/>
  <c r="Y59" i="28"/>
  <c r="Z59" i="28"/>
  <c r="Z61" i="28" s="1"/>
  <c r="AA59" i="28"/>
  <c r="AA61" i="28" s="1"/>
  <c r="AB59" i="28"/>
  <c r="AB61" i="28" s="1"/>
  <c r="AC59" i="28"/>
  <c r="AC61" i="28" s="1"/>
  <c r="AD59" i="28"/>
  <c r="AE59" i="28"/>
  <c r="AF59" i="28"/>
  <c r="AG59" i="28"/>
  <c r="AH59" i="28"/>
  <c r="AH61" i="28" s="1"/>
  <c r="AI59" i="28"/>
  <c r="AI61" i="28" s="1"/>
  <c r="AJ59" i="28"/>
  <c r="AJ61" i="28" s="1"/>
  <c r="AK59" i="28"/>
  <c r="AK61" i="28" s="1"/>
  <c r="AL59" i="28"/>
  <c r="AM59" i="28"/>
  <c r="AN59" i="28"/>
  <c r="AO59" i="28"/>
  <c r="F60" i="28"/>
  <c r="G60" i="28"/>
  <c r="E60" i="28" s="1"/>
  <c r="G60" i="40" s="1"/>
  <c r="I60" i="40" s="1"/>
  <c r="H60" i="28"/>
  <c r="I60" i="28"/>
  <c r="J60" i="28"/>
  <c r="K60" i="28"/>
  <c r="L60" i="28"/>
  <c r="M60" i="28"/>
  <c r="N60" i="28"/>
  <c r="O60" i="28"/>
  <c r="O61" i="28" s="1"/>
  <c r="P60" i="28"/>
  <c r="Q60" i="28"/>
  <c r="R60" i="28"/>
  <c r="S60" i="28"/>
  <c r="T60" i="28"/>
  <c r="D60" i="28" s="1"/>
  <c r="F60" i="40" s="1"/>
  <c r="U60" i="28"/>
  <c r="V60" i="28"/>
  <c r="W60" i="28"/>
  <c r="W61" i="28" s="1"/>
  <c r="X60" i="28"/>
  <c r="Y60" i="28"/>
  <c r="Z60" i="28"/>
  <c r="AA60" i="28"/>
  <c r="AB60" i="28"/>
  <c r="AC60" i="28"/>
  <c r="AD60" i="28"/>
  <c r="AE60" i="28"/>
  <c r="AE61" i="28" s="1"/>
  <c r="AF60" i="28"/>
  <c r="AG60" i="28"/>
  <c r="AH60" i="28"/>
  <c r="AI60" i="28"/>
  <c r="AJ60" i="28"/>
  <c r="AK60" i="28"/>
  <c r="AL60" i="28"/>
  <c r="AM60" i="28"/>
  <c r="AM61" i="28" s="1"/>
  <c r="AN60" i="28"/>
  <c r="AO60" i="28"/>
  <c r="F61" i="28"/>
  <c r="H61" i="28"/>
  <c r="I61" i="28"/>
  <c r="N61" i="28"/>
  <c r="P61" i="28"/>
  <c r="Q61" i="28"/>
  <c r="V61" i="28"/>
  <c r="X61" i="28"/>
  <c r="Y61" i="28"/>
  <c r="AD61" i="28"/>
  <c r="AF61" i="28"/>
  <c r="AG61" i="28"/>
  <c r="AL61" i="28"/>
  <c r="AN61" i="28"/>
  <c r="AO61" i="28"/>
  <c r="F64" i="28"/>
  <c r="D64" i="28" s="1"/>
  <c r="G64" i="28"/>
  <c r="E64" i="28" s="1"/>
  <c r="H64" i="28"/>
  <c r="H66" i="28" s="1"/>
  <c r="I64" i="28"/>
  <c r="I66" i="28" s="1"/>
  <c r="J64" i="28"/>
  <c r="J66" i="28" s="1"/>
  <c r="K64" i="28"/>
  <c r="K66" i="28" s="1"/>
  <c r="L64" i="28"/>
  <c r="M64" i="28"/>
  <c r="N64" i="28"/>
  <c r="O64" i="28"/>
  <c r="P64" i="28"/>
  <c r="P66" i="28" s="1"/>
  <c r="Q64" i="28"/>
  <c r="Q66" i="28" s="1"/>
  <c r="R64" i="28"/>
  <c r="R66" i="28" s="1"/>
  <c r="S64" i="28"/>
  <c r="S66" i="28" s="1"/>
  <c r="T64" i="28"/>
  <c r="U64" i="28"/>
  <c r="V64" i="28"/>
  <c r="W64" i="28"/>
  <c r="X64" i="28"/>
  <c r="X66" i="28" s="1"/>
  <c r="Y64" i="28"/>
  <c r="Y66" i="28" s="1"/>
  <c r="Z64" i="28"/>
  <c r="Z66" i="28" s="1"/>
  <c r="AA64" i="28"/>
  <c r="AA66" i="28" s="1"/>
  <c r="AB64" i="28"/>
  <c r="AC64" i="28"/>
  <c r="AD64" i="28"/>
  <c r="AE64" i="28"/>
  <c r="AF64" i="28"/>
  <c r="AF66" i="28" s="1"/>
  <c r="AG64" i="28"/>
  <c r="AG66" i="28" s="1"/>
  <c r="AH64" i="28"/>
  <c r="AH66" i="28" s="1"/>
  <c r="AI64" i="28"/>
  <c r="AI66" i="28" s="1"/>
  <c r="AJ64" i="28"/>
  <c r="AK64" i="28"/>
  <c r="AL64" i="28"/>
  <c r="AM64" i="28"/>
  <c r="AN64" i="28"/>
  <c r="AN66" i="28" s="1"/>
  <c r="AO64" i="28"/>
  <c r="AO66" i="28" s="1"/>
  <c r="E65" i="28"/>
  <c r="G65" i="40" s="1"/>
  <c r="F65" i="28"/>
  <c r="G65" i="28"/>
  <c r="H65" i="28"/>
  <c r="I65" i="28"/>
  <c r="J65" i="28"/>
  <c r="D65" i="28" s="1"/>
  <c r="F65" i="40" s="1"/>
  <c r="H65" i="40" s="1"/>
  <c r="K65" i="28"/>
  <c r="L65" i="28"/>
  <c r="M65" i="28"/>
  <c r="M66" i="28" s="1"/>
  <c r="N65" i="28"/>
  <c r="O65" i="28"/>
  <c r="P65" i="28"/>
  <c r="Q65" i="28"/>
  <c r="R65" i="28"/>
  <c r="S65" i="28"/>
  <c r="T65" i="28"/>
  <c r="U65" i="28"/>
  <c r="U66" i="28" s="1"/>
  <c r="V65" i="28"/>
  <c r="W65" i="28"/>
  <c r="X65" i="28"/>
  <c r="Y65" i="28"/>
  <c r="Z65" i="28"/>
  <c r="AA65" i="28"/>
  <c r="AB65" i="28"/>
  <c r="AC65" i="28"/>
  <c r="AC66" i="28" s="1"/>
  <c r="AD65" i="28"/>
  <c r="AE65" i="28"/>
  <c r="AF65" i="28"/>
  <c r="AG65" i="28"/>
  <c r="AH65" i="28"/>
  <c r="AI65" i="28"/>
  <c r="AJ65" i="28"/>
  <c r="AK65" i="28"/>
  <c r="AK66" i="28" s="1"/>
  <c r="AL65" i="28"/>
  <c r="AM65" i="28"/>
  <c r="AN65" i="28"/>
  <c r="AO65" i="28"/>
  <c r="F66" i="28"/>
  <c r="G66" i="28"/>
  <c r="L66" i="28"/>
  <c r="N66" i="28"/>
  <c r="O66" i="28"/>
  <c r="T66" i="28"/>
  <c r="V66" i="28"/>
  <c r="W66" i="28"/>
  <c r="AB66" i="28"/>
  <c r="AD66" i="28"/>
  <c r="AE66" i="28"/>
  <c r="AJ66" i="28"/>
  <c r="AL66" i="28"/>
  <c r="AM66" i="28"/>
  <c r="F70" i="28"/>
  <c r="F72" i="28" s="1"/>
  <c r="G70" i="28"/>
  <c r="G72" i="28" s="1"/>
  <c r="H70" i="28"/>
  <c r="H72" i="28" s="1"/>
  <c r="I70" i="28"/>
  <c r="E70" i="28" s="1"/>
  <c r="J70" i="28"/>
  <c r="K70" i="28"/>
  <c r="L70" i="28"/>
  <c r="M70" i="28"/>
  <c r="N70" i="28"/>
  <c r="N72" i="28" s="1"/>
  <c r="O70" i="28"/>
  <c r="O72" i="28" s="1"/>
  <c r="P70" i="28"/>
  <c r="Q70" i="28"/>
  <c r="Q72" i="28" s="1"/>
  <c r="R70" i="28"/>
  <c r="S70" i="28"/>
  <c r="T70" i="28"/>
  <c r="U70" i="28"/>
  <c r="V70" i="28"/>
  <c r="V72" i="28" s="1"/>
  <c r="W70" i="28"/>
  <c r="W72" i="28" s="1"/>
  <c r="X70" i="28"/>
  <c r="Y70" i="28"/>
  <c r="Y72" i="28" s="1"/>
  <c r="Z70" i="28"/>
  <c r="AA70" i="28"/>
  <c r="AB70" i="28"/>
  <c r="AC70" i="28"/>
  <c r="AD70" i="28"/>
  <c r="AD72" i="28" s="1"/>
  <c r="AE70" i="28"/>
  <c r="AE72" i="28" s="1"/>
  <c r="AF70" i="28"/>
  <c r="AG70" i="28"/>
  <c r="AG72" i="28" s="1"/>
  <c r="AH70" i="28"/>
  <c r="AI70" i="28"/>
  <c r="AJ70" i="28"/>
  <c r="AK70" i="28"/>
  <c r="AL70" i="28"/>
  <c r="AL72" i="28" s="1"/>
  <c r="AM70" i="28"/>
  <c r="AM72" i="28" s="1"/>
  <c r="AN70" i="28"/>
  <c r="AO70" i="28"/>
  <c r="AO72" i="28" s="1"/>
  <c r="F71" i="28"/>
  <c r="D71" i="28" s="1"/>
  <c r="F71" i="40" s="1"/>
  <c r="G71" i="28"/>
  <c r="E71" i="28" s="1"/>
  <c r="G71" i="40" s="1"/>
  <c r="I71" i="40" s="1"/>
  <c r="H71" i="28"/>
  <c r="I71" i="28"/>
  <c r="J71" i="28"/>
  <c r="K71" i="28"/>
  <c r="K72" i="28" s="1"/>
  <c r="L71" i="28"/>
  <c r="M71" i="28"/>
  <c r="N71" i="28"/>
  <c r="O71" i="28"/>
  <c r="P71" i="28"/>
  <c r="P72" i="28" s="1"/>
  <c r="Q71" i="28"/>
  <c r="R71" i="28"/>
  <c r="S71" i="28"/>
  <c r="S72" i="28" s="1"/>
  <c r="T71" i="28"/>
  <c r="U71" i="28"/>
  <c r="V71" i="28"/>
  <c r="W71" i="28"/>
  <c r="X71" i="28"/>
  <c r="X72" i="28" s="1"/>
  <c r="Y71" i="28"/>
  <c r="Z71" i="28"/>
  <c r="AA71" i="28"/>
  <c r="AA72" i="28" s="1"/>
  <c r="AB71" i="28"/>
  <c r="AC71" i="28"/>
  <c r="AD71" i="28"/>
  <c r="AE71" i="28"/>
  <c r="AF71" i="28"/>
  <c r="AF72" i="28" s="1"/>
  <c r="AG71" i="28"/>
  <c r="AH71" i="28"/>
  <c r="AI71" i="28"/>
  <c r="AI72" i="28" s="1"/>
  <c r="AJ71" i="28"/>
  <c r="AK71" i="28"/>
  <c r="AL71" i="28"/>
  <c r="AM71" i="28"/>
  <c r="AN71" i="28"/>
  <c r="AN72" i="28" s="1"/>
  <c r="AO71" i="28"/>
  <c r="J72" i="28"/>
  <c r="L72" i="28"/>
  <c r="M72" i="28"/>
  <c r="R72" i="28"/>
  <c r="T72" i="28"/>
  <c r="U72" i="28"/>
  <c r="Z72" i="28"/>
  <c r="AB72" i="28"/>
  <c r="AC72" i="28"/>
  <c r="AH72" i="28"/>
  <c r="AJ72" i="28"/>
  <c r="AK72" i="28"/>
  <c r="F73" i="28"/>
  <c r="G73" i="28"/>
  <c r="E73" i="28" s="1"/>
  <c r="G73" i="40" s="1"/>
  <c r="I73" i="40" s="1"/>
  <c r="H73" i="28"/>
  <c r="I73" i="28"/>
  <c r="J73" i="28"/>
  <c r="K73" i="28"/>
  <c r="L73" i="28"/>
  <c r="D73" i="28" s="1"/>
  <c r="F73" i="40" s="1"/>
  <c r="H73" i="40" s="1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F74" i="28"/>
  <c r="D74" i="28" s="1"/>
  <c r="F74" i="40" s="1"/>
  <c r="H74" i="40" s="1"/>
  <c r="G74" i="28"/>
  <c r="H74" i="28"/>
  <c r="I74" i="28"/>
  <c r="E74" i="28" s="1"/>
  <c r="G74" i="40" s="1"/>
  <c r="I74" i="40" s="1"/>
  <c r="J74" i="28"/>
  <c r="L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E75" i="28"/>
  <c r="G75" i="40" s="1"/>
  <c r="I75" i="40" s="1"/>
  <c r="F75" i="28"/>
  <c r="G75" i="28"/>
  <c r="H75" i="28"/>
  <c r="I75" i="28"/>
  <c r="J75" i="28"/>
  <c r="D75" i="28" s="1"/>
  <c r="F75" i="40" s="1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G76" i="28"/>
  <c r="E76" i="28" s="1"/>
  <c r="G76" i="40" s="1"/>
  <c r="I76" i="40" s="1"/>
  <c r="H76" i="28"/>
  <c r="I76" i="28"/>
  <c r="J76" i="28"/>
  <c r="K76" i="28"/>
  <c r="L76" i="28"/>
  <c r="N76" i="28"/>
  <c r="O76" i="28"/>
  <c r="P76" i="28"/>
  <c r="D76" i="28" s="1"/>
  <c r="F76" i="40" s="1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D77" i="28" s="1"/>
  <c r="F77" i="40" s="1"/>
  <c r="H77" i="40" s="1"/>
  <c r="G77" i="28"/>
  <c r="E77" i="28" s="1"/>
  <c r="G77" i="40" s="1"/>
  <c r="I77" i="40" s="1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F78" i="40" s="1"/>
  <c r="H78" i="40" s="1"/>
  <c r="F78" i="28"/>
  <c r="G78" i="28"/>
  <c r="E78" i="28" s="1"/>
  <c r="G78" i="40" s="1"/>
  <c r="I78" i="40" s="1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F79" i="28"/>
  <c r="D79" i="28" s="1"/>
  <c r="F79" i="40" s="1"/>
  <c r="H79" i="40" s="1"/>
  <c r="G79" i="28"/>
  <c r="H79" i="28"/>
  <c r="I79" i="28"/>
  <c r="J79" i="28"/>
  <c r="K79" i="28"/>
  <c r="E79" i="28" s="1"/>
  <c r="G79" i="40" s="1"/>
  <c r="I79" i="40" s="1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E80" i="28"/>
  <c r="G80" i="40" s="1"/>
  <c r="I80" i="40" s="1"/>
  <c r="F80" i="28"/>
  <c r="G80" i="28"/>
  <c r="H80" i="28"/>
  <c r="D80" i="28" s="1"/>
  <c r="F80" i="40" s="1"/>
  <c r="H80" i="40" s="1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F81" i="28"/>
  <c r="D81" i="28" s="1"/>
  <c r="F81" i="40" s="1"/>
  <c r="H81" i="40" s="1"/>
  <c r="G81" i="28"/>
  <c r="E81" i="28" s="1"/>
  <c r="G81" i="40" s="1"/>
  <c r="I81" i="40" s="1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5" i="40"/>
  <c r="D11" i="40"/>
  <c r="E11" i="40"/>
  <c r="D12" i="40"/>
  <c r="E13" i="40"/>
  <c r="D15" i="40"/>
  <c r="E15" i="40"/>
  <c r="D19" i="40"/>
  <c r="E19" i="40"/>
  <c r="D21" i="40"/>
  <c r="E21" i="40"/>
  <c r="D23" i="40"/>
  <c r="D27" i="40"/>
  <c r="D29" i="40" s="1"/>
  <c r="D28" i="40"/>
  <c r="D33" i="40"/>
  <c r="E33" i="40"/>
  <c r="D34" i="40"/>
  <c r="D35" i="40"/>
  <c r="D39" i="40"/>
  <c r="D41" i="40"/>
  <c r="D45" i="40"/>
  <c r="E45" i="40"/>
  <c r="D47" i="40"/>
  <c r="E47" i="40"/>
  <c r="D54" i="40"/>
  <c r="D56" i="40" s="1"/>
  <c r="D55" i="40"/>
  <c r="D64" i="40"/>
  <c r="E64" i="40"/>
  <c r="D65" i="40"/>
  <c r="D66" i="40"/>
  <c r="E71" i="40"/>
  <c r="D73" i="40"/>
  <c r="D74" i="40"/>
  <c r="E75" i="40"/>
  <c r="E76" i="40"/>
  <c r="D77" i="40"/>
  <c r="D78" i="40"/>
  <c r="D81" i="40"/>
  <c r="E81" i="40"/>
  <c r="F40" i="40" l="1"/>
  <c r="D42" i="28"/>
  <c r="D43" i="28" s="1"/>
  <c r="J82" i="28"/>
  <c r="H648" i="44" s="1"/>
  <c r="AL82" i="28"/>
  <c r="V82" i="28"/>
  <c r="T648" i="44" s="1"/>
  <c r="G70" i="38"/>
  <c r="I23" i="38"/>
  <c r="G19" i="40"/>
  <c r="E24" i="28"/>
  <c r="N82" i="28"/>
  <c r="L648" i="44" s="1"/>
  <c r="E70" i="40"/>
  <c r="E72" i="40" s="1"/>
  <c r="M72" i="16"/>
  <c r="G56" i="16"/>
  <c r="J82" i="16"/>
  <c r="J91" i="16" s="1"/>
  <c r="H75" i="40"/>
  <c r="H71" i="40"/>
  <c r="H49" i="40"/>
  <c r="AM82" i="28"/>
  <c r="AH82" i="28"/>
  <c r="Z82" i="28"/>
  <c r="X648" i="44" s="1"/>
  <c r="R82" i="28"/>
  <c r="P648" i="44" s="1"/>
  <c r="I15" i="47"/>
  <c r="G61" i="16"/>
  <c r="G70" i="40"/>
  <c r="E72" i="28"/>
  <c r="I39" i="40"/>
  <c r="E36" i="28"/>
  <c r="G32" i="40"/>
  <c r="K82" i="28"/>
  <c r="I648" i="44" s="1"/>
  <c r="AO82" i="28"/>
  <c r="Q82" i="28"/>
  <c r="O648" i="44" s="1"/>
  <c r="Y82" i="28"/>
  <c r="W648" i="44" s="1"/>
  <c r="AM82" i="26"/>
  <c r="AE82" i="26"/>
  <c r="AC645" i="44" s="1"/>
  <c r="E66" i="28"/>
  <c r="G64" i="40"/>
  <c r="F64" i="40"/>
  <c r="D66" i="28"/>
  <c r="G61" i="40"/>
  <c r="E42" i="28"/>
  <c r="E43" i="28" s="1"/>
  <c r="G40" i="40"/>
  <c r="AG82" i="28"/>
  <c r="AI82" i="28"/>
  <c r="AA82" i="28"/>
  <c r="Y648" i="44" s="1"/>
  <c r="S82" i="28"/>
  <c r="Q648" i="44" s="1"/>
  <c r="I14" i="40"/>
  <c r="G66" i="16"/>
  <c r="D59" i="40"/>
  <c r="E56" i="40"/>
  <c r="H82" i="26"/>
  <c r="F645" i="44" s="1"/>
  <c r="H646" i="44"/>
  <c r="J91" i="46"/>
  <c r="F54" i="40"/>
  <c r="D56" i="28"/>
  <c r="F32" i="40"/>
  <c r="AC82" i="28"/>
  <c r="AA648" i="44" s="1"/>
  <c r="H82" i="28"/>
  <c r="F648" i="44" s="1"/>
  <c r="AI82" i="26"/>
  <c r="AA82" i="26"/>
  <c r="Y645" i="44" s="1"/>
  <c r="K82" i="26"/>
  <c r="I645" i="44" s="1"/>
  <c r="F59" i="40"/>
  <c r="D61" i="28"/>
  <c r="AB82" i="28"/>
  <c r="Z648" i="44" s="1"/>
  <c r="T82" i="28"/>
  <c r="R648" i="44" s="1"/>
  <c r="L82" i="28"/>
  <c r="J648" i="44" s="1"/>
  <c r="AJ82" i="28"/>
  <c r="L72" i="16"/>
  <c r="G42" i="14"/>
  <c r="G43" i="14" s="1"/>
  <c r="S56" i="27"/>
  <c r="H56" i="28"/>
  <c r="M29" i="28"/>
  <c r="M82" i="28" s="1"/>
  <c r="K648" i="44" s="1"/>
  <c r="I66" i="16"/>
  <c r="M32" i="16"/>
  <c r="G32" i="16"/>
  <c r="G36" i="16" s="1"/>
  <c r="M14" i="16"/>
  <c r="E14" i="40" s="1"/>
  <c r="G14" i="16"/>
  <c r="I16" i="26"/>
  <c r="F75" i="14"/>
  <c r="L75" i="14"/>
  <c r="D75" i="38" s="1"/>
  <c r="L33" i="14"/>
  <c r="D33" i="38" s="1"/>
  <c r="D36" i="38" s="1"/>
  <c r="F33" i="14"/>
  <c r="F16" i="46"/>
  <c r="D11" i="46"/>
  <c r="AA72" i="25"/>
  <c r="AA71" i="27"/>
  <c r="E49" i="28"/>
  <c r="G49" i="40" s="1"/>
  <c r="I49" i="40" s="1"/>
  <c r="W43" i="28"/>
  <c r="W82" i="28" s="1"/>
  <c r="U648" i="44" s="1"/>
  <c r="H36" i="28"/>
  <c r="AN36" i="28"/>
  <c r="AF36" i="28"/>
  <c r="X36" i="28"/>
  <c r="G24" i="28"/>
  <c r="G82" i="28" s="1"/>
  <c r="M56" i="16"/>
  <c r="F36" i="16"/>
  <c r="F20" i="16"/>
  <c r="F24" i="16" s="1"/>
  <c r="D79" i="26"/>
  <c r="F79" i="38" s="1"/>
  <c r="H79" i="38" s="1"/>
  <c r="AL72" i="26"/>
  <c r="AD72" i="26"/>
  <c r="V72" i="26"/>
  <c r="N72" i="26"/>
  <c r="F72" i="26"/>
  <c r="AE56" i="26"/>
  <c r="O56" i="26"/>
  <c r="D55" i="26"/>
  <c r="F55" i="38" s="1"/>
  <c r="H55" i="38" s="1"/>
  <c r="E39" i="26"/>
  <c r="G39" i="38" s="1"/>
  <c r="I39" i="38" s="1"/>
  <c r="D33" i="26"/>
  <c r="F33" i="38" s="1"/>
  <c r="H33" i="38" s="1"/>
  <c r="J36" i="26"/>
  <c r="E32" i="26"/>
  <c r="O28" i="27"/>
  <c r="O29" i="27" s="1"/>
  <c r="O29" i="26"/>
  <c r="O82" i="26" s="1"/>
  <c r="M645" i="44" s="1"/>
  <c r="E28" i="26"/>
  <c r="G28" i="38" s="1"/>
  <c r="I28" i="38" s="1"/>
  <c r="G29" i="26"/>
  <c r="L16" i="26"/>
  <c r="L82" i="26" s="1"/>
  <c r="J645" i="44" s="1"/>
  <c r="F16" i="26"/>
  <c r="D13" i="26"/>
  <c r="F13" i="38" s="1"/>
  <c r="H13" i="38" s="1"/>
  <c r="M64" i="14"/>
  <c r="I66" i="14"/>
  <c r="I82" i="14" s="1"/>
  <c r="G64" i="14"/>
  <c r="G66" i="14" s="1"/>
  <c r="G45" i="14"/>
  <c r="M45" i="14"/>
  <c r="E45" i="38" s="1"/>
  <c r="F42" i="14"/>
  <c r="F43" i="14" s="1"/>
  <c r="M32" i="14"/>
  <c r="G32" i="14"/>
  <c r="I36" i="14"/>
  <c r="G27" i="14"/>
  <c r="G29" i="14" s="1"/>
  <c r="M27" i="14"/>
  <c r="L21" i="14"/>
  <c r="F21" i="14"/>
  <c r="F24" i="14" s="1"/>
  <c r="L14" i="14"/>
  <c r="D14" i="38" s="1"/>
  <c r="H14" i="38" s="1"/>
  <c r="F14" i="14"/>
  <c r="E41" i="47"/>
  <c r="E42" i="47" s="1"/>
  <c r="E43" i="47" s="1"/>
  <c r="D36" i="47"/>
  <c r="D89" i="46"/>
  <c r="H79" i="47"/>
  <c r="D72" i="46"/>
  <c r="F70" i="47"/>
  <c r="D42" i="46"/>
  <c r="D43" i="46" s="1"/>
  <c r="F71" i="45"/>
  <c r="F72" i="45" s="1"/>
  <c r="L71" i="45"/>
  <c r="D71" i="47" s="1"/>
  <c r="H71" i="47" s="1"/>
  <c r="H72" i="45"/>
  <c r="L36" i="45"/>
  <c r="G19" i="45"/>
  <c r="G24" i="45" s="1"/>
  <c r="I24" i="45"/>
  <c r="M19" i="45"/>
  <c r="K79" i="27"/>
  <c r="AB73" i="27"/>
  <c r="T73" i="27"/>
  <c r="L73" i="27"/>
  <c r="D73" i="25"/>
  <c r="F73" i="37" s="1"/>
  <c r="AD47" i="27"/>
  <c r="V47" i="27"/>
  <c r="X32" i="27"/>
  <c r="Q23" i="27"/>
  <c r="AB70" i="27"/>
  <c r="AB72" i="27" s="1"/>
  <c r="F14" i="42"/>
  <c r="D16" i="30"/>
  <c r="O43" i="28"/>
  <c r="O82" i="28" s="1"/>
  <c r="M648" i="44" s="1"/>
  <c r="F29" i="16"/>
  <c r="P36" i="27"/>
  <c r="Y16" i="26"/>
  <c r="L77" i="14"/>
  <c r="D77" i="38" s="1"/>
  <c r="H77" i="38" s="1"/>
  <c r="F77" i="14"/>
  <c r="G23" i="14"/>
  <c r="M23" i="14"/>
  <c r="E23" i="38" s="1"/>
  <c r="S20" i="27"/>
  <c r="S24" i="25"/>
  <c r="S82" i="25" s="1"/>
  <c r="D70" i="28"/>
  <c r="F56" i="28"/>
  <c r="AE43" i="28"/>
  <c r="AE82" i="28" s="1"/>
  <c r="AC648" i="44" s="1"/>
  <c r="M42" i="28"/>
  <c r="M43" i="28" s="1"/>
  <c r="E27" i="28"/>
  <c r="H72" i="16"/>
  <c r="G60" i="16"/>
  <c r="F40" i="16"/>
  <c r="F42" i="16" s="1"/>
  <c r="F43" i="16" s="1"/>
  <c r="F12" i="16"/>
  <c r="F16" i="16" s="1"/>
  <c r="H20" i="38"/>
  <c r="E77" i="26"/>
  <c r="G77" i="38" s="1"/>
  <c r="E59" i="26"/>
  <c r="W42" i="27"/>
  <c r="W43" i="27" s="1"/>
  <c r="E40" i="26"/>
  <c r="AO36" i="26"/>
  <c r="AG36" i="26"/>
  <c r="Y36" i="26"/>
  <c r="Q36" i="26"/>
  <c r="I36" i="26"/>
  <c r="D32" i="26"/>
  <c r="M29" i="26"/>
  <c r="P24" i="26"/>
  <c r="D23" i="26"/>
  <c r="F23" i="38" s="1"/>
  <c r="H23" i="38" s="1"/>
  <c r="AO24" i="26"/>
  <c r="AG24" i="26"/>
  <c r="Y24" i="26"/>
  <c r="Q19" i="27"/>
  <c r="Q24" i="26"/>
  <c r="I24" i="26"/>
  <c r="L64" i="14"/>
  <c r="F64" i="14"/>
  <c r="F66" i="14" s="1"/>
  <c r="E56" i="38"/>
  <c r="M41" i="14"/>
  <c r="E41" i="38" s="1"/>
  <c r="E42" i="38" s="1"/>
  <c r="E43" i="38" s="1"/>
  <c r="I42" i="14"/>
  <c r="I43" i="14" s="1"/>
  <c r="G41" i="14"/>
  <c r="J82" i="14"/>
  <c r="L36" i="14"/>
  <c r="G41" i="47"/>
  <c r="E42" i="46"/>
  <c r="E43" i="46" s="1"/>
  <c r="I35" i="47"/>
  <c r="I36" i="47" s="1"/>
  <c r="G24" i="46"/>
  <c r="I14" i="47"/>
  <c r="F75" i="45"/>
  <c r="L75" i="45"/>
  <c r="D75" i="47" s="1"/>
  <c r="H75" i="47" s="1"/>
  <c r="F36" i="45"/>
  <c r="L14" i="45"/>
  <c r="D14" i="47" s="1"/>
  <c r="H14" i="47" s="1"/>
  <c r="F14" i="45"/>
  <c r="AA81" i="27"/>
  <c r="S81" i="27"/>
  <c r="K81" i="27"/>
  <c r="J77" i="27"/>
  <c r="AA75" i="27"/>
  <c r="S75" i="27"/>
  <c r="K75" i="27"/>
  <c r="I74" i="37"/>
  <c r="AD55" i="27"/>
  <c r="AD56" i="25"/>
  <c r="V55" i="27"/>
  <c r="V56" i="25"/>
  <c r="L55" i="27"/>
  <c r="L56" i="25"/>
  <c r="D55" i="25"/>
  <c r="F55" i="37" s="1"/>
  <c r="M21" i="27"/>
  <c r="E55" i="28"/>
  <c r="G55" i="40" s="1"/>
  <c r="I55" i="40" s="1"/>
  <c r="G12" i="16"/>
  <c r="M12" i="16"/>
  <c r="E12" i="40" s="1"/>
  <c r="E16" i="40" s="1"/>
  <c r="L54" i="27"/>
  <c r="L56" i="27" s="1"/>
  <c r="L56" i="26"/>
  <c r="G29" i="38"/>
  <c r="AG16" i="26"/>
  <c r="L81" i="14"/>
  <c r="D81" i="38" s="1"/>
  <c r="H81" i="38" s="1"/>
  <c r="F81" i="14"/>
  <c r="H40" i="47"/>
  <c r="H42" i="47" s="1"/>
  <c r="F42" i="47"/>
  <c r="F43" i="47" s="1"/>
  <c r="H81" i="15"/>
  <c r="I72" i="28"/>
  <c r="I82" i="28" s="1"/>
  <c r="G648" i="44" s="1"/>
  <c r="D70" i="40"/>
  <c r="D72" i="40" s="1"/>
  <c r="D27" i="28"/>
  <c r="AN16" i="28"/>
  <c r="AN82" i="28" s="1"/>
  <c r="AF16" i="28"/>
  <c r="AF82" i="28" s="1"/>
  <c r="X16" i="28"/>
  <c r="G80" i="16"/>
  <c r="G77" i="16"/>
  <c r="L75" i="16"/>
  <c r="D75" i="40" s="1"/>
  <c r="L71" i="16"/>
  <c r="D71" i="40" s="1"/>
  <c r="G70" i="16"/>
  <c r="G72" i="16" s="1"/>
  <c r="I61" i="16"/>
  <c r="M59" i="16"/>
  <c r="M51" i="16"/>
  <c r="E51" i="40" s="1"/>
  <c r="I51" i="40" s="1"/>
  <c r="M41" i="16"/>
  <c r="E41" i="40" s="1"/>
  <c r="I41" i="40" s="1"/>
  <c r="G41" i="16"/>
  <c r="G42" i="16" s="1"/>
  <c r="G39" i="16"/>
  <c r="M39" i="16"/>
  <c r="E39" i="40" s="1"/>
  <c r="L13" i="16"/>
  <c r="D13" i="40" s="1"/>
  <c r="D16" i="40" s="1"/>
  <c r="D70" i="26"/>
  <c r="E64" i="26"/>
  <c r="W61" i="26"/>
  <c r="W60" i="27"/>
  <c r="W61" i="27" s="1"/>
  <c r="E60" i="26"/>
  <c r="G60" i="38" s="1"/>
  <c r="I60" i="38" s="1"/>
  <c r="G61" i="26"/>
  <c r="D59" i="26"/>
  <c r="P36" i="26"/>
  <c r="D35" i="26"/>
  <c r="F35" i="38" s="1"/>
  <c r="H35" i="38" s="1"/>
  <c r="D27" i="26"/>
  <c r="J29" i="26"/>
  <c r="M72" i="14"/>
  <c r="L41" i="14"/>
  <c r="D41" i="38" s="1"/>
  <c r="D42" i="38" s="1"/>
  <c r="F41" i="14"/>
  <c r="H36" i="14"/>
  <c r="F36" i="14"/>
  <c r="G89" i="47"/>
  <c r="E61" i="46"/>
  <c r="G59" i="47"/>
  <c r="G36" i="47"/>
  <c r="I82" i="46"/>
  <c r="AE82" i="46"/>
  <c r="AC646" i="44" s="1"/>
  <c r="G16" i="46"/>
  <c r="I13" i="47"/>
  <c r="L73" i="45"/>
  <c r="D73" i="47" s="1"/>
  <c r="H73" i="47" s="1"/>
  <c r="F73" i="45"/>
  <c r="F55" i="45"/>
  <c r="L55" i="45"/>
  <c r="D55" i="47" s="1"/>
  <c r="U80" i="27"/>
  <c r="R73" i="27"/>
  <c r="Y65" i="27"/>
  <c r="Y66" i="27" s="1"/>
  <c r="Q65" i="27"/>
  <c r="I65" i="27"/>
  <c r="E65" i="25"/>
  <c r="G65" i="37" s="1"/>
  <c r="I65" i="37" s="1"/>
  <c r="AD60" i="27"/>
  <c r="AD61" i="25"/>
  <c r="V60" i="27"/>
  <c r="N60" i="27"/>
  <c r="D60" i="25"/>
  <c r="F60" i="37" s="1"/>
  <c r="H60" i="37" s="1"/>
  <c r="K41" i="27"/>
  <c r="E41" i="25"/>
  <c r="G41" i="37" s="1"/>
  <c r="I41" i="37" s="1"/>
  <c r="AA28" i="27"/>
  <c r="Y27" i="27"/>
  <c r="Y29" i="27" s="1"/>
  <c r="H14" i="27"/>
  <c r="H88" i="15"/>
  <c r="H89" i="15" s="1"/>
  <c r="F88" i="13"/>
  <c r="F88" i="15" s="1"/>
  <c r="L88" i="13"/>
  <c r="G74" i="13"/>
  <c r="M74" i="13"/>
  <c r="E74" i="37" s="1"/>
  <c r="I74" i="15"/>
  <c r="E81" i="27"/>
  <c r="G81" i="39" s="1"/>
  <c r="D34" i="28"/>
  <c r="F34" i="40" s="1"/>
  <c r="H34" i="40" s="1"/>
  <c r="F19" i="40"/>
  <c r="F42" i="28"/>
  <c r="F43" i="28" s="1"/>
  <c r="F82" i="28" s="1"/>
  <c r="D11" i="28"/>
  <c r="E45" i="26"/>
  <c r="G45" i="38" s="1"/>
  <c r="D21" i="26"/>
  <c r="F21" i="38" s="1"/>
  <c r="J24" i="26"/>
  <c r="AO16" i="26"/>
  <c r="AO82" i="26" s="1"/>
  <c r="Q11" i="27"/>
  <c r="Q16" i="26"/>
  <c r="F79" i="14"/>
  <c r="L79" i="14"/>
  <c r="D79" i="38" s="1"/>
  <c r="L73" i="14"/>
  <c r="D73" i="38" s="1"/>
  <c r="H73" i="38" s="1"/>
  <c r="F73" i="14"/>
  <c r="L47" i="14"/>
  <c r="D47" i="38" s="1"/>
  <c r="F47" i="14"/>
  <c r="F64" i="47"/>
  <c r="D66" i="46"/>
  <c r="F24" i="46"/>
  <c r="D19" i="46"/>
  <c r="S72" i="25"/>
  <c r="S71" i="27"/>
  <c r="K72" i="25"/>
  <c r="K71" i="27"/>
  <c r="J20" i="27"/>
  <c r="J24" i="25"/>
  <c r="M29" i="13"/>
  <c r="E27" i="37"/>
  <c r="E29" i="37" s="1"/>
  <c r="E61" i="28"/>
  <c r="E54" i="28"/>
  <c r="AM43" i="28"/>
  <c r="J61" i="28"/>
  <c r="AK42" i="28"/>
  <c r="AK43" i="28" s="1"/>
  <c r="AK82" i="28" s="1"/>
  <c r="AC42" i="28"/>
  <c r="AC43" i="28" s="1"/>
  <c r="U42" i="28"/>
  <c r="U43" i="28" s="1"/>
  <c r="U82" i="28" s="1"/>
  <c r="S648" i="44" s="1"/>
  <c r="G36" i="28"/>
  <c r="D28" i="28"/>
  <c r="F28" i="40" s="1"/>
  <c r="H28" i="40" s="1"/>
  <c r="F74" i="16"/>
  <c r="F70" i="16"/>
  <c r="F72" i="16" s="1"/>
  <c r="M65" i="16"/>
  <c r="F55" i="16"/>
  <c r="F56" i="16" s="1"/>
  <c r="L51" i="16"/>
  <c r="D51" i="40" s="1"/>
  <c r="H51" i="40" s="1"/>
  <c r="E71" i="26"/>
  <c r="G71" i="38" s="1"/>
  <c r="I71" i="38" s="1"/>
  <c r="G72" i="26"/>
  <c r="D64" i="26"/>
  <c r="M61" i="26"/>
  <c r="D47" i="26"/>
  <c r="F47" i="38" s="1"/>
  <c r="D40" i="26"/>
  <c r="D39" i="26"/>
  <c r="F39" i="38" s="1"/>
  <c r="O36" i="26"/>
  <c r="D15" i="26"/>
  <c r="F15" i="38" s="1"/>
  <c r="H15" i="38" s="1"/>
  <c r="E14" i="26"/>
  <c r="G14" i="38" s="1"/>
  <c r="I14" i="38" s="1"/>
  <c r="AK16" i="26"/>
  <c r="AC16" i="26"/>
  <c r="U16" i="26"/>
  <c r="M11" i="27"/>
  <c r="M16" i="26"/>
  <c r="E11" i="26"/>
  <c r="L54" i="14"/>
  <c r="F54" i="14"/>
  <c r="F56" i="14" s="1"/>
  <c r="F39" i="14"/>
  <c r="L39" i="14"/>
  <c r="D39" i="38" s="1"/>
  <c r="D42" i="47"/>
  <c r="D43" i="47" s="1"/>
  <c r="I77" i="47"/>
  <c r="F72" i="46"/>
  <c r="G54" i="47"/>
  <c r="E56" i="46"/>
  <c r="F32" i="47"/>
  <c r="D36" i="46"/>
  <c r="R82" i="46"/>
  <c r="P646" i="44" s="1"/>
  <c r="F646" i="44"/>
  <c r="H91" i="46"/>
  <c r="V82" i="46"/>
  <c r="T646" i="44" s="1"/>
  <c r="F81" i="45"/>
  <c r="L81" i="45"/>
  <c r="D81" i="47" s="1"/>
  <c r="H81" i="47" s="1"/>
  <c r="M70" i="45"/>
  <c r="I72" i="45"/>
  <c r="G70" i="45"/>
  <c r="G72" i="45" s="1"/>
  <c r="G42" i="45"/>
  <c r="G43" i="45" s="1"/>
  <c r="X79" i="27"/>
  <c r="P79" i="27"/>
  <c r="H79" i="27"/>
  <c r="D79" i="27" s="1"/>
  <c r="F79" i="39" s="1"/>
  <c r="AB78" i="27"/>
  <c r="T78" i="27"/>
  <c r="L78" i="27"/>
  <c r="D78" i="25"/>
  <c r="F78" i="37" s="1"/>
  <c r="M76" i="27"/>
  <c r="H45" i="37"/>
  <c r="J39" i="27"/>
  <c r="H65" i="15"/>
  <c r="F65" i="13"/>
  <c r="L65" i="13"/>
  <c r="D65" i="37" s="1"/>
  <c r="D66" i="37" s="1"/>
  <c r="G42" i="27"/>
  <c r="G43" i="27" s="1"/>
  <c r="W56" i="26"/>
  <c r="W82" i="26" s="1"/>
  <c r="U645" i="44" s="1"/>
  <c r="N19" i="27"/>
  <c r="N24" i="27" s="1"/>
  <c r="N24" i="26"/>
  <c r="N82" i="26" s="1"/>
  <c r="L645" i="44" s="1"/>
  <c r="E12" i="26"/>
  <c r="G12" i="38" s="1"/>
  <c r="I12" i="38" s="1"/>
  <c r="D56" i="46"/>
  <c r="F54" i="47"/>
  <c r="AC54" i="27"/>
  <c r="AC56" i="27" s="1"/>
  <c r="AC56" i="25"/>
  <c r="D32" i="25"/>
  <c r="F36" i="25"/>
  <c r="E65" i="62"/>
  <c r="G65" i="63" s="1"/>
  <c r="D21" i="28"/>
  <c r="F21" i="40" s="1"/>
  <c r="H21" i="40" s="1"/>
  <c r="E11" i="28"/>
  <c r="L76" i="16"/>
  <c r="D76" i="40" s="1"/>
  <c r="H76" i="40" s="1"/>
  <c r="H61" i="16"/>
  <c r="L56" i="16"/>
  <c r="L40" i="16"/>
  <c r="I36" i="16"/>
  <c r="G34" i="16"/>
  <c r="M34" i="16"/>
  <c r="E34" i="40" s="1"/>
  <c r="I34" i="40" s="1"/>
  <c r="G27" i="16"/>
  <c r="G29" i="16" s="1"/>
  <c r="M27" i="16"/>
  <c r="H24" i="16"/>
  <c r="L22" i="16"/>
  <c r="D22" i="40" s="1"/>
  <c r="H22" i="40" s="1"/>
  <c r="I16" i="16"/>
  <c r="D75" i="26"/>
  <c r="F75" i="38" s="1"/>
  <c r="H75" i="38" s="1"/>
  <c r="I55" i="27"/>
  <c r="I56" i="26"/>
  <c r="AL56" i="26"/>
  <c r="AD56" i="26"/>
  <c r="V56" i="26"/>
  <c r="F56" i="26"/>
  <c r="D41" i="26"/>
  <c r="F41" i="38" s="1"/>
  <c r="H41" i="38" s="1"/>
  <c r="AC33" i="27"/>
  <c r="AC36" i="26"/>
  <c r="U33" i="27"/>
  <c r="U36" i="26"/>
  <c r="E33" i="26"/>
  <c r="G33" i="38" s="1"/>
  <c r="U29" i="26"/>
  <c r="E29" i="26"/>
  <c r="G24" i="26"/>
  <c r="G82" i="26" s="1"/>
  <c r="E22" i="26"/>
  <c r="G22" i="38" s="1"/>
  <c r="I22" i="38" s="1"/>
  <c r="AK24" i="26"/>
  <c r="AC24" i="26"/>
  <c r="AC19" i="27"/>
  <c r="AC24" i="27" s="1"/>
  <c r="U24" i="26"/>
  <c r="M24" i="26"/>
  <c r="E19" i="26"/>
  <c r="G72" i="14"/>
  <c r="L42" i="14"/>
  <c r="I24" i="14"/>
  <c r="H11" i="15"/>
  <c r="L11" i="14"/>
  <c r="H16" i="14"/>
  <c r="F11" i="14"/>
  <c r="F16" i="14" s="1"/>
  <c r="H55" i="47"/>
  <c r="H23" i="47"/>
  <c r="AI82" i="46"/>
  <c r="AA82" i="46"/>
  <c r="Y646" i="44" s="1"/>
  <c r="K82" i="46"/>
  <c r="H22" i="47"/>
  <c r="L82" i="46"/>
  <c r="M80" i="45"/>
  <c r="E80" i="47" s="1"/>
  <c r="I80" i="47" s="1"/>
  <c r="G80" i="45"/>
  <c r="G64" i="45"/>
  <c r="G66" i="45" s="1"/>
  <c r="M64" i="45"/>
  <c r="D54" i="47"/>
  <c r="D56" i="47" s="1"/>
  <c r="F49" i="45"/>
  <c r="L49" i="45"/>
  <c r="D49" i="47" s="1"/>
  <c r="F20" i="45"/>
  <c r="F24" i="45" s="1"/>
  <c r="L20" i="45"/>
  <c r="J82" i="45"/>
  <c r="L11" i="45"/>
  <c r="F11" i="45"/>
  <c r="F16" i="45" s="1"/>
  <c r="H16" i="45"/>
  <c r="AE81" i="27"/>
  <c r="O81" i="27"/>
  <c r="V79" i="27"/>
  <c r="O61" i="27"/>
  <c r="AD35" i="27"/>
  <c r="AD36" i="25"/>
  <c r="V35" i="27"/>
  <c r="N35" i="27"/>
  <c r="N36" i="25"/>
  <c r="D35" i="25"/>
  <c r="F35" i="37" s="1"/>
  <c r="H35" i="37" s="1"/>
  <c r="O33" i="27"/>
  <c r="O36" i="27" s="1"/>
  <c r="O36" i="25"/>
  <c r="E33" i="25"/>
  <c r="G33" i="37" s="1"/>
  <c r="I33" i="37" s="1"/>
  <c r="E54" i="26"/>
  <c r="S28" i="27"/>
  <c r="S29" i="26"/>
  <c r="S82" i="26" s="1"/>
  <c r="Q645" i="44" s="1"/>
  <c r="D19" i="26"/>
  <c r="F24" i="26"/>
  <c r="F70" i="14"/>
  <c r="F72" i="14" s="1"/>
  <c r="L70" i="14"/>
  <c r="M11" i="14"/>
  <c r="G11" i="14"/>
  <c r="G16" i="14" s="1"/>
  <c r="I89" i="47"/>
  <c r="H49" i="47"/>
  <c r="F89" i="47"/>
  <c r="H74" i="47"/>
  <c r="M60" i="45"/>
  <c r="G60" i="45"/>
  <c r="F27" i="45"/>
  <c r="F29" i="45" s="1"/>
  <c r="L27" i="45"/>
  <c r="H29" i="45"/>
  <c r="M22" i="45"/>
  <c r="E22" i="47" s="1"/>
  <c r="I22" i="47" s="1"/>
  <c r="G22" i="45"/>
  <c r="N71" i="27"/>
  <c r="U54" i="27"/>
  <c r="U56" i="27" s="1"/>
  <c r="U56" i="25"/>
  <c r="E54" i="25"/>
  <c r="G56" i="25"/>
  <c r="AB32" i="27"/>
  <c r="AB36" i="25"/>
  <c r="T32" i="27"/>
  <c r="T36" i="25"/>
  <c r="I23" i="27"/>
  <c r="E23" i="25"/>
  <c r="G23" i="37" s="1"/>
  <c r="N644" i="44"/>
  <c r="P91" i="25"/>
  <c r="E40" i="40"/>
  <c r="E42" i="40" s="1"/>
  <c r="E43" i="40" s="1"/>
  <c r="G61" i="28"/>
  <c r="P16" i="28"/>
  <c r="P82" i="28" s="1"/>
  <c r="N648" i="44" s="1"/>
  <c r="E12" i="28"/>
  <c r="G12" i="40" s="1"/>
  <c r="I12" i="40" s="1"/>
  <c r="I72" i="16"/>
  <c r="L60" i="16"/>
  <c r="D60" i="40" s="1"/>
  <c r="H60" i="40" s="1"/>
  <c r="H36" i="16"/>
  <c r="L32" i="16"/>
  <c r="M22" i="16"/>
  <c r="E22" i="40" s="1"/>
  <c r="I22" i="40" s="1"/>
  <c r="G22" i="16"/>
  <c r="G20" i="16"/>
  <c r="G24" i="16" s="1"/>
  <c r="M20" i="16"/>
  <c r="H16" i="16"/>
  <c r="H82" i="16" s="1"/>
  <c r="H91" i="16" s="1"/>
  <c r="L14" i="16"/>
  <c r="D14" i="40" s="1"/>
  <c r="H14" i="40" s="1"/>
  <c r="G16" i="16"/>
  <c r="E73" i="26"/>
  <c r="G73" i="38" s="1"/>
  <c r="E65" i="26"/>
  <c r="G65" i="38" s="1"/>
  <c r="I65" i="38" s="1"/>
  <c r="D54" i="26"/>
  <c r="D51" i="26"/>
  <c r="F51" i="38" s="1"/>
  <c r="E49" i="26"/>
  <c r="G49" i="38" s="1"/>
  <c r="I49" i="38" s="1"/>
  <c r="AC43" i="26"/>
  <c r="U41" i="27"/>
  <c r="U42" i="26"/>
  <c r="U43" i="26" s="1"/>
  <c r="E41" i="26"/>
  <c r="G41" i="38" s="1"/>
  <c r="G36" i="26"/>
  <c r="E34" i="26"/>
  <c r="G34" i="38" s="1"/>
  <c r="I34" i="38" s="1"/>
  <c r="AJ24" i="26"/>
  <c r="AJ82" i="26" s="1"/>
  <c r="AB24" i="26"/>
  <c r="AB82" i="26" s="1"/>
  <c r="Z645" i="44" s="1"/>
  <c r="T24" i="26"/>
  <c r="T82" i="26" s="1"/>
  <c r="R645" i="44" s="1"/>
  <c r="L24" i="26"/>
  <c r="AH82" i="26"/>
  <c r="Z82" i="26"/>
  <c r="X645" i="44" s="1"/>
  <c r="R82" i="26"/>
  <c r="P645" i="44" s="1"/>
  <c r="D11" i="26"/>
  <c r="J16" i="26"/>
  <c r="M81" i="14"/>
  <c r="E81" i="38" s="1"/>
  <c r="I81" i="38" s="1"/>
  <c r="G81" i="14"/>
  <c r="M77" i="14"/>
  <c r="E77" i="38" s="1"/>
  <c r="G77" i="14"/>
  <c r="M73" i="14"/>
  <c r="E73" i="38" s="1"/>
  <c r="G73" i="14"/>
  <c r="F59" i="14"/>
  <c r="F61" i="14" s="1"/>
  <c r="L59" i="14"/>
  <c r="F51" i="14"/>
  <c r="L51" i="14"/>
  <c r="D51" i="38" s="1"/>
  <c r="G47" i="14"/>
  <c r="M47" i="14"/>
  <c r="E47" i="38" s="1"/>
  <c r="I47" i="38" s="1"/>
  <c r="H42" i="14"/>
  <c r="H43" i="14" s="1"/>
  <c r="M33" i="14"/>
  <c r="E33" i="38" s="1"/>
  <c r="G33" i="14"/>
  <c r="I29" i="14"/>
  <c r="H24" i="14"/>
  <c r="M24" i="14"/>
  <c r="G72" i="47"/>
  <c r="E64" i="46"/>
  <c r="G66" i="46"/>
  <c r="F56" i="46"/>
  <c r="I40" i="47"/>
  <c r="AD82" i="46"/>
  <c r="AB646" i="44" s="1"/>
  <c r="F36" i="46"/>
  <c r="E27" i="46"/>
  <c r="E24" i="46"/>
  <c r="E16" i="46"/>
  <c r="G11" i="47"/>
  <c r="F78" i="45"/>
  <c r="L78" i="45"/>
  <c r="D78" i="47" s="1"/>
  <c r="H78" i="47" s="1"/>
  <c r="L45" i="45"/>
  <c r="D45" i="47" s="1"/>
  <c r="H45" i="47" s="1"/>
  <c r="F45" i="45"/>
  <c r="G15" i="45"/>
  <c r="M15" i="45"/>
  <c r="E15" i="47" s="1"/>
  <c r="F87" i="5"/>
  <c r="H87" i="5" s="1"/>
  <c r="I78" i="27"/>
  <c r="Z76" i="27"/>
  <c r="R76" i="27"/>
  <c r="J76" i="27"/>
  <c r="D76" i="27" s="1"/>
  <c r="F76" i="39" s="1"/>
  <c r="AD75" i="27"/>
  <c r="AC65" i="27"/>
  <c r="U65" i="27"/>
  <c r="M65" i="27"/>
  <c r="H65" i="37"/>
  <c r="Z64" i="27"/>
  <c r="R64" i="27"/>
  <c r="R66" i="25"/>
  <c r="J64" i="27"/>
  <c r="D64" i="25"/>
  <c r="J66" i="25"/>
  <c r="F61" i="25"/>
  <c r="Y15" i="27"/>
  <c r="Z11" i="27"/>
  <c r="Z16" i="25"/>
  <c r="Z82" i="25" s="1"/>
  <c r="R11" i="27"/>
  <c r="R16" i="25"/>
  <c r="G11" i="37"/>
  <c r="H73" i="15"/>
  <c r="L73" i="13"/>
  <c r="D73" i="37" s="1"/>
  <c r="F73" i="13"/>
  <c r="D70" i="52"/>
  <c r="D72" i="52" s="1"/>
  <c r="L72" i="53"/>
  <c r="F29" i="46"/>
  <c r="G61" i="45"/>
  <c r="G11" i="45"/>
  <c r="I16" i="45"/>
  <c r="I82" i="45" s="1"/>
  <c r="G88" i="5"/>
  <c r="I88" i="37"/>
  <c r="E81" i="25"/>
  <c r="G81" i="37" s="1"/>
  <c r="I81" i="37" s="1"/>
  <c r="Y79" i="27"/>
  <c r="Q79" i="27"/>
  <c r="R77" i="27"/>
  <c r="AC73" i="27"/>
  <c r="U73" i="27"/>
  <c r="M73" i="27"/>
  <c r="X71" i="27"/>
  <c r="P71" i="27"/>
  <c r="H71" i="27"/>
  <c r="T70" i="27"/>
  <c r="T72" i="25"/>
  <c r="AA64" i="27"/>
  <c r="AA66" i="27" s="1"/>
  <c r="S64" i="27"/>
  <c r="O60" i="27"/>
  <c r="AB59" i="27"/>
  <c r="AB61" i="27" s="1"/>
  <c r="AB61" i="25"/>
  <c r="T59" i="27"/>
  <c r="T61" i="25"/>
  <c r="L59" i="27"/>
  <c r="L61" i="27" s="1"/>
  <c r="AA55" i="27"/>
  <c r="S55" i="27"/>
  <c r="V54" i="27"/>
  <c r="V56" i="27" s="1"/>
  <c r="AC51" i="27"/>
  <c r="U51" i="27"/>
  <c r="I51" i="27"/>
  <c r="E51" i="25"/>
  <c r="G51" i="37" s="1"/>
  <c r="AC49" i="27"/>
  <c r="S47" i="27"/>
  <c r="L41" i="27"/>
  <c r="H42" i="27"/>
  <c r="H43" i="27" s="1"/>
  <c r="D40" i="27"/>
  <c r="G36" i="25"/>
  <c r="AB28" i="27"/>
  <c r="T28" i="27"/>
  <c r="D28" i="25"/>
  <c r="F28" i="37" s="1"/>
  <c r="H28" i="37" s="1"/>
  <c r="E20" i="25"/>
  <c r="G20" i="37" s="1"/>
  <c r="I20" i="37" s="1"/>
  <c r="S19" i="27"/>
  <c r="Z15" i="27"/>
  <c r="R15" i="27"/>
  <c r="D15" i="27" s="1"/>
  <c r="F15" i="39" s="1"/>
  <c r="I15" i="27"/>
  <c r="AC14" i="27"/>
  <c r="H51" i="15"/>
  <c r="L51" i="13"/>
  <c r="D51" i="37" s="1"/>
  <c r="H40" i="15"/>
  <c r="F40" i="13"/>
  <c r="F42" i="13" s="1"/>
  <c r="F43" i="13" s="1"/>
  <c r="H42" i="13"/>
  <c r="H43" i="13" s="1"/>
  <c r="I23" i="15"/>
  <c r="M23" i="13"/>
  <c r="E23" i="37" s="1"/>
  <c r="H20" i="15"/>
  <c r="F20" i="13"/>
  <c r="J82" i="13"/>
  <c r="J91" i="13" s="1"/>
  <c r="D28" i="27"/>
  <c r="F28" i="39" s="1"/>
  <c r="AJ82" i="27"/>
  <c r="AJ91" i="27" s="1"/>
  <c r="D32" i="42"/>
  <c r="G11" i="18"/>
  <c r="G16" i="18" s="1"/>
  <c r="I16" i="18"/>
  <c r="I82" i="18" s="1"/>
  <c r="M11" i="18"/>
  <c r="N56" i="26"/>
  <c r="L29" i="26"/>
  <c r="G19" i="47"/>
  <c r="D60" i="46"/>
  <c r="E36" i="46"/>
  <c r="D27" i="46"/>
  <c r="F76" i="45"/>
  <c r="H66" i="45"/>
  <c r="F65" i="45"/>
  <c r="F66" i="45" s="1"/>
  <c r="M56" i="45"/>
  <c r="F51" i="45"/>
  <c r="M36" i="45"/>
  <c r="M29" i="45"/>
  <c r="E27" i="47"/>
  <c r="E29" i="47" s="1"/>
  <c r="G14" i="45"/>
  <c r="AD81" i="27"/>
  <c r="D81" i="25"/>
  <c r="F81" i="37" s="1"/>
  <c r="H81" i="37" s="1"/>
  <c r="Z80" i="27"/>
  <c r="R80" i="27"/>
  <c r="J80" i="27"/>
  <c r="X77" i="27"/>
  <c r="P77" i="27"/>
  <c r="H77" i="27"/>
  <c r="U76" i="27"/>
  <c r="E76" i="25"/>
  <c r="G76" i="37" s="1"/>
  <c r="I76" i="37" s="1"/>
  <c r="AD74" i="27"/>
  <c r="V74" i="27"/>
  <c r="N74" i="27"/>
  <c r="P72" i="25"/>
  <c r="V71" i="27"/>
  <c r="D71" i="25"/>
  <c r="F71" i="37" s="1"/>
  <c r="Z70" i="27"/>
  <c r="R70" i="27"/>
  <c r="R72" i="27" s="1"/>
  <c r="J70" i="27"/>
  <c r="AB65" i="27"/>
  <c r="AB66" i="27" s="1"/>
  <c r="T65" i="27"/>
  <c r="L65" i="27"/>
  <c r="D65" i="27" s="1"/>
  <c r="F65" i="39" s="1"/>
  <c r="AO66" i="25"/>
  <c r="AO82" i="25" s="1"/>
  <c r="AO91" i="25" s="1"/>
  <c r="AG66" i="25"/>
  <c r="AG82" i="25" s="1"/>
  <c r="AG91" i="25" s="1"/>
  <c r="Y66" i="25"/>
  <c r="Q66" i="25"/>
  <c r="L61" i="25"/>
  <c r="AC60" i="27"/>
  <c r="U60" i="27"/>
  <c r="M60" i="27"/>
  <c r="M61" i="27" s="1"/>
  <c r="Z59" i="27"/>
  <c r="R59" i="27"/>
  <c r="R61" i="25"/>
  <c r="J59" i="27"/>
  <c r="J61" i="27" s="1"/>
  <c r="J61" i="25"/>
  <c r="Y55" i="27"/>
  <c r="Y56" i="25"/>
  <c r="Q55" i="27"/>
  <c r="Q56" i="27" s="1"/>
  <c r="Q56" i="25"/>
  <c r="E55" i="25"/>
  <c r="G55" i="37" s="1"/>
  <c r="AB54" i="27"/>
  <c r="S49" i="27"/>
  <c r="Y47" i="27"/>
  <c r="Q47" i="27"/>
  <c r="I47" i="27"/>
  <c r="N45" i="27"/>
  <c r="T43" i="25"/>
  <c r="J41" i="27"/>
  <c r="AD40" i="27"/>
  <c r="AD42" i="27" s="1"/>
  <c r="AD42" i="25"/>
  <c r="AD43" i="25" s="1"/>
  <c r="V40" i="27"/>
  <c r="V42" i="25"/>
  <c r="V43" i="25" s="1"/>
  <c r="N40" i="27"/>
  <c r="F42" i="25"/>
  <c r="F43" i="25" s="1"/>
  <c r="M35" i="27"/>
  <c r="Y34" i="27"/>
  <c r="Y36" i="25"/>
  <c r="Q34" i="27"/>
  <c r="E34" i="25"/>
  <c r="G34" i="37" s="1"/>
  <c r="I34" i="27"/>
  <c r="AD33" i="27"/>
  <c r="F29" i="25"/>
  <c r="R28" i="27"/>
  <c r="AB22" i="27"/>
  <c r="T22" i="27"/>
  <c r="L22" i="27"/>
  <c r="L24" i="25"/>
  <c r="Y24" i="25"/>
  <c r="Y19" i="27"/>
  <c r="M19" i="27"/>
  <c r="M24" i="27" s="1"/>
  <c r="E19" i="25"/>
  <c r="X15" i="27"/>
  <c r="AE13" i="27"/>
  <c r="W13" i="27"/>
  <c r="O13" i="27"/>
  <c r="E13" i="25"/>
  <c r="G13" i="37" s="1"/>
  <c r="I13" i="37" s="1"/>
  <c r="AB12" i="27"/>
  <c r="T12" i="27"/>
  <c r="L16" i="25"/>
  <c r="L12" i="27"/>
  <c r="H77" i="15"/>
  <c r="F77" i="13"/>
  <c r="L66" i="13"/>
  <c r="G61" i="13"/>
  <c r="G23" i="13"/>
  <c r="E88" i="27"/>
  <c r="G88" i="39" s="1"/>
  <c r="I88" i="39" s="1"/>
  <c r="G89" i="27"/>
  <c r="E41" i="31"/>
  <c r="G41" i="43" s="1"/>
  <c r="I41" i="43" s="1"/>
  <c r="E14" i="31"/>
  <c r="G14" i="43" s="1"/>
  <c r="I16" i="31"/>
  <c r="M36" i="27"/>
  <c r="H24" i="45"/>
  <c r="F89" i="37"/>
  <c r="AC81" i="27"/>
  <c r="U81" i="27"/>
  <c r="M81" i="27"/>
  <c r="AD79" i="27"/>
  <c r="N79" i="27"/>
  <c r="D79" i="25"/>
  <c r="F79" i="37" s="1"/>
  <c r="Z78" i="27"/>
  <c r="R78" i="27"/>
  <c r="J78" i="27"/>
  <c r="W77" i="27"/>
  <c r="E77" i="25"/>
  <c r="G77" i="37" s="1"/>
  <c r="I77" i="37" s="1"/>
  <c r="Y75" i="27"/>
  <c r="Q75" i="27"/>
  <c r="E75" i="25"/>
  <c r="G75" i="37" s="1"/>
  <c r="Z73" i="27"/>
  <c r="J73" i="27"/>
  <c r="D73" i="27" s="1"/>
  <c r="F73" i="39" s="1"/>
  <c r="Y70" i="27"/>
  <c r="Y72" i="25"/>
  <c r="I70" i="27"/>
  <c r="I72" i="27" s="1"/>
  <c r="I72" i="25"/>
  <c r="AA65" i="27"/>
  <c r="S65" i="27"/>
  <c r="AB60" i="27"/>
  <c r="T60" i="27"/>
  <c r="L60" i="27"/>
  <c r="F54" i="37"/>
  <c r="D56" i="25"/>
  <c r="Z51" i="27"/>
  <c r="R51" i="27"/>
  <c r="D51" i="25"/>
  <c r="F51" i="37" s="1"/>
  <c r="H51" i="37" s="1"/>
  <c r="Z49" i="27"/>
  <c r="AC45" i="27"/>
  <c r="U45" i="27"/>
  <c r="M45" i="27"/>
  <c r="E45" i="25"/>
  <c r="G45" i="37" s="1"/>
  <c r="D40" i="25"/>
  <c r="Z39" i="27"/>
  <c r="R39" i="27"/>
  <c r="D39" i="25"/>
  <c r="F39" i="37" s="1"/>
  <c r="H34" i="27"/>
  <c r="D34" i="27" s="1"/>
  <c r="F34" i="39" s="1"/>
  <c r="M33" i="27"/>
  <c r="AH36" i="25"/>
  <c r="AH82" i="25" s="1"/>
  <c r="AH91" i="25" s="1"/>
  <c r="Z32" i="27"/>
  <c r="Z36" i="27" s="1"/>
  <c r="R32" i="27"/>
  <c r="R36" i="27" s="1"/>
  <c r="R36" i="25"/>
  <c r="K28" i="27"/>
  <c r="S22" i="27"/>
  <c r="K22" i="27"/>
  <c r="E22" i="27" s="1"/>
  <c r="G22" i="39" s="1"/>
  <c r="AC20" i="27"/>
  <c r="U20" i="27"/>
  <c r="M20" i="27"/>
  <c r="W16" i="25"/>
  <c r="D15" i="25"/>
  <c r="F15" i="37" s="1"/>
  <c r="R14" i="27"/>
  <c r="N13" i="27"/>
  <c r="X16" i="25"/>
  <c r="X11" i="27"/>
  <c r="K11" i="27"/>
  <c r="K16" i="25"/>
  <c r="K82" i="25" s="1"/>
  <c r="K91" i="25" s="1"/>
  <c r="I644" i="44" s="1"/>
  <c r="H79" i="15"/>
  <c r="F79" i="13"/>
  <c r="L79" i="13"/>
  <c r="D79" i="37" s="1"/>
  <c r="I60" i="15"/>
  <c r="M60" i="13"/>
  <c r="E60" i="37" s="1"/>
  <c r="E61" i="37" s="1"/>
  <c r="G60" i="13"/>
  <c r="I61" i="13"/>
  <c r="M56" i="13"/>
  <c r="D27" i="37"/>
  <c r="D29" i="37" s="1"/>
  <c r="L29" i="13"/>
  <c r="H24" i="13"/>
  <c r="H82" i="13" s="1"/>
  <c r="H91" i="13" s="1"/>
  <c r="D11" i="37"/>
  <c r="L16" i="13"/>
  <c r="AD89" i="27"/>
  <c r="V89" i="27"/>
  <c r="N89" i="27"/>
  <c r="F86" i="39"/>
  <c r="T19" i="27"/>
  <c r="I80" i="42"/>
  <c r="H75" i="42"/>
  <c r="I13" i="42"/>
  <c r="E55" i="31"/>
  <c r="G55" i="43" s="1"/>
  <c r="I55" i="43" s="1"/>
  <c r="N29" i="27"/>
  <c r="N16" i="27"/>
  <c r="E85" i="15"/>
  <c r="G22" i="14"/>
  <c r="G24" i="14" s="1"/>
  <c r="M20" i="14"/>
  <c r="E20" i="38" s="1"/>
  <c r="I20" i="38" s="1"/>
  <c r="L64" i="45"/>
  <c r="I61" i="45"/>
  <c r="F54" i="45"/>
  <c r="F56" i="45" s="1"/>
  <c r="L39" i="45"/>
  <c r="D39" i="47" s="1"/>
  <c r="H39" i="47" s="1"/>
  <c r="G32" i="45"/>
  <c r="G36" i="45" s="1"/>
  <c r="M23" i="45"/>
  <c r="E23" i="47" s="1"/>
  <c r="I23" i="47" s="1"/>
  <c r="F22" i="45"/>
  <c r="L15" i="45"/>
  <c r="D15" i="47" s="1"/>
  <c r="H15" i="47" s="1"/>
  <c r="P80" i="27"/>
  <c r="D80" i="25"/>
  <c r="F80" i="37" s="1"/>
  <c r="H80" i="37" s="1"/>
  <c r="Q78" i="27"/>
  <c r="AA76" i="27"/>
  <c r="S76" i="27"/>
  <c r="K76" i="27"/>
  <c r="X75" i="27"/>
  <c r="P75" i="27"/>
  <c r="H75" i="27"/>
  <c r="AB74" i="27"/>
  <c r="L74" i="27"/>
  <c r="AB71" i="27"/>
  <c r="T71" i="27"/>
  <c r="L71" i="27"/>
  <c r="AE64" i="27"/>
  <c r="W64" i="27"/>
  <c r="O64" i="27"/>
  <c r="O66" i="27" s="1"/>
  <c r="E64" i="25"/>
  <c r="G66" i="25"/>
  <c r="AE55" i="27"/>
  <c r="AE56" i="27" s="1"/>
  <c r="W55" i="27"/>
  <c r="W56" i="27" s="1"/>
  <c r="Z54" i="27"/>
  <c r="Z56" i="27" s="1"/>
  <c r="Z56" i="25"/>
  <c r="R54" i="27"/>
  <c r="R56" i="27" s="1"/>
  <c r="Y51" i="27"/>
  <c r="AE47" i="27"/>
  <c r="W47" i="27"/>
  <c r="O47" i="27"/>
  <c r="E47" i="25"/>
  <c r="G47" i="37" s="1"/>
  <c r="I47" i="37" s="1"/>
  <c r="X41" i="27"/>
  <c r="P41" i="27"/>
  <c r="P42" i="27" s="1"/>
  <c r="P43" i="27" s="1"/>
  <c r="H41" i="27"/>
  <c r="AB40" i="27"/>
  <c r="AB42" i="27" s="1"/>
  <c r="AB43" i="27" s="1"/>
  <c r="AB42" i="25"/>
  <c r="AB43" i="25" s="1"/>
  <c r="T40" i="27"/>
  <c r="L40" i="27"/>
  <c r="L42" i="27" s="1"/>
  <c r="L43" i="27" s="1"/>
  <c r="L42" i="25"/>
  <c r="L43" i="25" s="1"/>
  <c r="I39" i="27"/>
  <c r="AA35" i="27"/>
  <c r="S35" i="27"/>
  <c r="K35" i="27"/>
  <c r="E35" i="25"/>
  <c r="G35" i="37" s="1"/>
  <c r="I35" i="37" s="1"/>
  <c r="AE34" i="27"/>
  <c r="W34" i="27"/>
  <c r="T33" i="27"/>
  <c r="J28" i="27"/>
  <c r="AD29" i="25"/>
  <c r="AD27" i="27"/>
  <c r="V29" i="25"/>
  <c r="V82" i="25" s="1"/>
  <c r="V27" i="27"/>
  <c r="H27" i="27"/>
  <c r="AB24" i="25"/>
  <c r="Z23" i="27"/>
  <c r="R23" i="27"/>
  <c r="D23" i="25"/>
  <c r="F23" i="37" s="1"/>
  <c r="H23" i="37" s="1"/>
  <c r="J22" i="27"/>
  <c r="O21" i="27"/>
  <c r="AM24" i="25"/>
  <c r="AE19" i="27"/>
  <c r="W19" i="27"/>
  <c r="W24" i="25"/>
  <c r="K19" i="27"/>
  <c r="K24" i="25"/>
  <c r="AL82" i="25"/>
  <c r="AL91" i="25" s="1"/>
  <c r="Y14" i="27"/>
  <c r="Q14" i="27"/>
  <c r="Q16" i="25"/>
  <c r="I14" i="27"/>
  <c r="E14" i="25"/>
  <c r="G14" i="37" s="1"/>
  <c r="I16" i="25"/>
  <c r="Z12" i="27"/>
  <c r="R12" i="27"/>
  <c r="J12" i="27"/>
  <c r="J16" i="25"/>
  <c r="J11" i="27"/>
  <c r="J16" i="27" s="1"/>
  <c r="I54" i="15"/>
  <c r="I56" i="13"/>
  <c r="G54" i="13"/>
  <c r="G56" i="13" s="1"/>
  <c r="I45" i="15"/>
  <c r="M45" i="13"/>
  <c r="E45" i="37" s="1"/>
  <c r="H39" i="15"/>
  <c r="F39" i="13"/>
  <c r="L39" i="13"/>
  <c r="D39" i="37" s="1"/>
  <c r="M32" i="13"/>
  <c r="I32" i="15"/>
  <c r="E11" i="37"/>
  <c r="H80" i="27"/>
  <c r="I45" i="42"/>
  <c r="I35" i="42"/>
  <c r="E75" i="54"/>
  <c r="G75" i="52" s="1"/>
  <c r="E74" i="54"/>
  <c r="G74" i="52" s="1"/>
  <c r="I45" i="52"/>
  <c r="N56" i="27"/>
  <c r="M73" i="45"/>
  <c r="E73" i="47" s="1"/>
  <c r="I73" i="47" s="1"/>
  <c r="M45" i="45"/>
  <c r="E45" i="47" s="1"/>
  <c r="I45" i="47" s="1"/>
  <c r="M11" i="45"/>
  <c r="Z81" i="27"/>
  <c r="J81" i="27"/>
  <c r="AD80" i="27"/>
  <c r="V80" i="27"/>
  <c r="N80" i="27"/>
  <c r="S79" i="27"/>
  <c r="AE78" i="27"/>
  <c r="W78" i="27"/>
  <c r="O78" i="27"/>
  <c r="E78" i="27" s="1"/>
  <c r="G78" i="39" s="1"/>
  <c r="AB77" i="27"/>
  <c r="T77" i="27"/>
  <c r="L77" i="27"/>
  <c r="V75" i="27"/>
  <c r="D75" i="25"/>
  <c r="F75" i="37" s="1"/>
  <c r="H75" i="37" s="1"/>
  <c r="Z74" i="27"/>
  <c r="R74" i="27"/>
  <c r="J74" i="27"/>
  <c r="AE73" i="27"/>
  <c r="O73" i="27"/>
  <c r="E73" i="25"/>
  <c r="G73" i="37" s="1"/>
  <c r="I73" i="37" s="1"/>
  <c r="AL72" i="25"/>
  <c r="AD70" i="27"/>
  <c r="AD72" i="27" s="1"/>
  <c r="AD72" i="25"/>
  <c r="V70" i="27"/>
  <c r="V72" i="27" s="1"/>
  <c r="V72" i="25"/>
  <c r="N70" i="27"/>
  <c r="N72" i="27" s="1"/>
  <c r="N72" i="25"/>
  <c r="F72" i="25"/>
  <c r="AC64" i="27"/>
  <c r="AC66" i="27" s="1"/>
  <c r="U64" i="27"/>
  <c r="U66" i="27" s="1"/>
  <c r="M64" i="27"/>
  <c r="Y60" i="27"/>
  <c r="Q60" i="27"/>
  <c r="I60" i="27"/>
  <c r="AD59" i="27"/>
  <c r="AD61" i="27" s="1"/>
  <c r="V61" i="25"/>
  <c r="N61" i="25"/>
  <c r="W51" i="27"/>
  <c r="E51" i="27" s="1"/>
  <c r="G51" i="39" s="1"/>
  <c r="AE49" i="27"/>
  <c r="W49" i="27"/>
  <c r="I49" i="27"/>
  <c r="E49" i="27" s="1"/>
  <c r="G49" i="39" s="1"/>
  <c r="E49" i="25"/>
  <c r="G49" i="37" s="1"/>
  <c r="I49" i="37" s="1"/>
  <c r="U47" i="27"/>
  <c r="Z45" i="27"/>
  <c r="R45" i="27"/>
  <c r="J45" i="27"/>
  <c r="AD41" i="27"/>
  <c r="V41" i="27"/>
  <c r="N41" i="27"/>
  <c r="D41" i="25"/>
  <c r="F41" i="37" s="1"/>
  <c r="H41" i="37" s="1"/>
  <c r="Z40" i="27"/>
  <c r="AE39" i="27"/>
  <c r="W39" i="27"/>
  <c r="O39" i="27"/>
  <c r="O43" i="25"/>
  <c r="E39" i="25"/>
  <c r="G39" i="37" s="1"/>
  <c r="I39" i="37" s="1"/>
  <c r="Y35" i="27"/>
  <c r="Q35" i="27"/>
  <c r="I35" i="27"/>
  <c r="Z33" i="27"/>
  <c r="R33" i="27"/>
  <c r="J36" i="25"/>
  <c r="J33" i="27"/>
  <c r="AE32" i="27"/>
  <c r="AE36" i="25"/>
  <c r="W32" i="27"/>
  <c r="I32" i="27"/>
  <c r="I36" i="25"/>
  <c r="AD28" i="27"/>
  <c r="V28" i="27"/>
  <c r="H28" i="27"/>
  <c r="AJ29" i="25"/>
  <c r="AB27" i="27"/>
  <c r="AB29" i="27" s="1"/>
  <c r="AB29" i="25"/>
  <c r="T27" i="27"/>
  <c r="T29" i="27" s="1"/>
  <c r="D27" i="25"/>
  <c r="P23" i="27"/>
  <c r="AC21" i="27"/>
  <c r="AC24" i="25"/>
  <c r="U21" i="27"/>
  <c r="U24" i="25"/>
  <c r="E21" i="25"/>
  <c r="G21" i="37" s="1"/>
  <c r="I21" i="37" s="1"/>
  <c r="R20" i="27"/>
  <c r="AB15" i="27"/>
  <c r="T15" i="27"/>
  <c r="K15" i="27"/>
  <c r="E15" i="25"/>
  <c r="G15" i="37" s="1"/>
  <c r="AE14" i="27"/>
  <c r="W14" i="27"/>
  <c r="H11" i="27"/>
  <c r="H76" i="15"/>
  <c r="L76" i="13"/>
  <c r="D76" i="37" s="1"/>
  <c r="L40" i="13"/>
  <c r="D33" i="37"/>
  <c r="D36" i="37" s="1"/>
  <c r="L36" i="13"/>
  <c r="G36" i="13"/>
  <c r="L20" i="13"/>
  <c r="M14" i="13"/>
  <c r="E14" i="37" s="1"/>
  <c r="I14" i="15"/>
  <c r="G14" i="13"/>
  <c r="D80" i="27"/>
  <c r="F80" i="39" s="1"/>
  <c r="Q70" i="27"/>
  <c r="M49" i="53"/>
  <c r="E49" i="52" s="1"/>
  <c r="I49" i="52" s="1"/>
  <c r="G49" i="53"/>
  <c r="F66" i="46"/>
  <c r="AK82" i="46"/>
  <c r="AC82" i="46"/>
  <c r="AA646" i="44" s="1"/>
  <c r="U82" i="46"/>
  <c r="S646" i="44" s="1"/>
  <c r="M82" i="46"/>
  <c r="H42" i="45"/>
  <c r="H43" i="45" s="1"/>
  <c r="I36" i="45"/>
  <c r="G86" i="37"/>
  <c r="H81" i="27"/>
  <c r="AC80" i="27"/>
  <c r="M80" i="27"/>
  <c r="E80" i="25"/>
  <c r="G80" i="37" s="1"/>
  <c r="I80" i="37" s="1"/>
  <c r="AD78" i="27"/>
  <c r="V78" i="27"/>
  <c r="N78" i="27"/>
  <c r="X76" i="27"/>
  <c r="H76" i="27"/>
  <c r="D76" i="25"/>
  <c r="F76" i="37" s="1"/>
  <c r="H76" i="37" s="1"/>
  <c r="Y74" i="27"/>
  <c r="I74" i="27"/>
  <c r="X72" i="25"/>
  <c r="Y71" i="27"/>
  <c r="Q71" i="27"/>
  <c r="I71" i="27"/>
  <c r="D70" i="25"/>
  <c r="AE65" i="27"/>
  <c r="W65" i="27"/>
  <c r="O65" i="27"/>
  <c r="T64" i="27"/>
  <c r="L64" i="27"/>
  <c r="X60" i="27"/>
  <c r="H60" i="27"/>
  <c r="AC59" i="27"/>
  <c r="AC61" i="27" s="1"/>
  <c r="U59" i="27"/>
  <c r="U61" i="27" s="1"/>
  <c r="D59" i="25"/>
  <c r="I54" i="27"/>
  <c r="I56" i="27" s="1"/>
  <c r="V51" i="27"/>
  <c r="AB47" i="27"/>
  <c r="T47" i="27"/>
  <c r="L47" i="27"/>
  <c r="Q45" i="27"/>
  <c r="AE43" i="25"/>
  <c r="G43" i="25"/>
  <c r="M41" i="27"/>
  <c r="Y42" i="25"/>
  <c r="Y43" i="25" s="1"/>
  <c r="Y40" i="27"/>
  <c r="Q40" i="27"/>
  <c r="Q42" i="27" s="1"/>
  <c r="I40" i="27"/>
  <c r="E40" i="25"/>
  <c r="I42" i="25"/>
  <c r="I43" i="25" s="1"/>
  <c r="W36" i="25"/>
  <c r="X35" i="27"/>
  <c r="AB34" i="27"/>
  <c r="T34" i="27"/>
  <c r="L34" i="27"/>
  <c r="L36" i="27" s="1"/>
  <c r="AL36" i="25"/>
  <c r="K23" i="27"/>
  <c r="AE22" i="27"/>
  <c r="W22" i="27"/>
  <c r="O22" i="27"/>
  <c r="E22" i="25"/>
  <c r="G22" i="37" s="1"/>
  <c r="H20" i="27"/>
  <c r="AJ24" i="25"/>
  <c r="AB19" i="27"/>
  <c r="T24" i="25"/>
  <c r="G16" i="25"/>
  <c r="AM16" i="25"/>
  <c r="AM82" i="25" s="1"/>
  <c r="AM91" i="25" s="1"/>
  <c r="H80" i="15"/>
  <c r="F80" i="13"/>
  <c r="G43" i="13"/>
  <c r="H35" i="15"/>
  <c r="D87" i="27"/>
  <c r="F87" i="39" s="1"/>
  <c r="H87" i="39" s="1"/>
  <c r="L70" i="27"/>
  <c r="L72" i="27" s="1"/>
  <c r="D51" i="5"/>
  <c r="I24" i="53"/>
  <c r="G22" i="53"/>
  <c r="G24" i="53" s="1"/>
  <c r="M22" i="53"/>
  <c r="E22" i="52" s="1"/>
  <c r="L78" i="61"/>
  <c r="D78" i="63" s="1"/>
  <c r="F78" i="61"/>
  <c r="Z21" i="27"/>
  <c r="Z24" i="27" s="1"/>
  <c r="R21" i="27"/>
  <c r="J21" i="27"/>
  <c r="J24" i="27" s="1"/>
  <c r="X20" i="27"/>
  <c r="H19" i="27"/>
  <c r="AE15" i="27"/>
  <c r="W15" i="27"/>
  <c r="N15" i="27"/>
  <c r="L14" i="27"/>
  <c r="D14" i="25"/>
  <c r="F14" i="37" s="1"/>
  <c r="H14" i="37" s="1"/>
  <c r="Z13" i="27"/>
  <c r="R13" i="27"/>
  <c r="J13" i="27"/>
  <c r="AE12" i="27"/>
  <c r="W12" i="27"/>
  <c r="O12" i="27"/>
  <c r="O16" i="27" s="1"/>
  <c r="AC11" i="27"/>
  <c r="U11" i="27"/>
  <c r="H78" i="15"/>
  <c r="I75" i="15"/>
  <c r="G75" i="13"/>
  <c r="I55" i="15"/>
  <c r="G55" i="13"/>
  <c r="I22" i="15"/>
  <c r="M22" i="13"/>
  <c r="E22" i="37" s="1"/>
  <c r="I15" i="15"/>
  <c r="I75" i="27"/>
  <c r="W70" i="27"/>
  <c r="G72" i="27"/>
  <c r="Q64" i="27"/>
  <c r="Q66" i="27" s="1"/>
  <c r="AE60" i="27"/>
  <c r="AE61" i="27" s="1"/>
  <c r="F61" i="27"/>
  <c r="J54" i="27"/>
  <c r="J56" i="27" s="1"/>
  <c r="AN36" i="27"/>
  <c r="AF36" i="27"/>
  <c r="AF82" i="27" s="1"/>
  <c r="AF91" i="27" s="1"/>
  <c r="AE27" i="27"/>
  <c r="E73" i="7"/>
  <c r="G73" i="30"/>
  <c r="E73" i="30" s="1"/>
  <c r="G73" i="42" s="1"/>
  <c r="E36" i="42"/>
  <c r="I76" i="42"/>
  <c r="H59" i="42"/>
  <c r="H61" i="42" s="1"/>
  <c r="F61" i="42"/>
  <c r="I71" i="42"/>
  <c r="I56" i="18"/>
  <c r="G54" i="18"/>
  <c r="G56" i="18" s="1"/>
  <c r="M54" i="18"/>
  <c r="L19" i="18"/>
  <c r="F19" i="18"/>
  <c r="H24" i="18"/>
  <c r="M14" i="18"/>
  <c r="E14" i="42" s="1"/>
  <c r="G14" i="18"/>
  <c r="M74" i="53"/>
  <c r="E74" i="52" s="1"/>
  <c r="G74" i="53"/>
  <c r="D33" i="52"/>
  <c r="L36" i="53"/>
  <c r="H20" i="52"/>
  <c r="AH24" i="54"/>
  <c r="Z24" i="54"/>
  <c r="D19" i="54"/>
  <c r="R24" i="54"/>
  <c r="W82" i="54"/>
  <c r="U653" i="44" s="1"/>
  <c r="E79" i="59"/>
  <c r="G79" i="60" s="1"/>
  <c r="I79" i="60" s="1"/>
  <c r="E75" i="59"/>
  <c r="G75" i="60" s="1"/>
  <c r="I75" i="60" s="1"/>
  <c r="AB80" i="27"/>
  <c r="T80" i="27"/>
  <c r="L80" i="27"/>
  <c r="Z79" i="27"/>
  <c r="R79" i="27"/>
  <c r="J79" i="27"/>
  <c r="X78" i="27"/>
  <c r="P78" i="27"/>
  <c r="H78" i="27"/>
  <c r="AD77" i="27"/>
  <c r="V77" i="27"/>
  <c r="N77" i="27"/>
  <c r="AB76" i="27"/>
  <c r="T76" i="27"/>
  <c r="L76" i="27"/>
  <c r="Z75" i="27"/>
  <c r="R75" i="27"/>
  <c r="J75" i="27"/>
  <c r="X74" i="27"/>
  <c r="P74" i="27"/>
  <c r="H74" i="27"/>
  <c r="AD73" i="27"/>
  <c r="V73" i="27"/>
  <c r="N73" i="27"/>
  <c r="Z71" i="27"/>
  <c r="R71" i="27"/>
  <c r="J71" i="27"/>
  <c r="D71" i="27" s="1"/>
  <c r="F71" i="39" s="1"/>
  <c r="X70" i="27"/>
  <c r="X72" i="27" s="1"/>
  <c r="P70" i="27"/>
  <c r="H70" i="27"/>
  <c r="I66" i="25"/>
  <c r="AC61" i="25"/>
  <c r="AC55" i="27"/>
  <c r="U55" i="27"/>
  <c r="K55" i="27"/>
  <c r="E55" i="27" s="1"/>
  <c r="G55" i="39" s="1"/>
  <c r="Y54" i="27"/>
  <c r="Y56" i="27" s="1"/>
  <c r="K54" i="27"/>
  <c r="Q51" i="27"/>
  <c r="AA49" i="27"/>
  <c r="AA47" i="27"/>
  <c r="K47" i="27"/>
  <c r="I45" i="27"/>
  <c r="E45" i="27" s="1"/>
  <c r="G45" i="39" s="1"/>
  <c r="Z41" i="27"/>
  <c r="R41" i="27"/>
  <c r="X40" i="27"/>
  <c r="X42" i="27" s="1"/>
  <c r="AD39" i="27"/>
  <c r="V39" i="27"/>
  <c r="N39" i="27"/>
  <c r="AC35" i="27"/>
  <c r="U35" i="27"/>
  <c r="S34" i="27"/>
  <c r="K34" i="27"/>
  <c r="E34" i="27" s="1"/>
  <c r="G34" i="39" s="1"/>
  <c r="Y33" i="27"/>
  <c r="Q33" i="27"/>
  <c r="Q36" i="27" s="1"/>
  <c r="I33" i="27"/>
  <c r="AD32" i="27"/>
  <c r="V32" i="27"/>
  <c r="H32" i="27"/>
  <c r="X28" i="27"/>
  <c r="X27" i="27"/>
  <c r="X29" i="27" s="1"/>
  <c r="J27" i="27"/>
  <c r="J29" i="27" s="1"/>
  <c r="AA22" i="27"/>
  <c r="Y21" i="27"/>
  <c r="Q21" i="27"/>
  <c r="I21" i="27"/>
  <c r="AE20" i="27"/>
  <c r="W20" i="27"/>
  <c r="O20" i="27"/>
  <c r="O24" i="27" s="1"/>
  <c r="D20" i="25"/>
  <c r="F20" i="37" s="1"/>
  <c r="AA19" i="27"/>
  <c r="AD15" i="27"/>
  <c r="V15" i="27"/>
  <c r="M15" i="27"/>
  <c r="AA14" i="27"/>
  <c r="S14" i="27"/>
  <c r="K14" i="27"/>
  <c r="Y13" i="27"/>
  <c r="Q13" i="27"/>
  <c r="I13" i="27"/>
  <c r="AD12" i="27"/>
  <c r="N12" i="27"/>
  <c r="AJ16" i="25"/>
  <c r="AB11" i="27"/>
  <c r="AB16" i="27" s="1"/>
  <c r="AB16" i="25"/>
  <c r="AB82" i="25" s="1"/>
  <c r="T16" i="25"/>
  <c r="T11" i="27"/>
  <c r="M87" i="13"/>
  <c r="I87" i="15"/>
  <c r="H75" i="15"/>
  <c r="H71" i="15"/>
  <c r="I64" i="15"/>
  <c r="I66" i="13"/>
  <c r="H55" i="15"/>
  <c r="H49" i="15"/>
  <c r="I34" i="15"/>
  <c r="G34" i="13"/>
  <c r="F27" i="13"/>
  <c r="H22" i="15"/>
  <c r="I19" i="15"/>
  <c r="K82" i="13"/>
  <c r="K91" i="13" s="1"/>
  <c r="H15" i="15"/>
  <c r="I12" i="15"/>
  <c r="G12" i="13"/>
  <c r="F89" i="27"/>
  <c r="E75" i="27"/>
  <c r="G75" i="39" s="1"/>
  <c r="V59" i="27"/>
  <c r="G56" i="27"/>
  <c r="AK16" i="27"/>
  <c r="AK82" i="27" s="1"/>
  <c r="H27" i="15"/>
  <c r="K82" i="15"/>
  <c r="K91" i="15" s="1"/>
  <c r="G70" i="42"/>
  <c r="I39" i="42"/>
  <c r="I81" i="42"/>
  <c r="H47" i="42"/>
  <c r="F27" i="42"/>
  <c r="D29" i="30"/>
  <c r="F82" i="30"/>
  <c r="L54" i="18"/>
  <c r="H56" i="18"/>
  <c r="F54" i="18"/>
  <c r="F56" i="18" s="1"/>
  <c r="M22" i="18"/>
  <c r="E22" i="42" s="1"/>
  <c r="G22" i="18"/>
  <c r="E24" i="42"/>
  <c r="J82" i="54"/>
  <c r="H653" i="44" s="1"/>
  <c r="X82" i="54"/>
  <c r="V653" i="44" s="1"/>
  <c r="G11" i="52"/>
  <c r="H11" i="63"/>
  <c r="G55" i="58"/>
  <c r="M55" i="58"/>
  <c r="V81" i="27"/>
  <c r="N81" i="27"/>
  <c r="Z65" i="27"/>
  <c r="R65" i="27"/>
  <c r="J65" i="27"/>
  <c r="X64" i="27"/>
  <c r="P64" i="27"/>
  <c r="P66" i="27" s="1"/>
  <c r="H64" i="27"/>
  <c r="E59" i="25"/>
  <c r="AB55" i="27"/>
  <c r="T55" i="27"/>
  <c r="X54" i="27"/>
  <c r="X56" i="27" s="1"/>
  <c r="R49" i="27"/>
  <c r="Z47" i="27"/>
  <c r="R47" i="27"/>
  <c r="X45" i="27"/>
  <c r="Y41" i="27"/>
  <c r="Q41" i="27"/>
  <c r="I41" i="27"/>
  <c r="AE40" i="27"/>
  <c r="AE42" i="27" s="1"/>
  <c r="AE43" i="27" s="1"/>
  <c r="O40" i="27"/>
  <c r="U39" i="27"/>
  <c r="M39" i="27"/>
  <c r="E39" i="27" s="1"/>
  <c r="G39" i="39" s="1"/>
  <c r="AB35" i="27"/>
  <c r="D35" i="27" s="1"/>
  <c r="F35" i="39" s="1"/>
  <c r="T35" i="27"/>
  <c r="L35" i="27"/>
  <c r="J34" i="27"/>
  <c r="X33" i="27"/>
  <c r="P33" i="27"/>
  <c r="H33" i="27"/>
  <c r="D33" i="27" s="1"/>
  <c r="F33" i="39" s="1"/>
  <c r="AC32" i="27"/>
  <c r="AC36" i="27" s="1"/>
  <c r="U32" i="27"/>
  <c r="U36" i="27" s="1"/>
  <c r="E32" i="25"/>
  <c r="AE28" i="27"/>
  <c r="W28" i="27"/>
  <c r="W27" i="27"/>
  <c r="W29" i="27" s="1"/>
  <c r="I27" i="27"/>
  <c r="I29" i="27" s="1"/>
  <c r="X23" i="27"/>
  <c r="Z22" i="27"/>
  <c r="R22" i="27"/>
  <c r="X21" i="27"/>
  <c r="P21" i="27"/>
  <c r="P24" i="27" s="1"/>
  <c r="H21" i="27"/>
  <c r="AD20" i="27"/>
  <c r="V20" i="27"/>
  <c r="N20" i="27"/>
  <c r="R19" i="27"/>
  <c r="H16" i="25"/>
  <c r="H82" i="25" s="1"/>
  <c r="AC15" i="27"/>
  <c r="U15" i="27"/>
  <c r="L15" i="27"/>
  <c r="Z14" i="27"/>
  <c r="J14" i="27"/>
  <c r="X13" i="27"/>
  <c r="H13" i="27"/>
  <c r="D13" i="27" s="1"/>
  <c r="F13" i="39" s="1"/>
  <c r="AC12" i="27"/>
  <c r="U12" i="27"/>
  <c r="M12" i="27"/>
  <c r="AA11" i="27"/>
  <c r="S11" i="27"/>
  <c r="S16" i="27" s="1"/>
  <c r="D11" i="25"/>
  <c r="E86" i="15"/>
  <c r="E89" i="15" s="1"/>
  <c r="I86" i="13"/>
  <c r="E89" i="13"/>
  <c r="E91" i="13" s="1"/>
  <c r="I79" i="15"/>
  <c r="G79" i="13"/>
  <c r="F78" i="13"/>
  <c r="I73" i="15"/>
  <c r="M73" i="13"/>
  <c r="E73" i="37" s="1"/>
  <c r="H64" i="15"/>
  <c r="I51" i="15"/>
  <c r="M51" i="13"/>
  <c r="E51" i="37" s="1"/>
  <c r="E51" i="5" s="1"/>
  <c r="I39" i="15"/>
  <c r="G39" i="13"/>
  <c r="H28" i="15"/>
  <c r="G22" i="13"/>
  <c r="G15" i="13"/>
  <c r="G16" i="13" s="1"/>
  <c r="G82" i="13" s="1"/>
  <c r="H12" i="15"/>
  <c r="K64" i="27"/>
  <c r="K66" i="27" s="1"/>
  <c r="H45" i="27"/>
  <c r="G16" i="27"/>
  <c r="H19" i="15"/>
  <c r="E13" i="7"/>
  <c r="AA16" i="7"/>
  <c r="AA82" i="7" s="1"/>
  <c r="AA91" i="7" s="1"/>
  <c r="I27" i="42"/>
  <c r="H20" i="42"/>
  <c r="I33" i="42"/>
  <c r="M66" i="18"/>
  <c r="E64" i="42"/>
  <c r="I22" i="52"/>
  <c r="H79" i="52"/>
  <c r="E70" i="62"/>
  <c r="M72" i="62"/>
  <c r="AB81" i="27"/>
  <c r="T81" i="27"/>
  <c r="L81" i="27"/>
  <c r="Y80" i="27"/>
  <c r="Q80" i="27"/>
  <c r="I80" i="27"/>
  <c r="AE79" i="27"/>
  <c r="W79" i="27"/>
  <c r="O79" i="27"/>
  <c r="AC78" i="27"/>
  <c r="U78" i="27"/>
  <c r="M78" i="27"/>
  <c r="AA77" i="27"/>
  <c r="S77" i="27"/>
  <c r="K77" i="27"/>
  <c r="Y76" i="27"/>
  <c r="Q76" i="27"/>
  <c r="I76" i="27"/>
  <c r="AE75" i="27"/>
  <c r="W75" i="27"/>
  <c r="O75" i="27"/>
  <c r="AC74" i="27"/>
  <c r="U74" i="27"/>
  <c r="M74" i="27"/>
  <c r="AA73" i="27"/>
  <c r="S73" i="27"/>
  <c r="K73" i="27"/>
  <c r="AE71" i="27"/>
  <c r="W71" i="27"/>
  <c r="O71" i="27"/>
  <c r="AC70" i="27"/>
  <c r="U70" i="27"/>
  <c r="M70" i="27"/>
  <c r="M72" i="27" s="1"/>
  <c r="E70" i="25"/>
  <c r="AA66" i="25"/>
  <c r="S66" i="25"/>
  <c r="X65" i="27"/>
  <c r="P65" i="27"/>
  <c r="H65" i="27"/>
  <c r="AD64" i="27"/>
  <c r="AD66" i="27" s="1"/>
  <c r="V64" i="27"/>
  <c r="V66" i="27" s="1"/>
  <c r="N64" i="27"/>
  <c r="N66" i="27" s="1"/>
  <c r="G61" i="25"/>
  <c r="AI61" i="25"/>
  <c r="AA61" i="25"/>
  <c r="S61" i="25"/>
  <c r="K61" i="25"/>
  <c r="W56" i="25"/>
  <c r="H55" i="27"/>
  <c r="D55" i="27" s="1"/>
  <c r="F55" i="39" s="1"/>
  <c r="AD54" i="27"/>
  <c r="AD56" i="27" s="1"/>
  <c r="H54" i="27"/>
  <c r="AD51" i="27"/>
  <c r="J51" i="27"/>
  <c r="X49" i="27"/>
  <c r="X47" i="27"/>
  <c r="P47" i="27"/>
  <c r="H47" i="27"/>
  <c r="D47" i="27" s="1"/>
  <c r="F47" i="39" s="1"/>
  <c r="AD45" i="27"/>
  <c r="V45" i="27"/>
  <c r="AE41" i="27"/>
  <c r="W41" i="27"/>
  <c r="O41" i="27"/>
  <c r="AC40" i="27"/>
  <c r="U40" i="27"/>
  <c r="U42" i="27" s="1"/>
  <c r="U43" i="27" s="1"/>
  <c r="M40" i="27"/>
  <c r="M42" i="27" s="1"/>
  <c r="M43" i="27" s="1"/>
  <c r="AA39" i="27"/>
  <c r="S39" i="27"/>
  <c r="K39" i="27"/>
  <c r="V36" i="25"/>
  <c r="Z35" i="27"/>
  <c r="R35" i="27"/>
  <c r="J35" i="27"/>
  <c r="X34" i="27"/>
  <c r="P34" i="27"/>
  <c r="V33" i="27"/>
  <c r="N33" i="27"/>
  <c r="N36" i="27" s="1"/>
  <c r="AA32" i="27"/>
  <c r="AA36" i="27" s="1"/>
  <c r="S32" i="27"/>
  <c r="X29" i="25"/>
  <c r="AC28" i="27"/>
  <c r="U28" i="27"/>
  <c r="U29" i="27" s="1"/>
  <c r="AC27" i="27"/>
  <c r="AA24" i="25"/>
  <c r="R24" i="25"/>
  <c r="H24" i="25"/>
  <c r="AD23" i="27"/>
  <c r="V23" i="27"/>
  <c r="J23" i="27"/>
  <c r="D23" i="27" s="1"/>
  <c r="F23" i="39" s="1"/>
  <c r="X22" i="27"/>
  <c r="P22" i="27"/>
  <c r="H22" i="27"/>
  <c r="AD21" i="27"/>
  <c r="AB20" i="27"/>
  <c r="T20" i="27"/>
  <c r="L20" i="27"/>
  <c r="X19" i="27"/>
  <c r="L19" i="27"/>
  <c r="L24" i="27" s="1"/>
  <c r="D19" i="25"/>
  <c r="O16" i="25"/>
  <c r="F16" i="25"/>
  <c r="AA15" i="27"/>
  <c r="S15" i="27"/>
  <c r="J15" i="27"/>
  <c r="X14" i="27"/>
  <c r="P14" i="27"/>
  <c r="AD13" i="27"/>
  <c r="V13" i="27"/>
  <c r="P11" i="27"/>
  <c r="F87" i="13"/>
  <c r="I77" i="15"/>
  <c r="M77" i="13"/>
  <c r="E77" i="37" s="1"/>
  <c r="G73" i="13"/>
  <c r="I65" i="15"/>
  <c r="G65" i="13"/>
  <c r="G66" i="13" s="1"/>
  <c r="F64" i="13"/>
  <c r="F66" i="13" s="1"/>
  <c r="H59" i="15"/>
  <c r="G51" i="13"/>
  <c r="H45" i="15"/>
  <c r="H32" i="15"/>
  <c r="H29" i="13"/>
  <c r="F28" i="13"/>
  <c r="H23" i="15"/>
  <c r="I20" i="15"/>
  <c r="G20" i="13"/>
  <c r="G24" i="13" s="1"/>
  <c r="F19" i="13"/>
  <c r="F24" i="13" s="1"/>
  <c r="H13" i="15"/>
  <c r="D88" i="27"/>
  <c r="F88" i="39" s="1"/>
  <c r="AK89" i="27"/>
  <c r="AC89" i="27"/>
  <c r="U89" i="27"/>
  <c r="M89" i="27"/>
  <c r="I79" i="27"/>
  <c r="E79" i="27" s="1"/>
  <c r="G79" i="39" s="1"/>
  <c r="AE70" i="27"/>
  <c r="AE72" i="27" s="1"/>
  <c r="O70" i="27"/>
  <c r="O72" i="27" s="1"/>
  <c r="AL66" i="27"/>
  <c r="N59" i="27"/>
  <c r="N61" i="27" s="1"/>
  <c r="AL24" i="27"/>
  <c r="AL82" i="27" s="1"/>
  <c r="AL91" i="27" s="1"/>
  <c r="F16" i="27"/>
  <c r="AH16" i="27"/>
  <c r="AH82" i="27" s="1"/>
  <c r="AH91" i="27" s="1"/>
  <c r="H34" i="15"/>
  <c r="Y82" i="7"/>
  <c r="Y91" i="7" s="1"/>
  <c r="I82" i="7"/>
  <c r="I91" i="7" s="1"/>
  <c r="G82" i="7"/>
  <c r="G91" i="7" s="1"/>
  <c r="I34" i="42"/>
  <c r="D40" i="30"/>
  <c r="F42" i="30"/>
  <c r="F43" i="30" s="1"/>
  <c r="M61" i="18"/>
  <c r="E59" i="42"/>
  <c r="I59" i="42" s="1"/>
  <c r="I61" i="42" s="1"/>
  <c r="M54" i="53"/>
  <c r="I56" i="53"/>
  <c r="G54" i="53"/>
  <c r="AE82" i="54"/>
  <c r="AC653" i="44" s="1"/>
  <c r="D51" i="31"/>
  <c r="F51" i="43" s="1"/>
  <c r="V651" i="44"/>
  <c r="X91" i="31"/>
  <c r="P82" i="31"/>
  <c r="D12" i="31"/>
  <c r="F12" i="43" s="1"/>
  <c r="H16" i="31"/>
  <c r="H82" i="31" s="1"/>
  <c r="AE80" i="27"/>
  <c r="W80" i="27"/>
  <c r="O80" i="27"/>
  <c r="AC79" i="27"/>
  <c r="U79" i="27"/>
  <c r="M79" i="27"/>
  <c r="AA78" i="27"/>
  <c r="S78" i="27"/>
  <c r="K78" i="27"/>
  <c r="Y77" i="27"/>
  <c r="Q77" i="27"/>
  <c r="I77" i="27"/>
  <c r="AE76" i="27"/>
  <c r="W76" i="27"/>
  <c r="O76" i="27"/>
  <c r="AC75" i="27"/>
  <c r="U75" i="27"/>
  <c r="M75" i="27"/>
  <c r="AA74" i="27"/>
  <c r="E74" i="27" s="1"/>
  <c r="G74" i="39" s="1"/>
  <c r="S74" i="27"/>
  <c r="K74" i="27"/>
  <c r="Y73" i="27"/>
  <c r="Q73" i="27"/>
  <c r="I73" i="27"/>
  <c r="AC71" i="27"/>
  <c r="U71" i="27"/>
  <c r="M71" i="27"/>
  <c r="E71" i="27" s="1"/>
  <c r="G71" i="39" s="1"/>
  <c r="E71" i="25"/>
  <c r="G71" i="37" s="1"/>
  <c r="I71" i="37" s="1"/>
  <c r="AA70" i="27"/>
  <c r="S70" i="27"/>
  <c r="K70" i="27"/>
  <c r="K72" i="27" s="1"/>
  <c r="H66" i="25"/>
  <c r="AA60" i="27"/>
  <c r="AA61" i="27" s="1"/>
  <c r="S60" i="27"/>
  <c r="S61" i="27" s="1"/>
  <c r="K60" i="27"/>
  <c r="Y59" i="27"/>
  <c r="Y61" i="27" s="1"/>
  <c r="Q59" i="27"/>
  <c r="I59" i="27"/>
  <c r="T56" i="25"/>
  <c r="K56" i="25"/>
  <c r="X55" i="27"/>
  <c r="P55" i="27"/>
  <c r="P56" i="27" s="1"/>
  <c r="T54" i="27"/>
  <c r="T56" i="27" s="1"/>
  <c r="AB51" i="27"/>
  <c r="T51" i="27"/>
  <c r="H51" i="27"/>
  <c r="AD49" i="27"/>
  <c r="V49" i="27"/>
  <c r="H49" i="27"/>
  <c r="N47" i="27"/>
  <c r="AB45" i="27"/>
  <c r="T45" i="27"/>
  <c r="L45" i="27"/>
  <c r="AC41" i="27"/>
  <c r="AI42" i="25"/>
  <c r="AI43" i="25" s="1"/>
  <c r="AA40" i="27"/>
  <c r="AA42" i="27" s="1"/>
  <c r="AA42" i="25"/>
  <c r="AA43" i="25" s="1"/>
  <c r="S42" i="25"/>
  <c r="S43" i="25" s="1"/>
  <c r="S40" i="27"/>
  <c r="S42" i="27" s="1"/>
  <c r="S43" i="27" s="1"/>
  <c r="K42" i="25"/>
  <c r="K43" i="25" s="1"/>
  <c r="K40" i="27"/>
  <c r="K42" i="27" s="1"/>
  <c r="K43" i="27" s="1"/>
  <c r="Y39" i="27"/>
  <c r="Q39" i="27"/>
  <c r="AC36" i="25"/>
  <c r="P35" i="27"/>
  <c r="H35" i="27"/>
  <c r="AD34" i="27"/>
  <c r="V34" i="27"/>
  <c r="N34" i="27"/>
  <c r="AB33" i="27"/>
  <c r="Y32" i="27"/>
  <c r="Y36" i="27" s="1"/>
  <c r="K36" i="25"/>
  <c r="K32" i="27"/>
  <c r="AI29" i="25"/>
  <c r="AI82" i="25" s="1"/>
  <c r="AI91" i="25" s="1"/>
  <c r="AA27" i="27"/>
  <c r="AA29" i="27" s="1"/>
  <c r="AA29" i="25"/>
  <c r="S27" i="27"/>
  <c r="S29" i="27" s="1"/>
  <c r="S29" i="25"/>
  <c r="E27" i="25"/>
  <c r="X24" i="25"/>
  <c r="O24" i="25"/>
  <c r="F24" i="25"/>
  <c r="AB23" i="27"/>
  <c r="T23" i="27"/>
  <c r="V22" i="27"/>
  <c r="N22" i="27"/>
  <c r="AB21" i="27"/>
  <c r="T21" i="27"/>
  <c r="L21" i="27"/>
  <c r="D21" i="25"/>
  <c r="F21" i="37" s="1"/>
  <c r="H21" i="37" s="1"/>
  <c r="I20" i="27"/>
  <c r="E20" i="27" s="1"/>
  <c r="G20" i="39" s="1"/>
  <c r="AD19" i="27"/>
  <c r="V19" i="27"/>
  <c r="V24" i="27" s="1"/>
  <c r="AE16" i="25"/>
  <c r="M16" i="25"/>
  <c r="M82" i="25" s="1"/>
  <c r="Q15" i="27"/>
  <c r="E15" i="27" s="1"/>
  <c r="G15" i="39" s="1"/>
  <c r="H15" i="27"/>
  <c r="AD14" i="27"/>
  <c r="V14" i="27"/>
  <c r="N14" i="27"/>
  <c r="T13" i="27"/>
  <c r="L13" i="27"/>
  <c r="L16" i="27" s="1"/>
  <c r="Y12" i="27"/>
  <c r="Q12" i="27"/>
  <c r="AE11" i="27"/>
  <c r="W11" i="27"/>
  <c r="H89" i="13"/>
  <c r="L86" i="13"/>
  <c r="I81" i="15"/>
  <c r="M81" i="13"/>
  <c r="E81" i="37" s="1"/>
  <c r="L78" i="13"/>
  <c r="D78" i="37" s="1"/>
  <c r="M75" i="13"/>
  <c r="E75" i="37" s="1"/>
  <c r="H74" i="15"/>
  <c r="G70" i="13"/>
  <c r="G72" i="13" s="1"/>
  <c r="I70" i="15"/>
  <c r="H60" i="15"/>
  <c r="M55" i="13"/>
  <c r="E55" i="37" s="1"/>
  <c r="E56" i="37" s="1"/>
  <c r="H54" i="15"/>
  <c r="G47" i="13"/>
  <c r="I47" i="15"/>
  <c r="M41" i="13"/>
  <c r="E41" i="37" s="1"/>
  <c r="E42" i="37" s="1"/>
  <c r="E43" i="37" s="1"/>
  <c r="I41" i="15"/>
  <c r="I33" i="15"/>
  <c r="I24" i="13"/>
  <c r="I82" i="13" s="1"/>
  <c r="M15" i="13"/>
  <c r="E15" i="37" s="1"/>
  <c r="H14" i="15"/>
  <c r="I11" i="15"/>
  <c r="AN89" i="27"/>
  <c r="AF89" i="27"/>
  <c r="X89" i="27"/>
  <c r="P89" i="27"/>
  <c r="H89" i="27"/>
  <c r="K59" i="27"/>
  <c r="AH56" i="27"/>
  <c r="F36" i="27"/>
  <c r="E82" i="15"/>
  <c r="E91" i="15" s="1"/>
  <c r="AE82" i="7"/>
  <c r="AE91" i="7" s="1"/>
  <c r="I60" i="42"/>
  <c r="I51" i="42"/>
  <c r="F64" i="42"/>
  <c r="D66" i="30"/>
  <c r="E54" i="30"/>
  <c r="G56" i="30"/>
  <c r="H35" i="42"/>
  <c r="F16" i="42"/>
  <c r="D65" i="5"/>
  <c r="M42" i="18"/>
  <c r="M43" i="18" s="1"/>
  <c r="E40" i="42"/>
  <c r="L11" i="18"/>
  <c r="F11" i="18"/>
  <c r="F16" i="18" s="1"/>
  <c r="H16" i="18"/>
  <c r="H80" i="52"/>
  <c r="L66" i="54"/>
  <c r="D65" i="54"/>
  <c r="F65" i="52" s="1"/>
  <c r="D87" i="5"/>
  <c r="Y81" i="27"/>
  <c r="Q81" i="27"/>
  <c r="X66" i="25"/>
  <c r="P66" i="25"/>
  <c r="Z60" i="27"/>
  <c r="R60" i="27"/>
  <c r="J60" i="27"/>
  <c r="X59" i="27"/>
  <c r="P59" i="27"/>
  <c r="P61" i="27" s="1"/>
  <c r="H59" i="27"/>
  <c r="H61" i="27" s="1"/>
  <c r="AB56" i="25"/>
  <c r="M56" i="25"/>
  <c r="M55" i="27"/>
  <c r="M56" i="27" s="1"/>
  <c r="AA54" i="27"/>
  <c r="AA56" i="27" s="1"/>
  <c r="AA51" i="27"/>
  <c r="S51" i="27"/>
  <c r="U49" i="27"/>
  <c r="AC47" i="27"/>
  <c r="AA45" i="27"/>
  <c r="S45" i="27"/>
  <c r="K45" i="27"/>
  <c r="X42" i="25"/>
  <c r="X43" i="25" s="1"/>
  <c r="T41" i="27"/>
  <c r="R40" i="27"/>
  <c r="J40" i="27"/>
  <c r="J42" i="27" s="1"/>
  <c r="X39" i="27"/>
  <c r="P39" i="27"/>
  <c r="H39" i="27"/>
  <c r="AE35" i="27"/>
  <c r="W35" i="27"/>
  <c r="O35" i="27"/>
  <c r="AC34" i="27"/>
  <c r="U34" i="27"/>
  <c r="M34" i="27"/>
  <c r="AI36" i="25"/>
  <c r="AA33" i="27"/>
  <c r="AA36" i="25"/>
  <c r="S33" i="27"/>
  <c r="S36" i="25"/>
  <c r="K33" i="27"/>
  <c r="J32" i="27"/>
  <c r="Z28" i="27"/>
  <c r="Z27" i="27"/>
  <c r="R27" i="27"/>
  <c r="R29" i="27" s="1"/>
  <c r="N24" i="25"/>
  <c r="N82" i="25" s="1"/>
  <c r="AA23" i="27"/>
  <c r="S23" i="27"/>
  <c r="AC22" i="27"/>
  <c r="U22" i="27"/>
  <c r="M22" i="27"/>
  <c r="AA21" i="27"/>
  <c r="S21" i="27"/>
  <c r="K21" i="27"/>
  <c r="Y20" i="27"/>
  <c r="Q20" i="27"/>
  <c r="Q24" i="25"/>
  <c r="U19" i="27"/>
  <c r="U24" i="27" s="1"/>
  <c r="I19" i="27"/>
  <c r="I24" i="25"/>
  <c r="AD16" i="25"/>
  <c r="U16" i="25"/>
  <c r="U82" i="25" s="1"/>
  <c r="U14" i="27"/>
  <c r="M14" i="27"/>
  <c r="S13" i="27"/>
  <c r="K13" i="27"/>
  <c r="X12" i="27"/>
  <c r="P12" i="27"/>
  <c r="H12" i="27"/>
  <c r="AD11" i="27"/>
  <c r="V11" i="27"/>
  <c r="V16" i="27" s="1"/>
  <c r="I11" i="27"/>
  <c r="I78" i="15"/>
  <c r="L75" i="13"/>
  <c r="D75" i="37" s="1"/>
  <c r="L71" i="13"/>
  <c r="D71" i="37" s="1"/>
  <c r="D72" i="37" s="1"/>
  <c r="H70" i="15"/>
  <c r="H66" i="13"/>
  <c r="M64" i="13"/>
  <c r="L55" i="13"/>
  <c r="D55" i="37" s="1"/>
  <c r="D56" i="37" s="1"/>
  <c r="L49" i="13"/>
  <c r="D49" i="37" s="1"/>
  <c r="H49" i="37" s="1"/>
  <c r="H47" i="15"/>
  <c r="H41" i="15"/>
  <c r="M34" i="13"/>
  <c r="E34" i="37" s="1"/>
  <c r="E34" i="5" s="1"/>
  <c r="H33" i="15"/>
  <c r="I27" i="15"/>
  <c r="G27" i="13"/>
  <c r="G29" i="13" s="1"/>
  <c r="L22" i="13"/>
  <c r="D22" i="37" s="1"/>
  <c r="H22" i="37" s="1"/>
  <c r="H21" i="15"/>
  <c r="M19" i="13"/>
  <c r="L15" i="13"/>
  <c r="D15" i="37" s="1"/>
  <c r="M12" i="13"/>
  <c r="E12" i="37" s="1"/>
  <c r="I12" i="37" s="1"/>
  <c r="E86" i="27"/>
  <c r="AI66" i="27"/>
  <c r="AN42" i="27"/>
  <c r="AN43" i="27" s="1"/>
  <c r="AN82" i="27" s="1"/>
  <c r="AN91" i="27" s="1"/>
  <c r="AF42" i="27"/>
  <c r="AF43" i="27" s="1"/>
  <c r="G24" i="27"/>
  <c r="AI24" i="27"/>
  <c r="AI82" i="27" s="1"/>
  <c r="AI91" i="27" s="1"/>
  <c r="F72" i="30"/>
  <c r="D70" i="30"/>
  <c r="H49" i="42"/>
  <c r="I23" i="42"/>
  <c r="AD82" i="30"/>
  <c r="AB650" i="44" s="1"/>
  <c r="V82" i="30"/>
  <c r="T650" i="44" s="1"/>
  <c r="N82" i="30"/>
  <c r="L650" i="44" s="1"/>
  <c r="I15" i="42"/>
  <c r="L15" i="18"/>
  <c r="D15" i="42" s="1"/>
  <c r="F15" i="18"/>
  <c r="H88" i="43"/>
  <c r="F88" i="5"/>
  <c r="D89" i="7"/>
  <c r="G70" i="48"/>
  <c r="I72" i="7"/>
  <c r="G12" i="24"/>
  <c r="G12" i="21"/>
  <c r="H33" i="42"/>
  <c r="G29" i="30"/>
  <c r="E28" i="30"/>
  <c r="H22" i="42"/>
  <c r="F24" i="30"/>
  <c r="D19" i="30"/>
  <c r="H15" i="42"/>
  <c r="D36" i="52"/>
  <c r="L78" i="53"/>
  <c r="D78" i="52" s="1"/>
  <c r="F78" i="53"/>
  <c r="L41" i="53"/>
  <c r="D41" i="52" s="1"/>
  <c r="H42" i="53"/>
  <c r="H43" i="53" s="1"/>
  <c r="F41" i="53"/>
  <c r="H36" i="53"/>
  <c r="F33" i="53"/>
  <c r="F36" i="53" s="1"/>
  <c r="F20" i="53"/>
  <c r="F24" i="53" s="1"/>
  <c r="L20" i="53"/>
  <c r="D20" i="52" s="1"/>
  <c r="E80" i="54"/>
  <c r="G80" i="52" s="1"/>
  <c r="I80" i="52" s="1"/>
  <c r="D66" i="54"/>
  <c r="F64" i="52"/>
  <c r="F59" i="52"/>
  <c r="E47" i="54"/>
  <c r="G47" i="52" s="1"/>
  <c r="I47" i="52" s="1"/>
  <c r="O82" i="54"/>
  <c r="M653" i="44" s="1"/>
  <c r="AD82" i="54"/>
  <c r="AB653" i="44" s="1"/>
  <c r="E66" i="31"/>
  <c r="G64" i="43"/>
  <c r="E49" i="31"/>
  <c r="G49" i="43" s="1"/>
  <c r="D45" i="31"/>
  <c r="F45" i="43" s="1"/>
  <c r="H45" i="43" s="1"/>
  <c r="AJ24" i="31"/>
  <c r="AJ82" i="31" s="1"/>
  <c r="AJ91" i="31" s="1"/>
  <c r="AB24" i="31"/>
  <c r="AB82" i="31" s="1"/>
  <c r="T24" i="31"/>
  <c r="T82" i="31" s="1"/>
  <c r="E19" i="31"/>
  <c r="G24" i="31"/>
  <c r="L76" i="19"/>
  <c r="D76" i="43" s="1"/>
  <c r="F76" i="19"/>
  <c r="D19" i="63"/>
  <c r="I74" i="63"/>
  <c r="D16" i="15"/>
  <c r="D82" i="15" s="1"/>
  <c r="E43" i="7"/>
  <c r="D24" i="7"/>
  <c r="E12" i="7"/>
  <c r="E49" i="5"/>
  <c r="G24" i="42"/>
  <c r="G42" i="30"/>
  <c r="G43" i="30" s="1"/>
  <c r="E41" i="30"/>
  <c r="E24" i="30"/>
  <c r="L78" i="18"/>
  <c r="D78" i="42" s="1"/>
  <c r="H78" i="42" s="1"/>
  <c r="F78" i="18"/>
  <c r="M72" i="18"/>
  <c r="E70" i="42"/>
  <c r="K82" i="18"/>
  <c r="F65" i="53"/>
  <c r="L65" i="53"/>
  <c r="D65" i="52" s="1"/>
  <c r="M16" i="53"/>
  <c r="D78" i="54"/>
  <c r="F78" i="52" s="1"/>
  <c r="D73" i="54"/>
  <c r="F73" i="52" s="1"/>
  <c r="H73" i="52" s="1"/>
  <c r="D70" i="54"/>
  <c r="H72" i="54"/>
  <c r="AM82" i="54"/>
  <c r="E13" i="54"/>
  <c r="G13" i="52" s="1"/>
  <c r="I13" i="52" s="1"/>
  <c r="G16" i="54"/>
  <c r="D65" i="31"/>
  <c r="J66" i="31"/>
  <c r="D55" i="31"/>
  <c r="F55" i="43" s="1"/>
  <c r="F56" i="31"/>
  <c r="F77" i="61"/>
  <c r="L77" i="61"/>
  <c r="D77" i="63" s="1"/>
  <c r="G75" i="61"/>
  <c r="M75" i="61"/>
  <c r="E75" i="63" s="1"/>
  <c r="D73" i="62"/>
  <c r="F73" i="63" s="1"/>
  <c r="H73" i="63" s="1"/>
  <c r="AE82" i="62"/>
  <c r="E66" i="62"/>
  <c r="G64" i="63"/>
  <c r="AO36" i="27"/>
  <c r="AG36" i="27"/>
  <c r="G29" i="27"/>
  <c r="AO24" i="27"/>
  <c r="AO82" i="27" s="1"/>
  <c r="AO91" i="27" s="1"/>
  <c r="AG24" i="27"/>
  <c r="Y56" i="7"/>
  <c r="K16" i="7"/>
  <c r="K82" i="7" s="1"/>
  <c r="K91" i="7" s="1"/>
  <c r="H74" i="42"/>
  <c r="G61" i="42"/>
  <c r="I21" i="42"/>
  <c r="F66" i="30"/>
  <c r="E61" i="30"/>
  <c r="F32" i="42"/>
  <c r="D36" i="30"/>
  <c r="H28" i="42"/>
  <c r="L74" i="18"/>
  <c r="D74" i="42" s="1"/>
  <c r="F74" i="18"/>
  <c r="L72" i="18"/>
  <c r="D70" i="42"/>
  <c r="G41" i="18"/>
  <c r="M29" i="18"/>
  <c r="M23" i="18"/>
  <c r="E23" i="42" s="1"/>
  <c r="J82" i="18"/>
  <c r="M71" i="53"/>
  <c r="E71" i="52" s="1"/>
  <c r="E72" i="52" s="1"/>
  <c r="G71" i="53"/>
  <c r="G72" i="53" s="1"/>
  <c r="I72" i="53"/>
  <c r="M42" i="53"/>
  <c r="M43" i="53" s="1"/>
  <c r="E32" i="52"/>
  <c r="E36" i="52" s="1"/>
  <c r="M36" i="53"/>
  <c r="I29" i="53"/>
  <c r="G27" i="53"/>
  <c r="G29" i="53" s="1"/>
  <c r="M24" i="53"/>
  <c r="E19" i="52"/>
  <c r="E24" i="52" s="1"/>
  <c r="L16" i="53"/>
  <c r="M14" i="53"/>
  <c r="E14" i="52" s="1"/>
  <c r="I16" i="53"/>
  <c r="H16" i="53"/>
  <c r="F11" i="53"/>
  <c r="F16" i="53" s="1"/>
  <c r="E78" i="54"/>
  <c r="G78" i="52" s="1"/>
  <c r="I78" i="52" s="1"/>
  <c r="D76" i="54"/>
  <c r="F76" i="52" s="1"/>
  <c r="H76" i="52" s="1"/>
  <c r="D74" i="54"/>
  <c r="F74" i="52" s="1"/>
  <c r="H74" i="52" s="1"/>
  <c r="E39" i="54"/>
  <c r="G39" i="52" s="1"/>
  <c r="I39" i="52" s="1"/>
  <c r="D15" i="54"/>
  <c r="F15" i="52" s="1"/>
  <c r="H15" i="52" s="1"/>
  <c r="I78" i="43"/>
  <c r="AM42" i="31"/>
  <c r="AM43" i="31" s="1"/>
  <c r="AE42" i="31"/>
  <c r="AE43" i="31" s="1"/>
  <c r="W42" i="31"/>
  <c r="W43" i="31" s="1"/>
  <c r="O42" i="31"/>
  <c r="O43" i="31" s="1"/>
  <c r="G42" i="31"/>
  <c r="G43" i="31" s="1"/>
  <c r="E35" i="31"/>
  <c r="G35" i="43" s="1"/>
  <c r="I35" i="43" s="1"/>
  <c r="F11" i="43"/>
  <c r="G42" i="61"/>
  <c r="G43" i="61" s="1"/>
  <c r="P72" i="62"/>
  <c r="D70" i="62"/>
  <c r="D89" i="15"/>
  <c r="K94" i="7"/>
  <c r="K96" i="7" s="1"/>
  <c r="E94" i="7"/>
  <c r="E96" i="7" s="1"/>
  <c r="E98" i="7" s="1"/>
  <c r="E100" i="7" s="1"/>
  <c r="Z91" i="7"/>
  <c r="E21" i="5"/>
  <c r="H51" i="42"/>
  <c r="G36" i="42"/>
  <c r="AN82" i="30"/>
  <c r="AF82" i="30"/>
  <c r="X82" i="30"/>
  <c r="V650" i="44" s="1"/>
  <c r="P82" i="30"/>
  <c r="N650" i="44" s="1"/>
  <c r="H82" i="30"/>
  <c r="F650" i="44" s="1"/>
  <c r="H12" i="42"/>
  <c r="I66" i="18"/>
  <c r="G64" i="18"/>
  <c r="G66" i="18" s="1"/>
  <c r="L33" i="18"/>
  <c r="D33" i="42" s="1"/>
  <c r="H36" i="18"/>
  <c r="F33" i="18"/>
  <c r="F36" i="18" s="1"/>
  <c r="D27" i="42"/>
  <c r="L29" i="18"/>
  <c r="D61" i="52"/>
  <c r="L81" i="53"/>
  <c r="D81" i="52" s="1"/>
  <c r="H81" i="52" s="1"/>
  <c r="F81" i="53"/>
  <c r="M66" i="53"/>
  <c r="E64" i="52"/>
  <c r="E66" i="52" s="1"/>
  <c r="G61" i="53"/>
  <c r="M55" i="53"/>
  <c r="E55" i="52" s="1"/>
  <c r="G55" i="53"/>
  <c r="F27" i="53"/>
  <c r="F29" i="53" s="1"/>
  <c r="L27" i="53"/>
  <c r="H29" i="53"/>
  <c r="D19" i="52"/>
  <c r="D24" i="52" s="1"/>
  <c r="H33" i="52"/>
  <c r="E60" i="31"/>
  <c r="G60" i="43" s="1"/>
  <c r="I60" i="43" s="1"/>
  <c r="D19" i="31"/>
  <c r="M73" i="19"/>
  <c r="E73" i="43" s="1"/>
  <c r="G73" i="19"/>
  <c r="G33" i="19"/>
  <c r="I36" i="19"/>
  <c r="M33" i="19"/>
  <c r="E33" i="43" s="1"/>
  <c r="E33" i="5" s="1"/>
  <c r="M60" i="61"/>
  <c r="E60" i="63" s="1"/>
  <c r="E61" i="63" s="1"/>
  <c r="G60" i="61"/>
  <c r="I61" i="61"/>
  <c r="E32" i="62"/>
  <c r="G36" i="62"/>
  <c r="D27" i="62"/>
  <c r="P29" i="62"/>
  <c r="Y82" i="62"/>
  <c r="Q82" i="62"/>
  <c r="E21" i="62"/>
  <c r="G21" i="63" s="1"/>
  <c r="I21" i="63" s="1"/>
  <c r="G82" i="62"/>
  <c r="K51" i="27"/>
  <c r="Y49" i="27"/>
  <c r="K27" i="27"/>
  <c r="K29" i="27" s="1"/>
  <c r="AE23" i="27"/>
  <c r="W23" i="27"/>
  <c r="AC13" i="27"/>
  <c r="U13" i="27"/>
  <c r="M13" i="27"/>
  <c r="AA12" i="27"/>
  <c r="S12" i="27"/>
  <c r="K12" i="27"/>
  <c r="E12" i="27" s="1"/>
  <c r="G12" i="39" s="1"/>
  <c r="Y11" i="27"/>
  <c r="Y16" i="27" s="1"/>
  <c r="I80" i="15"/>
  <c r="I76" i="15"/>
  <c r="I71" i="15"/>
  <c r="I59" i="15"/>
  <c r="I49" i="15"/>
  <c r="I40" i="15"/>
  <c r="I35" i="15"/>
  <c r="I28" i="15"/>
  <c r="I21" i="15"/>
  <c r="I13" i="15"/>
  <c r="F24" i="27"/>
  <c r="D72" i="15"/>
  <c r="K24" i="15"/>
  <c r="D16" i="7"/>
  <c r="D82" i="7" s="1"/>
  <c r="D91" i="7" s="1"/>
  <c r="D42" i="42"/>
  <c r="D43" i="42" s="1"/>
  <c r="I32" i="42"/>
  <c r="I36" i="42" s="1"/>
  <c r="H81" i="42"/>
  <c r="H73" i="42"/>
  <c r="G66" i="30"/>
  <c r="E65" i="30"/>
  <c r="D55" i="30"/>
  <c r="H34" i="42"/>
  <c r="G16" i="30"/>
  <c r="E11" i="30"/>
  <c r="G77" i="18"/>
  <c r="L64" i="18"/>
  <c r="H66" i="18"/>
  <c r="F64" i="18"/>
  <c r="F66" i="18" s="1"/>
  <c r="L42" i="18"/>
  <c r="L43" i="18" s="1"/>
  <c r="I36" i="18"/>
  <c r="M36" i="18"/>
  <c r="L23" i="18"/>
  <c r="D23" i="42" s="1"/>
  <c r="F23" i="18"/>
  <c r="G19" i="18"/>
  <c r="G24" i="18" s="1"/>
  <c r="I24" i="18"/>
  <c r="M75" i="53"/>
  <c r="E75" i="52" s="1"/>
  <c r="G75" i="53"/>
  <c r="D64" i="52"/>
  <c r="G14" i="53"/>
  <c r="E73" i="54"/>
  <c r="G73" i="52" s="1"/>
  <c r="E41" i="54"/>
  <c r="G41" i="52" s="1"/>
  <c r="I41" i="52" s="1"/>
  <c r="G42" i="54"/>
  <c r="Z82" i="54"/>
  <c r="X653" i="44" s="1"/>
  <c r="H78" i="43"/>
  <c r="H76" i="43"/>
  <c r="D75" i="31"/>
  <c r="F75" i="43" s="1"/>
  <c r="H75" i="43" s="1"/>
  <c r="AC82" i="31"/>
  <c r="L42" i="19"/>
  <c r="L43" i="19" s="1"/>
  <c r="D40" i="43"/>
  <c r="E19" i="43"/>
  <c r="M24" i="19"/>
  <c r="H82" i="19"/>
  <c r="H91" i="19" s="1"/>
  <c r="E28" i="59"/>
  <c r="G28" i="60" s="1"/>
  <c r="I28" i="60" s="1"/>
  <c r="F19" i="60"/>
  <c r="D61" i="7"/>
  <c r="I49" i="42"/>
  <c r="E29" i="42"/>
  <c r="G72" i="30"/>
  <c r="E36" i="30"/>
  <c r="AO82" i="30"/>
  <c r="AG82" i="30"/>
  <c r="Y82" i="30"/>
  <c r="W650" i="44" s="1"/>
  <c r="Q82" i="30"/>
  <c r="O650" i="44" s="1"/>
  <c r="I82" i="30"/>
  <c r="G650" i="44" s="1"/>
  <c r="AJ82" i="30"/>
  <c r="AB82" i="30"/>
  <c r="Z650" i="44" s="1"/>
  <c r="T82" i="30"/>
  <c r="R650" i="44" s="1"/>
  <c r="L82" i="30"/>
  <c r="J650" i="44" s="1"/>
  <c r="M78" i="18"/>
  <c r="E78" i="42" s="1"/>
  <c r="I78" i="42" s="1"/>
  <c r="I61" i="18"/>
  <c r="L45" i="18"/>
  <c r="D45" i="42" s="1"/>
  <c r="H45" i="42" s="1"/>
  <c r="F45" i="18"/>
  <c r="G42" i="18"/>
  <c r="G43" i="18" s="1"/>
  <c r="M24" i="18"/>
  <c r="F70" i="53"/>
  <c r="F72" i="53" s="1"/>
  <c r="H72" i="53"/>
  <c r="F42" i="53"/>
  <c r="F43" i="53" s="1"/>
  <c r="K82" i="53"/>
  <c r="M15" i="53"/>
  <c r="E15" i="52" s="1"/>
  <c r="E16" i="52" s="1"/>
  <c r="G15" i="53"/>
  <c r="E81" i="54"/>
  <c r="G81" i="52" s="1"/>
  <c r="I81" i="52" s="1"/>
  <c r="D77" i="54"/>
  <c r="F77" i="52" s="1"/>
  <c r="H77" i="52" s="1"/>
  <c r="G66" i="54"/>
  <c r="E64" i="54"/>
  <c r="E55" i="54"/>
  <c r="G55" i="52" s="1"/>
  <c r="E54" i="54"/>
  <c r="L29" i="54"/>
  <c r="D27" i="54"/>
  <c r="D79" i="31"/>
  <c r="F79" i="43" s="1"/>
  <c r="E77" i="31"/>
  <c r="G77" i="43" s="1"/>
  <c r="I77" i="43" s="1"/>
  <c r="AM61" i="31"/>
  <c r="AE61" i="31"/>
  <c r="W61" i="31"/>
  <c r="O61" i="31"/>
  <c r="G61" i="31"/>
  <c r="R82" i="31"/>
  <c r="E41" i="43"/>
  <c r="E42" i="43" s="1"/>
  <c r="E43" i="43" s="1"/>
  <c r="M42" i="19"/>
  <c r="M43" i="19" s="1"/>
  <c r="V29" i="59"/>
  <c r="D28" i="59"/>
  <c r="F28" i="60" s="1"/>
  <c r="U82" i="59"/>
  <c r="S654" i="44" s="1"/>
  <c r="Y82" i="59"/>
  <c r="W654" i="44" s="1"/>
  <c r="E89" i="31"/>
  <c r="G29" i="4" s="1"/>
  <c r="H29" i="4" s="1"/>
  <c r="G86" i="43"/>
  <c r="L79" i="53"/>
  <c r="D79" i="52" s="1"/>
  <c r="M73" i="53"/>
  <c r="E73" i="52" s="1"/>
  <c r="H61" i="53"/>
  <c r="M51" i="53"/>
  <c r="E51" i="52" s="1"/>
  <c r="L39" i="53"/>
  <c r="D39" i="52" s="1"/>
  <c r="H39" i="52" s="1"/>
  <c r="D47" i="54"/>
  <c r="F47" i="52" s="1"/>
  <c r="H47" i="52" s="1"/>
  <c r="D41" i="54"/>
  <c r="F41" i="52" s="1"/>
  <c r="L24" i="54"/>
  <c r="D13" i="54"/>
  <c r="F13" i="52" s="1"/>
  <c r="H13" i="52" s="1"/>
  <c r="AJ16" i="54"/>
  <c r="AJ82" i="54" s="1"/>
  <c r="AB16" i="54"/>
  <c r="T16" i="54"/>
  <c r="T82" i="54" s="1"/>
  <c r="R653" i="44" s="1"/>
  <c r="K16" i="54"/>
  <c r="E42" i="6"/>
  <c r="E43" i="6" s="1"/>
  <c r="E82" i="6" s="1"/>
  <c r="E61" i="43"/>
  <c r="D86" i="31"/>
  <c r="F89" i="31"/>
  <c r="D80" i="31"/>
  <c r="F80" i="43" s="1"/>
  <c r="H80" i="43" s="1"/>
  <c r="D77" i="31"/>
  <c r="F77" i="43" s="1"/>
  <c r="E71" i="31"/>
  <c r="G71" i="43" s="1"/>
  <c r="AI72" i="31"/>
  <c r="AA72" i="31"/>
  <c r="S72" i="31"/>
  <c r="K72" i="31"/>
  <c r="AO56" i="31"/>
  <c r="AG56" i="31"/>
  <c r="Y56" i="31"/>
  <c r="Q56" i="31"/>
  <c r="M82" i="31"/>
  <c r="D13" i="31"/>
  <c r="F13" i="43" s="1"/>
  <c r="AM16" i="31"/>
  <c r="AE16" i="31"/>
  <c r="W16" i="31"/>
  <c r="W82" i="31" s="1"/>
  <c r="O16" i="31"/>
  <c r="O82" i="31" s="1"/>
  <c r="E12" i="31"/>
  <c r="G12" i="43" s="1"/>
  <c r="I12" i="43" s="1"/>
  <c r="AI16" i="31"/>
  <c r="AA16" i="31"/>
  <c r="S16" i="31"/>
  <c r="S82" i="31" s="1"/>
  <c r="G87" i="19"/>
  <c r="M87" i="19"/>
  <c r="E87" i="43" s="1"/>
  <c r="M72" i="19"/>
  <c r="E70" i="43"/>
  <c r="E72" i="43" s="1"/>
  <c r="F60" i="19"/>
  <c r="F61" i="19" s="1"/>
  <c r="L60" i="19"/>
  <c r="D60" i="43" s="1"/>
  <c r="G15" i="19"/>
  <c r="M15" i="19"/>
  <c r="E15" i="43" s="1"/>
  <c r="E16" i="43" s="1"/>
  <c r="E43" i="63"/>
  <c r="D70" i="63"/>
  <c r="D72" i="63" s="1"/>
  <c r="L72" i="61"/>
  <c r="G55" i="61"/>
  <c r="M55" i="61"/>
  <c r="E55" i="63" s="1"/>
  <c r="M29" i="61"/>
  <c r="E27" i="63"/>
  <c r="E29" i="63" s="1"/>
  <c r="AO61" i="62"/>
  <c r="AO82" i="62" s="1"/>
  <c r="AG61" i="62"/>
  <c r="AG82" i="62" s="1"/>
  <c r="E59" i="62"/>
  <c r="E23" i="62"/>
  <c r="G23" i="63" s="1"/>
  <c r="I23" i="63" s="1"/>
  <c r="AM82" i="62"/>
  <c r="W82" i="62"/>
  <c r="H66" i="53"/>
  <c r="J82" i="53"/>
  <c r="D75" i="54"/>
  <c r="F75" i="52" s="1"/>
  <c r="H75" i="52" s="1"/>
  <c r="AC72" i="54"/>
  <c r="E70" i="54"/>
  <c r="E65" i="54"/>
  <c r="G65" i="52" s="1"/>
  <c r="I65" i="52" s="1"/>
  <c r="D54" i="54"/>
  <c r="F56" i="54"/>
  <c r="E28" i="54"/>
  <c r="G28" i="52" s="1"/>
  <c r="I28" i="52" s="1"/>
  <c r="E27" i="54"/>
  <c r="E19" i="54"/>
  <c r="R82" i="54"/>
  <c r="P653" i="44" s="1"/>
  <c r="E14" i="54"/>
  <c r="G14" i="52" s="1"/>
  <c r="I14" i="52" s="1"/>
  <c r="AI16" i="54"/>
  <c r="AA16" i="54"/>
  <c r="S16" i="54"/>
  <c r="E72" i="6"/>
  <c r="D56" i="6"/>
  <c r="D71" i="31"/>
  <c r="F71" i="43" s="1"/>
  <c r="H71" i="43" s="1"/>
  <c r="D60" i="31"/>
  <c r="F60" i="43" s="1"/>
  <c r="D59" i="31"/>
  <c r="J61" i="31"/>
  <c r="E51" i="31"/>
  <c r="G51" i="43" s="1"/>
  <c r="I51" i="43" s="1"/>
  <c r="D40" i="31"/>
  <c r="J42" i="31"/>
  <c r="J43" i="31" s="1"/>
  <c r="I39" i="43"/>
  <c r="D34" i="31"/>
  <c r="F34" i="43" s="1"/>
  <c r="AM36" i="31"/>
  <c r="AE36" i="31"/>
  <c r="W36" i="31"/>
  <c r="O36" i="31"/>
  <c r="G36" i="31"/>
  <c r="D23" i="31"/>
  <c r="F23" i="43" s="1"/>
  <c r="H23" i="43" s="1"/>
  <c r="AM24" i="31"/>
  <c r="AE24" i="31"/>
  <c r="W24" i="31"/>
  <c r="O24" i="31"/>
  <c r="E20" i="31"/>
  <c r="G20" i="43" s="1"/>
  <c r="D20" i="31"/>
  <c r="F20" i="43" s="1"/>
  <c r="H20" i="43" s="1"/>
  <c r="F81" i="19"/>
  <c r="L81" i="19"/>
  <c r="D81" i="43" s="1"/>
  <c r="D81" i="5" s="1"/>
  <c r="L79" i="19"/>
  <c r="D79" i="43" s="1"/>
  <c r="D79" i="5" s="1"/>
  <c r="F79" i="19"/>
  <c r="L19" i="19"/>
  <c r="H24" i="19"/>
  <c r="F19" i="19"/>
  <c r="F24" i="19" s="1"/>
  <c r="L13" i="19"/>
  <c r="F13" i="19"/>
  <c r="F16" i="19" s="1"/>
  <c r="F82" i="19" s="1"/>
  <c r="F91" i="19" s="1"/>
  <c r="G74" i="61"/>
  <c r="M74" i="61"/>
  <c r="E74" i="63" s="1"/>
  <c r="D61" i="63"/>
  <c r="M14" i="61"/>
  <c r="E14" i="63" s="1"/>
  <c r="G14" i="61"/>
  <c r="G16" i="61" s="1"/>
  <c r="G82" i="61" s="1"/>
  <c r="D77" i="62"/>
  <c r="F77" i="63" s="1"/>
  <c r="E71" i="62"/>
  <c r="G71" i="63" s="1"/>
  <c r="I71" i="63" s="1"/>
  <c r="D65" i="62"/>
  <c r="F65" i="63" s="1"/>
  <c r="H65" i="63" s="1"/>
  <c r="D51" i="62"/>
  <c r="F51" i="63" s="1"/>
  <c r="H51" i="63" s="1"/>
  <c r="G29" i="62"/>
  <c r="E28" i="62"/>
  <c r="G28" i="63" s="1"/>
  <c r="I28" i="63" s="1"/>
  <c r="O82" i="62"/>
  <c r="AL82" i="62"/>
  <c r="AD82" i="62"/>
  <c r="I11" i="60"/>
  <c r="H39" i="60"/>
  <c r="D23" i="59"/>
  <c r="F23" i="60" s="1"/>
  <c r="H23" i="60" s="1"/>
  <c r="E51" i="23"/>
  <c r="G51" i="35" s="1"/>
  <c r="I51" i="35" s="1"/>
  <c r="E22" i="23"/>
  <c r="G22" i="35" s="1"/>
  <c r="I22" i="35" s="1"/>
  <c r="I24" i="23"/>
  <c r="E42" i="52"/>
  <c r="E43" i="52" s="1"/>
  <c r="L42" i="53"/>
  <c r="L43" i="53" s="1"/>
  <c r="D60" i="54"/>
  <c r="F60" i="52" s="1"/>
  <c r="H60" i="52" s="1"/>
  <c r="F61" i="54"/>
  <c r="E51" i="54"/>
  <c r="G51" i="52" s="1"/>
  <c r="I51" i="52" s="1"/>
  <c r="D45" i="54"/>
  <c r="F45" i="52" s="1"/>
  <c r="H45" i="52" s="1"/>
  <c r="D40" i="54"/>
  <c r="H42" i="54"/>
  <c r="H43" i="54" s="1"/>
  <c r="D34" i="54"/>
  <c r="F34" i="52" s="1"/>
  <c r="H34" i="52" s="1"/>
  <c r="F36" i="54"/>
  <c r="E32" i="54"/>
  <c r="D23" i="54"/>
  <c r="F23" i="52" s="1"/>
  <c r="H23" i="52" s="1"/>
  <c r="F24" i="54"/>
  <c r="E21" i="54"/>
  <c r="G21" i="52" s="1"/>
  <c r="I21" i="52" s="1"/>
  <c r="E15" i="54"/>
  <c r="G15" i="52" s="1"/>
  <c r="I15" i="52" s="1"/>
  <c r="D12" i="54"/>
  <c r="F12" i="52" s="1"/>
  <c r="H12" i="52" s="1"/>
  <c r="F16" i="54"/>
  <c r="G89" i="31"/>
  <c r="E79" i="31"/>
  <c r="G79" i="43" s="1"/>
  <c r="E70" i="31"/>
  <c r="I72" i="31"/>
  <c r="E54" i="31"/>
  <c r="D49" i="31"/>
  <c r="F49" i="43" s="1"/>
  <c r="F49" i="5" s="1"/>
  <c r="H49" i="5" s="1"/>
  <c r="L24" i="31"/>
  <c r="L82" i="31" s="1"/>
  <c r="AK82" i="31"/>
  <c r="AK91" i="31" s="1"/>
  <c r="D14" i="31"/>
  <c r="F14" i="43" s="1"/>
  <c r="H14" i="43" s="1"/>
  <c r="AO16" i="31"/>
  <c r="AG16" i="31"/>
  <c r="Y16" i="31"/>
  <c r="Y82" i="31" s="1"/>
  <c r="Q16" i="31"/>
  <c r="Q82" i="31" s="1"/>
  <c r="E11" i="31"/>
  <c r="G16" i="31"/>
  <c r="I89" i="19"/>
  <c r="G86" i="19"/>
  <c r="G89" i="19" s="1"/>
  <c r="M86" i="19"/>
  <c r="G64" i="19"/>
  <c r="G66" i="19" s="1"/>
  <c r="M64" i="19"/>
  <c r="I66" i="19"/>
  <c r="D59" i="43"/>
  <c r="L61" i="19"/>
  <c r="L34" i="19"/>
  <c r="D34" i="43" s="1"/>
  <c r="F34" i="19"/>
  <c r="F65" i="61"/>
  <c r="F66" i="61" s="1"/>
  <c r="L65" i="61"/>
  <c r="D65" i="63" s="1"/>
  <c r="G61" i="61"/>
  <c r="I56" i="61"/>
  <c r="G54" i="61"/>
  <c r="G56" i="61" s="1"/>
  <c r="M54" i="61"/>
  <c r="D32" i="63"/>
  <c r="D36" i="63" s="1"/>
  <c r="L36" i="61"/>
  <c r="L27" i="61"/>
  <c r="H29" i="61"/>
  <c r="F27" i="61"/>
  <c r="F29" i="61" s="1"/>
  <c r="M22" i="61"/>
  <c r="E22" i="63" s="1"/>
  <c r="I22" i="63" s="1"/>
  <c r="G22" i="61"/>
  <c r="D71" i="62"/>
  <c r="F71" i="63" s="1"/>
  <c r="H71" i="63" s="1"/>
  <c r="I80" i="60"/>
  <c r="Z82" i="59"/>
  <c r="X654" i="44" s="1"/>
  <c r="R16" i="59"/>
  <c r="D11" i="59"/>
  <c r="F15" i="58"/>
  <c r="L15" i="58"/>
  <c r="D15" i="60" s="1"/>
  <c r="L13" i="58"/>
  <c r="D13" i="60" s="1"/>
  <c r="F13" i="58"/>
  <c r="F11" i="58"/>
  <c r="H16" i="58"/>
  <c r="L11" i="58"/>
  <c r="P54" i="24"/>
  <c r="P56" i="24" s="1"/>
  <c r="P56" i="23"/>
  <c r="H56" i="23"/>
  <c r="D54" i="23"/>
  <c r="E70" i="7"/>
  <c r="E72" i="7" s="1"/>
  <c r="F70" i="18"/>
  <c r="F72" i="18" s="1"/>
  <c r="F27" i="18"/>
  <c r="F29" i="18" s="1"/>
  <c r="D40" i="52"/>
  <c r="D42" i="52" s="1"/>
  <c r="D43" i="52" s="1"/>
  <c r="F64" i="53"/>
  <c r="F66" i="53" s="1"/>
  <c r="L54" i="53"/>
  <c r="E76" i="54"/>
  <c r="G76" i="52" s="1"/>
  <c r="I76" i="52" s="1"/>
  <c r="E71" i="54"/>
  <c r="G71" i="52" s="1"/>
  <c r="I71" i="52" s="1"/>
  <c r="D55" i="54"/>
  <c r="F55" i="52" s="1"/>
  <c r="H55" i="52" s="1"/>
  <c r="D51" i="54"/>
  <c r="F51" i="52" s="1"/>
  <c r="H51" i="52" s="1"/>
  <c r="I43" i="54"/>
  <c r="I82" i="54" s="1"/>
  <c r="G653" i="44" s="1"/>
  <c r="D35" i="54"/>
  <c r="F35" i="52" s="1"/>
  <c r="H35" i="52" s="1"/>
  <c r="D32" i="54"/>
  <c r="D21" i="54"/>
  <c r="F21" i="52" s="1"/>
  <c r="H21" i="52" s="1"/>
  <c r="E12" i="54"/>
  <c r="G12" i="52" s="1"/>
  <c r="I12" i="52" s="1"/>
  <c r="AO16" i="54"/>
  <c r="AO82" i="54" s="1"/>
  <c r="AG16" i="54"/>
  <c r="AG82" i="54" s="1"/>
  <c r="Y16" i="54"/>
  <c r="Y82" i="54" s="1"/>
  <c r="W653" i="44" s="1"/>
  <c r="Q16" i="54"/>
  <c r="Q82" i="54" s="1"/>
  <c r="O653" i="44" s="1"/>
  <c r="H16" i="54"/>
  <c r="H82" i="54" s="1"/>
  <c r="F653" i="44" s="1"/>
  <c r="AE82" i="6"/>
  <c r="W82" i="6"/>
  <c r="O82" i="6"/>
  <c r="G82" i="6"/>
  <c r="I88" i="43"/>
  <c r="D74" i="31"/>
  <c r="F74" i="43" s="1"/>
  <c r="H74" i="43" s="1"/>
  <c r="E32" i="31"/>
  <c r="F24" i="31"/>
  <c r="E21" i="31"/>
  <c r="G21" i="43" s="1"/>
  <c r="I21" i="43" s="1"/>
  <c r="K24" i="31"/>
  <c r="AH82" i="31"/>
  <c r="AH91" i="31" s="1"/>
  <c r="F16" i="31"/>
  <c r="F82" i="31" s="1"/>
  <c r="D89" i="43"/>
  <c r="G78" i="19"/>
  <c r="M78" i="19"/>
  <c r="E78" i="43" s="1"/>
  <c r="D64" i="43"/>
  <c r="D66" i="43" s="1"/>
  <c r="L66" i="19"/>
  <c r="M61" i="19"/>
  <c r="L55" i="19"/>
  <c r="D55" i="43" s="1"/>
  <c r="D55" i="5" s="1"/>
  <c r="F55" i="19"/>
  <c r="H36" i="19"/>
  <c r="F36" i="19"/>
  <c r="F80" i="61"/>
  <c r="L80" i="61"/>
  <c r="D80" i="63" s="1"/>
  <c r="L66" i="61"/>
  <c r="D64" i="63"/>
  <c r="D66" i="63" s="1"/>
  <c r="F61" i="61"/>
  <c r="D56" i="63"/>
  <c r="F40" i="61"/>
  <c r="F42" i="61" s="1"/>
  <c r="F43" i="61" s="1"/>
  <c r="L40" i="61"/>
  <c r="H42" i="61"/>
  <c r="H43" i="61" s="1"/>
  <c r="G36" i="61"/>
  <c r="F20" i="61"/>
  <c r="F24" i="61" s="1"/>
  <c r="L20" i="61"/>
  <c r="D20" i="63" s="1"/>
  <c r="E81" i="62"/>
  <c r="G81" i="63" s="1"/>
  <c r="I81" i="63" s="1"/>
  <c r="D78" i="62"/>
  <c r="F78" i="63" s="1"/>
  <c r="E76" i="62"/>
  <c r="G76" i="63" s="1"/>
  <c r="I76" i="63" s="1"/>
  <c r="F66" i="62"/>
  <c r="AD61" i="62"/>
  <c r="V61" i="62"/>
  <c r="N61" i="62"/>
  <c r="D71" i="59"/>
  <c r="F71" i="60" s="1"/>
  <c r="H71" i="60" s="1"/>
  <c r="E60" i="54"/>
  <c r="K61" i="54"/>
  <c r="AC43" i="54"/>
  <c r="G43" i="54"/>
  <c r="E40" i="54"/>
  <c r="E34" i="54"/>
  <c r="G34" i="52" s="1"/>
  <c r="I34" i="52" s="1"/>
  <c r="AI29" i="54"/>
  <c r="AA29" i="54"/>
  <c r="S29" i="54"/>
  <c r="K29" i="54"/>
  <c r="E23" i="54"/>
  <c r="G23" i="52" s="1"/>
  <c r="I23" i="52" s="1"/>
  <c r="AN24" i="54"/>
  <c r="AN82" i="54" s="1"/>
  <c r="AF24" i="54"/>
  <c r="AF82" i="54" s="1"/>
  <c r="X24" i="54"/>
  <c r="P24" i="54"/>
  <c r="P82" i="54" s="1"/>
  <c r="N653" i="44" s="1"/>
  <c r="AJ24" i="54"/>
  <c r="AB24" i="54"/>
  <c r="T24" i="54"/>
  <c r="K24" i="54"/>
  <c r="AH82" i="54"/>
  <c r="AK16" i="54"/>
  <c r="AK82" i="54" s="1"/>
  <c r="AC16" i="54"/>
  <c r="U16" i="54"/>
  <c r="U82" i="54" s="1"/>
  <c r="S653" i="44" s="1"/>
  <c r="D11" i="54"/>
  <c r="AC82" i="6"/>
  <c r="U82" i="6"/>
  <c r="M82" i="6"/>
  <c r="E81" i="31"/>
  <c r="G81" i="43" s="1"/>
  <c r="I81" i="43" s="1"/>
  <c r="F72" i="31"/>
  <c r="D70" i="31"/>
  <c r="D54" i="31"/>
  <c r="J56" i="31"/>
  <c r="E47" i="31"/>
  <c r="G47" i="43" s="1"/>
  <c r="I47" i="43" s="1"/>
  <c r="D28" i="31"/>
  <c r="F28" i="43" s="1"/>
  <c r="E27" i="31"/>
  <c r="AI24" i="31"/>
  <c r="AA24" i="31"/>
  <c r="S24" i="31"/>
  <c r="J24" i="31"/>
  <c r="J82" i="31" s="1"/>
  <c r="Z82" i="31"/>
  <c r="E15" i="31"/>
  <c r="G15" i="43" s="1"/>
  <c r="G15" i="5" s="1"/>
  <c r="AL16" i="31"/>
  <c r="AL82" i="31" s="1"/>
  <c r="AL91" i="31" s="1"/>
  <c r="AD16" i="31"/>
  <c r="AD82" i="31" s="1"/>
  <c r="V16" i="31"/>
  <c r="V82" i="31" s="1"/>
  <c r="F72" i="19"/>
  <c r="G54" i="19"/>
  <c r="G56" i="19" s="1"/>
  <c r="M54" i="19"/>
  <c r="I56" i="19"/>
  <c r="G42" i="19"/>
  <c r="G43" i="19" s="1"/>
  <c r="J82" i="19"/>
  <c r="J91" i="19" s="1"/>
  <c r="K82" i="19"/>
  <c r="K91" i="19" s="1"/>
  <c r="H66" i="61"/>
  <c r="E19" i="63"/>
  <c r="D47" i="62"/>
  <c r="F47" i="63" s="1"/>
  <c r="H47" i="63" s="1"/>
  <c r="D34" i="62"/>
  <c r="F34" i="63" s="1"/>
  <c r="H34" i="63" s="1"/>
  <c r="F36" i="62"/>
  <c r="D23" i="62"/>
  <c r="F23" i="63" s="1"/>
  <c r="H23" i="63" s="1"/>
  <c r="Z82" i="62"/>
  <c r="D64" i="59"/>
  <c r="F66" i="59"/>
  <c r="D45" i="59"/>
  <c r="F45" i="60" s="1"/>
  <c r="H45" i="60" s="1"/>
  <c r="F40" i="60"/>
  <c r="M22" i="58"/>
  <c r="E22" i="60" s="1"/>
  <c r="G22" i="58"/>
  <c r="G24" i="58" s="1"/>
  <c r="G20" i="58"/>
  <c r="M20" i="58"/>
  <c r="E20" i="60" s="1"/>
  <c r="I24" i="58"/>
  <c r="M14" i="58"/>
  <c r="E14" i="60" s="1"/>
  <c r="G14" i="58"/>
  <c r="G12" i="58"/>
  <c r="M12" i="58"/>
  <c r="E12" i="60" s="1"/>
  <c r="I12" i="60" s="1"/>
  <c r="I16" i="58"/>
  <c r="I82" i="58" s="1"/>
  <c r="E35" i="54"/>
  <c r="G35" i="52" s="1"/>
  <c r="I35" i="52" s="1"/>
  <c r="D28" i="54"/>
  <c r="F28" i="52" s="1"/>
  <c r="H28" i="52" s="1"/>
  <c r="F29" i="54"/>
  <c r="D14" i="54"/>
  <c r="F14" i="52" s="1"/>
  <c r="H14" i="52" s="1"/>
  <c r="D16" i="6"/>
  <c r="D82" i="6" s="1"/>
  <c r="I87" i="43"/>
  <c r="H81" i="43"/>
  <c r="E73" i="31"/>
  <c r="G73" i="43" s="1"/>
  <c r="I73" i="43" s="1"/>
  <c r="E59" i="31"/>
  <c r="I56" i="31"/>
  <c r="E40" i="31"/>
  <c r="E34" i="31"/>
  <c r="G34" i="43" s="1"/>
  <c r="I34" i="43" s="1"/>
  <c r="D32" i="31"/>
  <c r="D27" i="31"/>
  <c r="E23" i="31"/>
  <c r="G23" i="43" s="1"/>
  <c r="I23" i="43" s="1"/>
  <c r="D21" i="31"/>
  <c r="F21" i="43" s="1"/>
  <c r="U82" i="31"/>
  <c r="D15" i="31"/>
  <c r="F15" i="43" s="1"/>
  <c r="N82" i="31"/>
  <c r="K16" i="31"/>
  <c r="F71" i="19"/>
  <c r="L71" i="19"/>
  <c r="D71" i="43" s="1"/>
  <c r="F56" i="19"/>
  <c r="L49" i="19"/>
  <c r="D49" i="43" s="1"/>
  <c r="D49" i="5" s="1"/>
  <c r="F49" i="19"/>
  <c r="E32" i="43"/>
  <c r="F27" i="19"/>
  <c r="F29" i="19" s="1"/>
  <c r="L27" i="19"/>
  <c r="H29" i="19"/>
  <c r="M15" i="61"/>
  <c r="E15" i="63" s="1"/>
  <c r="E16" i="63" s="1"/>
  <c r="G15" i="61"/>
  <c r="I16" i="61"/>
  <c r="E78" i="62"/>
  <c r="G78" i="63" s="1"/>
  <c r="I78" i="63" s="1"/>
  <c r="D75" i="62"/>
  <c r="F75" i="63" s="1"/>
  <c r="H75" i="63" s="1"/>
  <c r="E54" i="62"/>
  <c r="G56" i="62"/>
  <c r="D16" i="62"/>
  <c r="AO29" i="59"/>
  <c r="AO82" i="59" s="1"/>
  <c r="AG29" i="59"/>
  <c r="AG82" i="59" s="1"/>
  <c r="G73" i="58"/>
  <c r="M73" i="58"/>
  <c r="E73" i="60" s="1"/>
  <c r="E40" i="60"/>
  <c r="K82" i="61"/>
  <c r="E35" i="62"/>
  <c r="G35" i="63" s="1"/>
  <c r="I35" i="63" s="1"/>
  <c r="D20" i="62"/>
  <c r="F20" i="63" s="1"/>
  <c r="H20" i="63" s="1"/>
  <c r="N24" i="62"/>
  <c r="N82" i="62" s="1"/>
  <c r="L16" i="62"/>
  <c r="L82" i="62" s="1"/>
  <c r="D13" i="62"/>
  <c r="F13" i="63" s="1"/>
  <c r="E11" i="62"/>
  <c r="M16" i="62"/>
  <c r="D79" i="59"/>
  <c r="F79" i="60" s="1"/>
  <c r="H79" i="60" s="1"/>
  <c r="D75" i="59"/>
  <c r="F75" i="60" s="1"/>
  <c r="E60" i="59"/>
  <c r="G60" i="60" s="1"/>
  <c r="E55" i="59"/>
  <c r="G55" i="60" s="1"/>
  <c r="E51" i="59"/>
  <c r="G51" i="60" s="1"/>
  <c r="E39" i="59"/>
  <c r="G39" i="60" s="1"/>
  <c r="D33" i="59"/>
  <c r="F33" i="60" s="1"/>
  <c r="AI36" i="59"/>
  <c r="S36" i="59"/>
  <c r="E32" i="59"/>
  <c r="D15" i="59"/>
  <c r="F15" i="60" s="1"/>
  <c r="H15" i="60" s="1"/>
  <c r="F16" i="59"/>
  <c r="AK82" i="59"/>
  <c r="M80" i="58"/>
  <c r="E80" i="60" s="1"/>
  <c r="G80" i="58"/>
  <c r="L35" i="58"/>
  <c r="D35" i="60" s="1"/>
  <c r="F35" i="58"/>
  <c r="F33" i="58"/>
  <c r="F36" i="58" s="1"/>
  <c r="L33" i="58"/>
  <c r="D33" i="60" s="1"/>
  <c r="H36" i="58"/>
  <c r="F40" i="35"/>
  <c r="D42" i="23"/>
  <c r="Z24" i="23"/>
  <c r="E15" i="23"/>
  <c r="G15" i="35" s="1"/>
  <c r="I15" i="35" s="1"/>
  <c r="I77" i="24"/>
  <c r="E77" i="21"/>
  <c r="G77" i="33" s="1"/>
  <c r="F87" i="19"/>
  <c r="F89" i="19" s="1"/>
  <c r="F64" i="19"/>
  <c r="F66" i="19" s="1"/>
  <c r="H56" i="19"/>
  <c r="H42" i="19"/>
  <c r="H43" i="19" s="1"/>
  <c r="M29" i="19"/>
  <c r="F75" i="61"/>
  <c r="I72" i="61"/>
  <c r="M65" i="61"/>
  <c r="E65" i="63" s="1"/>
  <c r="F55" i="61"/>
  <c r="F56" i="61" s="1"/>
  <c r="M42" i="61"/>
  <c r="M43" i="61" s="1"/>
  <c r="L23" i="61"/>
  <c r="D23" i="63" s="1"/>
  <c r="M20" i="61"/>
  <c r="E20" i="63" s="1"/>
  <c r="L13" i="61"/>
  <c r="E75" i="62"/>
  <c r="G75" i="63" s="1"/>
  <c r="I75" i="63" s="1"/>
  <c r="G72" i="62"/>
  <c r="D59" i="62"/>
  <c r="D54" i="62"/>
  <c r="AK36" i="62"/>
  <c r="AC36" i="62"/>
  <c r="U36" i="62"/>
  <c r="M36" i="62"/>
  <c r="D32" i="62"/>
  <c r="N36" i="62"/>
  <c r="N29" i="62"/>
  <c r="D28" i="62"/>
  <c r="F28" i="63" s="1"/>
  <c r="H28" i="63" s="1"/>
  <c r="L24" i="62"/>
  <c r="D21" i="62"/>
  <c r="F21" i="63" s="1"/>
  <c r="H21" i="63" s="1"/>
  <c r="AK24" i="62"/>
  <c r="AK82" i="62" s="1"/>
  <c r="AC24" i="62"/>
  <c r="AC82" i="62" s="1"/>
  <c r="U24" i="62"/>
  <c r="E19" i="62"/>
  <c r="M24" i="62"/>
  <c r="E14" i="62"/>
  <c r="G14" i="63" s="1"/>
  <c r="I14" i="63" s="1"/>
  <c r="E78" i="59"/>
  <c r="G78" i="60" s="1"/>
  <c r="I78" i="60" s="1"/>
  <c r="E74" i="59"/>
  <c r="G74" i="60" s="1"/>
  <c r="I74" i="60" s="1"/>
  <c r="E70" i="59"/>
  <c r="G66" i="59"/>
  <c r="E65" i="59"/>
  <c r="G65" i="60" s="1"/>
  <c r="I65" i="60" s="1"/>
  <c r="D51" i="59"/>
  <c r="F51" i="60" s="1"/>
  <c r="H51" i="60" s="1"/>
  <c r="AD43" i="59"/>
  <c r="AD82" i="59" s="1"/>
  <c r="AB654" i="44" s="1"/>
  <c r="E23" i="59"/>
  <c r="G23" i="60" s="1"/>
  <c r="I23" i="60" s="1"/>
  <c r="E20" i="59"/>
  <c r="G20" i="60" s="1"/>
  <c r="I20" i="60" s="1"/>
  <c r="J82" i="58"/>
  <c r="D59" i="23"/>
  <c r="F61" i="23"/>
  <c r="Q32" i="24"/>
  <c r="Q36" i="23"/>
  <c r="Q82" i="23" s="1"/>
  <c r="O641" i="44" s="1"/>
  <c r="I36" i="23"/>
  <c r="E32" i="23"/>
  <c r="D28" i="23"/>
  <c r="F28" i="35" s="1"/>
  <c r="H28" i="35" s="1"/>
  <c r="F29" i="23"/>
  <c r="P23" i="24"/>
  <c r="P24" i="23"/>
  <c r="P82" i="23" s="1"/>
  <c r="N641" i="44" s="1"/>
  <c r="M35" i="11"/>
  <c r="E35" i="35" s="1"/>
  <c r="G35" i="11"/>
  <c r="I36" i="11"/>
  <c r="G19" i="11"/>
  <c r="G24" i="11" s="1"/>
  <c r="I24" i="11"/>
  <c r="M19" i="11"/>
  <c r="F72" i="54"/>
  <c r="F42" i="54"/>
  <c r="G72" i="31"/>
  <c r="E33" i="31"/>
  <c r="G33" i="43" s="1"/>
  <c r="H89" i="19"/>
  <c r="G80" i="19"/>
  <c r="F73" i="19"/>
  <c r="G59" i="19"/>
  <c r="G61" i="19" s="1"/>
  <c r="G35" i="19"/>
  <c r="G11" i="19"/>
  <c r="G16" i="19" s="1"/>
  <c r="I16" i="19"/>
  <c r="H72" i="61"/>
  <c r="F71" i="61"/>
  <c r="F72" i="61" s="1"/>
  <c r="G64" i="61"/>
  <c r="G66" i="61" s="1"/>
  <c r="H56" i="61"/>
  <c r="F49" i="61"/>
  <c r="F22" i="61"/>
  <c r="G19" i="61"/>
  <c r="G24" i="61" s="1"/>
  <c r="F15" i="61"/>
  <c r="F16" i="61" s="1"/>
  <c r="F82" i="61" s="1"/>
  <c r="E79" i="62"/>
  <c r="G79" i="63" s="1"/>
  <c r="I79" i="63" s="1"/>
  <c r="E60" i="62"/>
  <c r="G60" i="63" s="1"/>
  <c r="L56" i="62"/>
  <c r="D55" i="62"/>
  <c r="F55" i="63" s="1"/>
  <c r="H55" i="63" s="1"/>
  <c r="E51" i="62"/>
  <c r="G51" i="63" s="1"/>
  <c r="I51" i="63" s="1"/>
  <c r="D40" i="62"/>
  <c r="L36" i="62"/>
  <c r="D33" i="62"/>
  <c r="F33" i="63" s="1"/>
  <c r="H33" i="63" s="1"/>
  <c r="E27" i="62"/>
  <c r="D14" i="62"/>
  <c r="F14" i="63" s="1"/>
  <c r="H14" i="63" s="1"/>
  <c r="F16" i="62"/>
  <c r="F82" i="62" s="1"/>
  <c r="AI82" i="62"/>
  <c r="AA82" i="62"/>
  <c r="S82" i="62"/>
  <c r="E12" i="62"/>
  <c r="G12" i="63" s="1"/>
  <c r="D78" i="59"/>
  <c r="F78" i="60" s="1"/>
  <c r="H78" i="60" s="1"/>
  <c r="D74" i="59"/>
  <c r="F74" i="60" s="1"/>
  <c r="H74" i="60" s="1"/>
  <c r="E71" i="59"/>
  <c r="G71" i="60" s="1"/>
  <c r="I71" i="60" s="1"/>
  <c r="AL72" i="59"/>
  <c r="AD72" i="59"/>
  <c r="V72" i="59"/>
  <c r="H65" i="60"/>
  <c r="D59" i="59"/>
  <c r="E49" i="59"/>
  <c r="G49" i="60" s="1"/>
  <c r="I49" i="60" s="1"/>
  <c r="D41" i="59"/>
  <c r="F41" i="60" s="1"/>
  <c r="H41" i="60" s="1"/>
  <c r="AL29" i="59"/>
  <c r="AL82" i="59" s="1"/>
  <c r="AF24" i="59"/>
  <c r="X24" i="59"/>
  <c r="AM16" i="59"/>
  <c r="AE16" i="59"/>
  <c r="AE82" i="59" s="1"/>
  <c r="AC654" i="44" s="1"/>
  <c r="W16" i="59"/>
  <c r="G16" i="59"/>
  <c r="L70" i="58"/>
  <c r="F70" i="58"/>
  <c r="F72" i="58" s="1"/>
  <c r="H72" i="58"/>
  <c r="L28" i="58"/>
  <c r="D28" i="60" s="1"/>
  <c r="D29" i="60" s="1"/>
  <c r="F28" i="58"/>
  <c r="F29" i="58" s="1"/>
  <c r="H29" i="58"/>
  <c r="E19" i="60"/>
  <c r="E24" i="60" s="1"/>
  <c r="E70" i="23"/>
  <c r="I72" i="23"/>
  <c r="D24" i="33"/>
  <c r="I65" i="12"/>
  <c r="G65" i="9"/>
  <c r="M65" i="9"/>
  <c r="E65" i="33" s="1"/>
  <c r="L78" i="19"/>
  <c r="D78" i="43" s="1"/>
  <c r="L54" i="19"/>
  <c r="L33" i="19"/>
  <c r="L15" i="19"/>
  <c r="D15" i="43" s="1"/>
  <c r="M70" i="61"/>
  <c r="M47" i="61"/>
  <c r="E47" i="63" s="1"/>
  <c r="I47" i="63" s="1"/>
  <c r="H16" i="61"/>
  <c r="H82" i="61" s="1"/>
  <c r="D80" i="62"/>
  <c r="F80" i="63" s="1"/>
  <c r="D60" i="62"/>
  <c r="F60" i="63" s="1"/>
  <c r="H60" i="63" s="1"/>
  <c r="D45" i="62"/>
  <c r="F45" i="63" s="1"/>
  <c r="H45" i="63" s="1"/>
  <c r="L42" i="62"/>
  <c r="L43" i="62" s="1"/>
  <c r="D41" i="62"/>
  <c r="F41" i="63" s="1"/>
  <c r="H41" i="63" s="1"/>
  <c r="E39" i="62"/>
  <c r="G39" i="63" s="1"/>
  <c r="I39" i="63" s="1"/>
  <c r="E34" i="62"/>
  <c r="G34" i="63" s="1"/>
  <c r="D22" i="62"/>
  <c r="F22" i="63" s="1"/>
  <c r="H22" i="63" s="1"/>
  <c r="F24" i="62"/>
  <c r="E20" i="62"/>
  <c r="G20" i="63" s="1"/>
  <c r="I20" i="63" s="1"/>
  <c r="E13" i="62"/>
  <c r="G13" i="63" s="1"/>
  <c r="I13" i="63" s="1"/>
  <c r="D12" i="62"/>
  <c r="F12" i="63" s="1"/>
  <c r="H12" i="63" s="1"/>
  <c r="E81" i="59"/>
  <c r="G81" i="60" s="1"/>
  <c r="I81" i="60" s="1"/>
  <c r="E77" i="59"/>
  <c r="G77" i="60" s="1"/>
  <c r="I77" i="60" s="1"/>
  <c r="E73" i="59"/>
  <c r="G73" i="60" s="1"/>
  <c r="I73" i="60" s="1"/>
  <c r="E64" i="59"/>
  <c r="D55" i="59"/>
  <c r="F55" i="60" s="1"/>
  <c r="H55" i="60" s="1"/>
  <c r="D49" i="59"/>
  <c r="F49" i="60" s="1"/>
  <c r="H49" i="60" s="1"/>
  <c r="D35" i="59"/>
  <c r="F35" i="60" s="1"/>
  <c r="E34" i="59"/>
  <c r="G34" i="60" s="1"/>
  <c r="D32" i="59"/>
  <c r="E22" i="59"/>
  <c r="G22" i="60" s="1"/>
  <c r="I22" i="60" s="1"/>
  <c r="M60" i="58"/>
  <c r="E60" i="60" s="1"/>
  <c r="G60" i="58"/>
  <c r="G61" i="58" s="1"/>
  <c r="I61" i="58"/>
  <c r="E75" i="23"/>
  <c r="G75" i="35" s="1"/>
  <c r="I75" i="35" s="1"/>
  <c r="E21" i="23"/>
  <c r="G21" i="35" s="1"/>
  <c r="I21" i="35" s="1"/>
  <c r="X82" i="23"/>
  <c r="V641" i="44" s="1"/>
  <c r="G81" i="11"/>
  <c r="M81" i="11"/>
  <c r="E81" i="35" s="1"/>
  <c r="I24" i="61"/>
  <c r="E55" i="62"/>
  <c r="G55" i="63" s="1"/>
  <c r="I55" i="63" s="1"/>
  <c r="G42" i="62"/>
  <c r="G43" i="62" s="1"/>
  <c r="E40" i="62"/>
  <c r="E33" i="62"/>
  <c r="G33" i="63" s="1"/>
  <c r="I33" i="63" s="1"/>
  <c r="K82" i="62"/>
  <c r="AN16" i="62"/>
  <c r="AN82" i="62" s="1"/>
  <c r="AF16" i="62"/>
  <c r="X16" i="62"/>
  <c r="P16" i="62"/>
  <c r="P82" i="62" s="1"/>
  <c r="D60" i="59"/>
  <c r="F60" i="60" s="1"/>
  <c r="H60" i="60" s="1"/>
  <c r="D54" i="59"/>
  <c r="H56" i="59"/>
  <c r="D47" i="59"/>
  <c r="F47" i="60" s="1"/>
  <c r="H47" i="60" s="1"/>
  <c r="V43" i="59"/>
  <c r="E41" i="59"/>
  <c r="G41" i="60" s="1"/>
  <c r="M82" i="59"/>
  <c r="K654" i="44" s="1"/>
  <c r="E19" i="59"/>
  <c r="G24" i="59"/>
  <c r="Q82" i="59"/>
  <c r="O654" i="44" s="1"/>
  <c r="I82" i="59"/>
  <c r="G654" i="44" s="1"/>
  <c r="G27" i="58"/>
  <c r="G29" i="58" s="1"/>
  <c r="M27" i="58"/>
  <c r="I29" i="58"/>
  <c r="D70" i="23"/>
  <c r="F72" i="23"/>
  <c r="AK82" i="23"/>
  <c r="P40" i="24"/>
  <c r="P42" i="24" s="1"/>
  <c r="P43" i="24" s="1"/>
  <c r="P42" i="23"/>
  <c r="P43" i="23" s="1"/>
  <c r="E39" i="23"/>
  <c r="G39" i="35" s="1"/>
  <c r="I39" i="35" s="1"/>
  <c r="Z42" i="21"/>
  <c r="Z43" i="21" s="1"/>
  <c r="Z40" i="24"/>
  <c r="R40" i="24"/>
  <c r="R42" i="24" s="1"/>
  <c r="R43" i="24" s="1"/>
  <c r="R42" i="21"/>
  <c r="R43" i="21" s="1"/>
  <c r="H40" i="24"/>
  <c r="D40" i="21"/>
  <c r="H42" i="21"/>
  <c r="H43" i="21" s="1"/>
  <c r="I72" i="19"/>
  <c r="I61" i="19"/>
  <c r="M23" i="19"/>
  <c r="E23" i="43" s="1"/>
  <c r="G19" i="19"/>
  <c r="G24" i="19" s="1"/>
  <c r="I24" i="19"/>
  <c r="H19" i="63"/>
  <c r="M64" i="61"/>
  <c r="M34" i="61"/>
  <c r="E34" i="63" s="1"/>
  <c r="E36" i="63" s="1"/>
  <c r="M12" i="61"/>
  <c r="E12" i="63" s="1"/>
  <c r="N56" i="62"/>
  <c r="D49" i="62"/>
  <c r="F49" i="63" s="1"/>
  <c r="H49" i="63" s="1"/>
  <c r="E45" i="62"/>
  <c r="G45" i="63" s="1"/>
  <c r="I45" i="63" s="1"/>
  <c r="E41" i="62"/>
  <c r="G41" i="63" s="1"/>
  <c r="I41" i="63" s="1"/>
  <c r="AN24" i="62"/>
  <c r="AF24" i="62"/>
  <c r="X24" i="62"/>
  <c r="P24" i="62"/>
  <c r="E15" i="62"/>
  <c r="G15" i="63" s="1"/>
  <c r="D80" i="59"/>
  <c r="F80" i="60" s="1"/>
  <c r="H80" i="60" s="1"/>
  <c r="D76" i="59"/>
  <c r="F76" i="60" s="1"/>
  <c r="H76" i="60" s="1"/>
  <c r="R72" i="59"/>
  <c r="D70" i="59"/>
  <c r="E54" i="59"/>
  <c r="R42" i="59"/>
  <c r="R43" i="59" s="1"/>
  <c r="D34" i="59"/>
  <c r="F34" i="60" s="1"/>
  <c r="H34" i="60" s="1"/>
  <c r="R29" i="59"/>
  <c r="D27" i="59"/>
  <c r="L82" i="59"/>
  <c r="J654" i="44" s="1"/>
  <c r="L75" i="58"/>
  <c r="D75" i="60" s="1"/>
  <c r="F75" i="58"/>
  <c r="M51" i="58"/>
  <c r="E51" i="60" s="1"/>
  <c r="G51" i="58"/>
  <c r="D80" i="23"/>
  <c r="F80" i="35" s="1"/>
  <c r="AM36" i="59"/>
  <c r="AE36" i="59"/>
  <c r="W36" i="59"/>
  <c r="E27" i="59"/>
  <c r="D20" i="59"/>
  <c r="F20" i="60" s="1"/>
  <c r="H20" i="60" s="1"/>
  <c r="AI24" i="59"/>
  <c r="AI82" i="59" s="1"/>
  <c r="AA24" i="59"/>
  <c r="AA82" i="59" s="1"/>
  <c r="Y654" i="44" s="1"/>
  <c r="S24" i="59"/>
  <c r="S82" i="59" s="1"/>
  <c r="Q654" i="44" s="1"/>
  <c r="E13" i="59"/>
  <c r="G13" i="60" s="1"/>
  <c r="I13" i="60" s="1"/>
  <c r="I56" i="58"/>
  <c r="E79" i="23"/>
  <c r="G79" i="35" s="1"/>
  <c r="I79" i="35" s="1"/>
  <c r="D76" i="23"/>
  <c r="F76" i="35" s="1"/>
  <c r="H76" i="35" s="1"/>
  <c r="M59" i="24"/>
  <c r="M61" i="23"/>
  <c r="E59" i="23"/>
  <c r="E45" i="23"/>
  <c r="G45" i="35" s="1"/>
  <c r="I45" i="35" s="1"/>
  <c r="L33" i="24"/>
  <c r="L36" i="24" s="1"/>
  <c r="D33" i="23"/>
  <c r="F33" i="35" s="1"/>
  <c r="H33" i="35" s="1"/>
  <c r="P36" i="24"/>
  <c r="H36" i="23"/>
  <c r="D32" i="23"/>
  <c r="D21" i="23"/>
  <c r="F21" i="35" s="1"/>
  <c r="H21" i="35" s="1"/>
  <c r="D15" i="23"/>
  <c r="F15" i="35" s="1"/>
  <c r="H15" i="35" s="1"/>
  <c r="AM16" i="23"/>
  <c r="AM82" i="23" s="1"/>
  <c r="AE16" i="23"/>
  <c r="AE82" i="23" s="1"/>
  <c r="AC641" i="44" s="1"/>
  <c r="W16" i="23"/>
  <c r="L76" i="11"/>
  <c r="D76" i="35" s="1"/>
  <c r="F76" i="11"/>
  <c r="F72" i="11"/>
  <c r="E32" i="35"/>
  <c r="M28" i="11"/>
  <c r="E28" i="35" s="1"/>
  <c r="E29" i="35" s="1"/>
  <c r="G28" i="11"/>
  <c r="Y78" i="24"/>
  <c r="Q78" i="24"/>
  <c r="I78" i="24"/>
  <c r="E78" i="24" s="1"/>
  <c r="G78" i="36" s="1"/>
  <c r="AB73" i="24"/>
  <c r="T73" i="24"/>
  <c r="L73" i="24"/>
  <c r="AB71" i="24"/>
  <c r="T71" i="24"/>
  <c r="L71" i="24"/>
  <c r="AD35" i="24"/>
  <c r="AD36" i="21"/>
  <c r="V35" i="24"/>
  <c r="V36" i="21"/>
  <c r="N35" i="24"/>
  <c r="N36" i="21"/>
  <c r="AN82" i="21"/>
  <c r="AN91" i="21" s="1"/>
  <c r="I54" i="12"/>
  <c r="I56" i="9"/>
  <c r="M54" i="9"/>
  <c r="G54" i="9"/>
  <c r="E59" i="59"/>
  <c r="E40" i="59"/>
  <c r="G29" i="59"/>
  <c r="D13" i="59"/>
  <c r="F13" i="60" s="1"/>
  <c r="H13" i="60" s="1"/>
  <c r="F81" i="58"/>
  <c r="L81" i="58"/>
  <c r="D81" i="60" s="1"/>
  <c r="H81" i="60" s="1"/>
  <c r="M64" i="58"/>
  <c r="F54" i="58"/>
  <c r="F56" i="58" s="1"/>
  <c r="L54" i="58"/>
  <c r="M41" i="58"/>
  <c r="E41" i="60" s="1"/>
  <c r="E41" i="5" s="1"/>
  <c r="G41" i="58"/>
  <c r="G42" i="58" s="1"/>
  <c r="I42" i="58"/>
  <c r="I43" i="58" s="1"/>
  <c r="G39" i="58"/>
  <c r="M39" i="58"/>
  <c r="E39" i="60" s="1"/>
  <c r="E39" i="5" s="1"/>
  <c r="F23" i="58"/>
  <c r="L23" i="58"/>
  <c r="D23" i="60" s="1"/>
  <c r="L21" i="58"/>
  <c r="D21" i="60" s="1"/>
  <c r="F21" i="58"/>
  <c r="F19" i="58"/>
  <c r="F24" i="58" s="1"/>
  <c r="H24" i="58"/>
  <c r="L19" i="58"/>
  <c r="E71" i="23"/>
  <c r="G71" i="35" s="1"/>
  <c r="I71" i="35" s="1"/>
  <c r="E60" i="23"/>
  <c r="G60" i="35" s="1"/>
  <c r="I60" i="35" s="1"/>
  <c r="D49" i="23"/>
  <c r="F49" i="35" s="1"/>
  <c r="H49" i="35" s="1"/>
  <c r="D34" i="23"/>
  <c r="F34" i="35" s="1"/>
  <c r="H34" i="35" s="1"/>
  <c r="V29" i="23"/>
  <c r="Y24" i="23"/>
  <c r="Y82" i="23" s="1"/>
  <c r="W641" i="44" s="1"/>
  <c r="N19" i="24"/>
  <c r="N24" i="23"/>
  <c r="D19" i="23"/>
  <c r="F24" i="23"/>
  <c r="D13" i="23"/>
  <c r="F13" i="35" s="1"/>
  <c r="H13" i="35" s="1"/>
  <c r="AL16" i="23"/>
  <c r="AL82" i="23" s="1"/>
  <c r="D11" i="23"/>
  <c r="L32" i="11"/>
  <c r="F32" i="11"/>
  <c r="F36" i="11" s="1"/>
  <c r="H36" i="11"/>
  <c r="AB79" i="24"/>
  <c r="T79" i="24"/>
  <c r="L79" i="24"/>
  <c r="D79" i="21"/>
  <c r="F79" i="33" s="1"/>
  <c r="H79" i="33" s="1"/>
  <c r="H78" i="24"/>
  <c r="D78" i="21"/>
  <c r="F78" i="33" s="1"/>
  <c r="H78" i="33" s="1"/>
  <c r="Y74" i="24"/>
  <c r="Q74" i="24"/>
  <c r="E74" i="21"/>
  <c r="G74" i="33" s="1"/>
  <c r="S24" i="21"/>
  <c r="G19" i="33"/>
  <c r="I14" i="24"/>
  <c r="E14" i="21"/>
  <c r="G14" i="33" s="1"/>
  <c r="I14" i="33" s="1"/>
  <c r="G56" i="59"/>
  <c r="AI56" i="59"/>
  <c r="AA56" i="59"/>
  <c r="S56" i="59"/>
  <c r="G43" i="59"/>
  <c r="G36" i="59"/>
  <c r="D22" i="59"/>
  <c r="F22" i="60" s="1"/>
  <c r="H22" i="60" s="1"/>
  <c r="AJ16" i="59"/>
  <c r="AJ82" i="59" s="1"/>
  <c r="AB16" i="59"/>
  <c r="AB82" i="59" s="1"/>
  <c r="Z654" i="44" s="1"/>
  <c r="T16" i="59"/>
  <c r="T82" i="59" s="1"/>
  <c r="R654" i="44" s="1"/>
  <c r="L79" i="58"/>
  <c r="D79" i="60" s="1"/>
  <c r="F79" i="58"/>
  <c r="L59" i="58"/>
  <c r="F59" i="58"/>
  <c r="F61" i="58" s="1"/>
  <c r="G54" i="58"/>
  <c r="L49" i="58"/>
  <c r="D49" i="60" s="1"/>
  <c r="F49" i="58"/>
  <c r="G34" i="58"/>
  <c r="M34" i="58"/>
  <c r="E34" i="60" s="1"/>
  <c r="M32" i="58"/>
  <c r="G32" i="58"/>
  <c r="E77" i="23"/>
  <c r="G77" i="35" s="1"/>
  <c r="I77" i="35" s="1"/>
  <c r="D74" i="23"/>
  <c r="F74" i="35" s="1"/>
  <c r="D65" i="23"/>
  <c r="F65" i="35" s="1"/>
  <c r="H65" i="35" s="1"/>
  <c r="H66" i="35" s="1"/>
  <c r="F66" i="23"/>
  <c r="D55" i="23"/>
  <c r="F55" i="35" s="1"/>
  <c r="F56" i="23"/>
  <c r="V41" i="24"/>
  <c r="V42" i="23"/>
  <c r="V43" i="23" s="1"/>
  <c r="D41" i="23"/>
  <c r="F41" i="35" s="1"/>
  <c r="F42" i="23"/>
  <c r="F43" i="23" s="1"/>
  <c r="E34" i="23"/>
  <c r="G34" i="35" s="1"/>
  <c r="I34" i="35" s="1"/>
  <c r="AF24" i="23"/>
  <c r="AF82" i="23" s="1"/>
  <c r="H24" i="23"/>
  <c r="AN82" i="23"/>
  <c r="H82" i="23"/>
  <c r="F641" i="44" s="1"/>
  <c r="G64" i="11"/>
  <c r="G66" i="11" s="1"/>
  <c r="M64" i="11"/>
  <c r="L41" i="11"/>
  <c r="D41" i="35" s="1"/>
  <c r="D42" i="35" s="1"/>
  <c r="D43" i="35" s="1"/>
  <c r="F41" i="11"/>
  <c r="F42" i="11" s="1"/>
  <c r="F43" i="11" s="1"/>
  <c r="H42" i="11"/>
  <c r="H43" i="11" s="1"/>
  <c r="G36" i="11"/>
  <c r="AD80" i="24"/>
  <c r="V80" i="24"/>
  <c r="N80" i="24"/>
  <c r="D80" i="21"/>
  <c r="F80" i="33" s="1"/>
  <c r="H80" i="33" s="1"/>
  <c r="AA79" i="24"/>
  <c r="S79" i="24"/>
  <c r="K79" i="24"/>
  <c r="D66" i="21"/>
  <c r="F64" i="33"/>
  <c r="AA23" i="24"/>
  <c r="AA24" i="21"/>
  <c r="E23" i="21"/>
  <c r="G23" i="33" s="1"/>
  <c r="I23" i="33" s="1"/>
  <c r="E47" i="59"/>
  <c r="G47" i="60" s="1"/>
  <c r="I47" i="60" s="1"/>
  <c r="F42" i="59"/>
  <c r="F43" i="59" s="1"/>
  <c r="F24" i="59"/>
  <c r="E15" i="59"/>
  <c r="G15" i="60" s="1"/>
  <c r="I15" i="60" s="1"/>
  <c r="F77" i="58"/>
  <c r="L77" i="58"/>
  <c r="D77" i="60" s="1"/>
  <c r="H77" i="60" s="1"/>
  <c r="F64" i="58"/>
  <c r="F66" i="58" s="1"/>
  <c r="L64" i="58"/>
  <c r="F45" i="58"/>
  <c r="L45" i="58"/>
  <c r="D45" i="60" s="1"/>
  <c r="I36" i="58"/>
  <c r="D71" i="23"/>
  <c r="F71" i="35" s="1"/>
  <c r="D60" i="23"/>
  <c r="F60" i="35" s="1"/>
  <c r="AO56" i="23"/>
  <c r="AG56" i="23"/>
  <c r="AG82" i="23" s="1"/>
  <c r="Y56" i="23"/>
  <c r="I56" i="23"/>
  <c r="D51" i="23"/>
  <c r="F51" i="35" s="1"/>
  <c r="AO42" i="23"/>
  <c r="AO43" i="23" s="1"/>
  <c r="AO82" i="23" s="1"/>
  <c r="AG42" i="23"/>
  <c r="AG43" i="23" s="1"/>
  <c r="Y42" i="23"/>
  <c r="Y43" i="23" s="1"/>
  <c r="I42" i="23"/>
  <c r="I43" i="23" s="1"/>
  <c r="D39" i="23"/>
  <c r="F39" i="35" s="1"/>
  <c r="H39" i="35" s="1"/>
  <c r="U36" i="23"/>
  <c r="U82" i="23" s="1"/>
  <c r="S641" i="44" s="1"/>
  <c r="M32" i="24"/>
  <c r="M36" i="23"/>
  <c r="L29" i="23"/>
  <c r="L82" i="23" s="1"/>
  <c r="J641" i="44" s="1"/>
  <c r="D27" i="23"/>
  <c r="AB82" i="23"/>
  <c r="Z641" i="44" s="1"/>
  <c r="T82" i="23"/>
  <c r="R641" i="44" s="1"/>
  <c r="M79" i="11"/>
  <c r="E79" i="35" s="1"/>
  <c r="G79" i="11"/>
  <c r="I66" i="11"/>
  <c r="L22" i="11"/>
  <c r="D22" i="35" s="1"/>
  <c r="H22" i="35" s="1"/>
  <c r="H24" i="11"/>
  <c r="F22" i="11"/>
  <c r="AC80" i="24"/>
  <c r="U80" i="24"/>
  <c r="M80" i="24"/>
  <c r="E80" i="21"/>
  <c r="G80" i="33" s="1"/>
  <c r="I80" i="33" s="1"/>
  <c r="Y71" i="24"/>
  <c r="Y72" i="21"/>
  <c r="Q71" i="24"/>
  <c r="Q72" i="21"/>
  <c r="I71" i="24"/>
  <c r="I72" i="21"/>
  <c r="AC70" i="24"/>
  <c r="AC72" i="24" s="1"/>
  <c r="AC72" i="21"/>
  <c r="D72" i="21"/>
  <c r="AK42" i="59"/>
  <c r="AK43" i="59" s="1"/>
  <c r="AC42" i="59"/>
  <c r="AC43" i="59" s="1"/>
  <c r="AC82" i="59" s="1"/>
  <c r="AA654" i="44" s="1"/>
  <c r="U42" i="59"/>
  <c r="U43" i="59" s="1"/>
  <c r="D21" i="59"/>
  <c r="F21" i="60" s="1"/>
  <c r="E14" i="59"/>
  <c r="G14" i="60" s="1"/>
  <c r="F73" i="58"/>
  <c r="L73" i="58"/>
  <c r="D73" i="60" s="1"/>
  <c r="H73" i="60" s="1"/>
  <c r="G16" i="58"/>
  <c r="E42" i="35"/>
  <c r="E43" i="35" s="1"/>
  <c r="O54" i="24"/>
  <c r="O56" i="24" s="1"/>
  <c r="O56" i="23"/>
  <c r="E54" i="23"/>
  <c r="G56" i="23"/>
  <c r="D47" i="23"/>
  <c r="F47" i="35" s="1"/>
  <c r="H47" i="35" s="1"/>
  <c r="E40" i="23"/>
  <c r="G42" i="23"/>
  <c r="G43" i="23" s="1"/>
  <c r="D35" i="23"/>
  <c r="F35" i="35" s="1"/>
  <c r="H35" i="35" s="1"/>
  <c r="E28" i="23"/>
  <c r="G28" i="35" s="1"/>
  <c r="D20" i="23"/>
  <c r="F20" i="35" s="1"/>
  <c r="R24" i="23"/>
  <c r="J24" i="23"/>
  <c r="D14" i="23"/>
  <c r="F14" i="35" s="1"/>
  <c r="V16" i="23"/>
  <c r="N16" i="23"/>
  <c r="F16" i="23"/>
  <c r="D12" i="23"/>
  <c r="F12" i="35" s="1"/>
  <c r="M61" i="11"/>
  <c r="I29" i="11"/>
  <c r="F72" i="33"/>
  <c r="G87" i="24"/>
  <c r="E87" i="24" s="1"/>
  <c r="G87" i="36" s="1"/>
  <c r="I87" i="36" s="1"/>
  <c r="E87" i="21"/>
  <c r="AE73" i="24"/>
  <c r="W73" i="24"/>
  <c r="R60" i="24"/>
  <c r="R61" i="21"/>
  <c r="J60" i="24"/>
  <c r="J61" i="21"/>
  <c r="AD59" i="24"/>
  <c r="AD61" i="21"/>
  <c r="V59" i="24"/>
  <c r="V61" i="21"/>
  <c r="N59" i="24"/>
  <c r="N61" i="24" s="1"/>
  <c r="N61" i="21"/>
  <c r="G59" i="33"/>
  <c r="AA33" i="24"/>
  <c r="S33" i="24"/>
  <c r="E33" i="21"/>
  <c r="G33" i="33" s="1"/>
  <c r="I33" i="33" s="1"/>
  <c r="AA21" i="24"/>
  <c r="AK82" i="21"/>
  <c r="AK91" i="21" s="1"/>
  <c r="AC20" i="24"/>
  <c r="AC24" i="21"/>
  <c r="U20" i="24"/>
  <c r="U24" i="21"/>
  <c r="M20" i="24"/>
  <c r="M24" i="21"/>
  <c r="E59" i="60"/>
  <c r="E61" i="60" s="1"/>
  <c r="AN16" i="59"/>
  <c r="AN82" i="59" s="1"/>
  <c r="AF16" i="59"/>
  <c r="X16" i="59"/>
  <c r="M74" i="58"/>
  <c r="E74" i="60" s="1"/>
  <c r="L40" i="58"/>
  <c r="F40" i="58"/>
  <c r="F42" i="58" s="1"/>
  <c r="F43" i="58" s="1"/>
  <c r="L29" i="58"/>
  <c r="E81" i="23"/>
  <c r="G81" i="35" s="1"/>
  <c r="D78" i="23"/>
  <c r="F78" i="35" s="1"/>
  <c r="E73" i="23"/>
  <c r="G73" i="35" s="1"/>
  <c r="D66" i="23"/>
  <c r="E64" i="23"/>
  <c r="AM61" i="23"/>
  <c r="AE61" i="23"/>
  <c r="W61" i="23"/>
  <c r="O61" i="23"/>
  <c r="G61" i="23"/>
  <c r="AH36" i="23"/>
  <c r="AJ24" i="23"/>
  <c r="AJ82" i="23" s="1"/>
  <c r="T24" i="23"/>
  <c r="L24" i="23"/>
  <c r="M70" i="11"/>
  <c r="G70" i="11"/>
  <c r="G72" i="11" s="1"/>
  <c r="I72" i="11"/>
  <c r="F61" i="11"/>
  <c r="G29" i="11"/>
  <c r="G89" i="21"/>
  <c r="D81" i="21"/>
  <c r="F81" i="33" s="1"/>
  <c r="Y64" i="24"/>
  <c r="Y66" i="21"/>
  <c r="Q64" i="24"/>
  <c r="Q66" i="24" s="1"/>
  <c r="Q66" i="21"/>
  <c r="I64" i="24"/>
  <c r="I66" i="21"/>
  <c r="O33" i="24"/>
  <c r="O36" i="23"/>
  <c r="E33" i="23"/>
  <c r="G33" i="35" s="1"/>
  <c r="I33" i="35" s="1"/>
  <c r="G36" i="23"/>
  <c r="E27" i="23"/>
  <c r="E12" i="23"/>
  <c r="G12" i="35" s="1"/>
  <c r="AI16" i="23"/>
  <c r="AI82" i="23" s="1"/>
  <c r="AA16" i="23"/>
  <c r="S16" i="23"/>
  <c r="K16" i="23"/>
  <c r="AB78" i="24"/>
  <c r="T78" i="24"/>
  <c r="L78" i="24"/>
  <c r="AC76" i="24"/>
  <c r="U76" i="24"/>
  <c r="M76" i="24"/>
  <c r="E76" i="21"/>
  <c r="G76" i="33" s="1"/>
  <c r="I76" i="33" s="1"/>
  <c r="AA75" i="24"/>
  <c r="S75" i="24"/>
  <c r="K75" i="24"/>
  <c r="X74" i="24"/>
  <c r="P74" i="24"/>
  <c r="D74" i="21"/>
  <c r="F74" i="33" s="1"/>
  <c r="H74" i="33" s="1"/>
  <c r="AA73" i="24"/>
  <c r="S73" i="24"/>
  <c r="K73" i="24"/>
  <c r="X71" i="24"/>
  <c r="X72" i="21"/>
  <c r="P71" i="24"/>
  <c r="H71" i="24"/>
  <c r="H72" i="21"/>
  <c r="D71" i="21"/>
  <c r="F71" i="33" s="1"/>
  <c r="H71" i="33" s="1"/>
  <c r="AC60" i="24"/>
  <c r="AC61" i="21"/>
  <c r="U60" i="24"/>
  <c r="U61" i="21"/>
  <c r="M60" i="24"/>
  <c r="M61" i="21"/>
  <c r="E60" i="21"/>
  <c r="G60" i="33" s="1"/>
  <c r="I60" i="33" s="1"/>
  <c r="K49" i="24"/>
  <c r="AB45" i="24"/>
  <c r="T45" i="24"/>
  <c r="L45" i="24"/>
  <c r="AB41" i="24"/>
  <c r="T41" i="24"/>
  <c r="L41" i="24"/>
  <c r="Y34" i="24"/>
  <c r="K34" i="24"/>
  <c r="E34" i="21"/>
  <c r="G34" i="33" s="1"/>
  <c r="I34" i="33" s="1"/>
  <c r="AO16" i="21"/>
  <c r="AO82" i="21" s="1"/>
  <c r="AO91" i="21" s="1"/>
  <c r="AG16" i="21"/>
  <c r="AG82" i="21" s="1"/>
  <c r="AG91" i="21" s="1"/>
  <c r="Y13" i="24"/>
  <c r="Y16" i="21"/>
  <c r="Q13" i="24"/>
  <c r="Q16" i="21"/>
  <c r="I13" i="24"/>
  <c r="I16" i="21"/>
  <c r="AD11" i="24"/>
  <c r="AD16" i="21"/>
  <c r="AD82" i="21" s="1"/>
  <c r="V11" i="24"/>
  <c r="V16" i="21"/>
  <c r="H11" i="24"/>
  <c r="H16" i="21"/>
  <c r="M86" i="12"/>
  <c r="M89" i="9"/>
  <c r="B19" i="4" s="1"/>
  <c r="C19" i="4" s="1"/>
  <c r="E86" i="33"/>
  <c r="I35" i="12"/>
  <c r="G35" i="9"/>
  <c r="M35" i="9"/>
  <c r="E35" i="33" s="1"/>
  <c r="N33" i="24"/>
  <c r="N36" i="24" s="1"/>
  <c r="N36" i="23"/>
  <c r="F36" i="23"/>
  <c r="P24" i="24"/>
  <c r="AH16" i="23"/>
  <c r="AH82" i="23" s="1"/>
  <c r="Z16" i="23"/>
  <c r="R16" i="23"/>
  <c r="J16" i="23"/>
  <c r="L80" i="11"/>
  <c r="D80" i="35" s="1"/>
  <c r="F80" i="11"/>
  <c r="L71" i="11"/>
  <c r="D71" i="35" s="1"/>
  <c r="D72" i="35" s="1"/>
  <c r="F71" i="11"/>
  <c r="H72" i="11"/>
  <c r="X80" i="24"/>
  <c r="P80" i="24"/>
  <c r="H80" i="24"/>
  <c r="AD79" i="24"/>
  <c r="V79" i="24"/>
  <c r="N79" i="24"/>
  <c r="AE77" i="24"/>
  <c r="W77" i="24"/>
  <c r="O77" i="24"/>
  <c r="AB76" i="24"/>
  <c r="T76" i="24"/>
  <c r="L76" i="24"/>
  <c r="D76" i="21"/>
  <c r="F76" i="33" s="1"/>
  <c r="H76" i="33" s="1"/>
  <c r="Z75" i="24"/>
  <c r="R75" i="24"/>
  <c r="J75" i="24"/>
  <c r="AE74" i="24"/>
  <c r="W74" i="24"/>
  <c r="O74" i="24"/>
  <c r="R73" i="24"/>
  <c r="AA55" i="24"/>
  <c r="AA56" i="21"/>
  <c r="S55" i="24"/>
  <c r="H55" i="24"/>
  <c r="AB54" i="24"/>
  <c r="AB56" i="21"/>
  <c r="T54" i="24"/>
  <c r="T56" i="24" s="1"/>
  <c r="T56" i="21"/>
  <c r="D54" i="21"/>
  <c r="F56" i="21"/>
  <c r="AD47" i="24"/>
  <c r="V47" i="24"/>
  <c r="N47" i="24"/>
  <c r="Z39" i="24"/>
  <c r="K35" i="24"/>
  <c r="G72" i="23"/>
  <c r="M56" i="23"/>
  <c r="Q56" i="24"/>
  <c r="Q42" i="24"/>
  <c r="Q43" i="24" s="1"/>
  <c r="AM24" i="23"/>
  <c r="AE24" i="23"/>
  <c r="W24" i="23"/>
  <c r="O19" i="24"/>
  <c r="O24" i="24" s="1"/>
  <c r="O24" i="23"/>
  <c r="E19" i="23"/>
  <c r="G24" i="23"/>
  <c r="E13" i="23"/>
  <c r="G13" i="35" s="1"/>
  <c r="I13" i="35" s="1"/>
  <c r="I61" i="11"/>
  <c r="G59" i="11"/>
  <c r="G61" i="11" s="1"/>
  <c r="G49" i="11"/>
  <c r="G13" i="11"/>
  <c r="G11" i="11"/>
  <c r="I16" i="11"/>
  <c r="R78" i="24"/>
  <c r="J78" i="24"/>
  <c r="AD77" i="24"/>
  <c r="V77" i="24"/>
  <c r="N77" i="24"/>
  <c r="D77" i="21"/>
  <c r="F77" i="33" s="1"/>
  <c r="H77" i="33" s="1"/>
  <c r="AA76" i="24"/>
  <c r="S76" i="24"/>
  <c r="K76" i="24"/>
  <c r="Y75" i="24"/>
  <c r="Q75" i="24"/>
  <c r="I75" i="24"/>
  <c r="P72" i="21"/>
  <c r="X59" i="24"/>
  <c r="X61" i="21"/>
  <c r="P59" i="24"/>
  <c r="P61" i="24" s="1"/>
  <c r="P61" i="21"/>
  <c r="AA54" i="24"/>
  <c r="AA56" i="24" s="1"/>
  <c r="Y51" i="24"/>
  <c r="K51" i="24"/>
  <c r="W49" i="24"/>
  <c r="Z45" i="24"/>
  <c r="R45" i="24"/>
  <c r="J45" i="24"/>
  <c r="D45" i="24" s="1"/>
  <c r="F45" i="36" s="1"/>
  <c r="D45" i="21"/>
  <c r="F45" i="33" s="1"/>
  <c r="H45" i="33" s="1"/>
  <c r="E28" i="21"/>
  <c r="G28" i="33" s="1"/>
  <c r="I28" i="33" s="1"/>
  <c r="D15" i="21"/>
  <c r="F15" i="33" s="1"/>
  <c r="H15" i="33" s="1"/>
  <c r="K14" i="24"/>
  <c r="K16" i="21"/>
  <c r="AE13" i="24"/>
  <c r="AE16" i="21"/>
  <c r="AE82" i="21" s="1"/>
  <c r="W13" i="24"/>
  <c r="E13" i="21"/>
  <c r="G13" i="33" s="1"/>
  <c r="I88" i="12"/>
  <c r="I89" i="9"/>
  <c r="M88" i="9"/>
  <c r="I74" i="12"/>
  <c r="G74" i="9"/>
  <c r="M74" i="9"/>
  <c r="E74" i="33" s="1"/>
  <c r="E74" i="5" s="1"/>
  <c r="E23" i="23"/>
  <c r="G23" i="35" s="1"/>
  <c r="I23" i="35" s="1"/>
  <c r="L60" i="11"/>
  <c r="D60" i="35" s="1"/>
  <c r="D61" i="35" s="1"/>
  <c r="F60" i="11"/>
  <c r="H61" i="11"/>
  <c r="L51" i="11"/>
  <c r="D51" i="35" s="1"/>
  <c r="F51" i="11"/>
  <c r="L14" i="11"/>
  <c r="D14" i="35" s="1"/>
  <c r="H16" i="11"/>
  <c r="H82" i="11" s="1"/>
  <c r="F14" i="11"/>
  <c r="F16" i="11" s="1"/>
  <c r="F82" i="11" s="1"/>
  <c r="X81" i="24"/>
  <c r="P81" i="24"/>
  <c r="H81" i="24"/>
  <c r="AB80" i="24"/>
  <c r="D80" i="24" s="1"/>
  <c r="F80" i="36" s="1"/>
  <c r="T80" i="24"/>
  <c r="L80" i="24"/>
  <c r="Z79" i="24"/>
  <c r="R79" i="24"/>
  <c r="J79" i="24"/>
  <c r="D75" i="21"/>
  <c r="F75" i="33" s="1"/>
  <c r="H75" i="33" s="1"/>
  <c r="AA74" i="24"/>
  <c r="S74" i="24"/>
  <c r="I74" i="24"/>
  <c r="E74" i="24" s="1"/>
  <c r="G74" i="36" s="1"/>
  <c r="AE70" i="24"/>
  <c r="AE72" i="21"/>
  <c r="W70" i="24"/>
  <c r="W72" i="24" s="1"/>
  <c r="W72" i="21"/>
  <c r="O70" i="24"/>
  <c r="O72" i="21"/>
  <c r="G72" i="21"/>
  <c r="E70" i="21"/>
  <c r="AA65" i="24"/>
  <c r="AA66" i="21"/>
  <c r="S65" i="24"/>
  <c r="S66" i="21"/>
  <c r="K65" i="24"/>
  <c r="K66" i="21"/>
  <c r="AJ42" i="21"/>
  <c r="AJ43" i="21" s="1"/>
  <c r="AB40" i="24"/>
  <c r="AB42" i="24" s="1"/>
  <c r="AB42" i="21"/>
  <c r="AB43" i="21" s="1"/>
  <c r="T40" i="24"/>
  <c r="T42" i="24" s="1"/>
  <c r="T42" i="21"/>
  <c r="T43" i="21" s="1"/>
  <c r="J40" i="24"/>
  <c r="J42" i="21"/>
  <c r="J43" i="21" s="1"/>
  <c r="AD39" i="24"/>
  <c r="V39" i="24"/>
  <c r="H39" i="24"/>
  <c r="D39" i="21"/>
  <c r="F39" i="33" s="1"/>
  <c r="H34" i="33"/>
  <c r="D24" i="21"/>
  <c r="F19" i="33"/>
  <c r="U64" i="24"/>
  <c r="Q56" i="23"/>
  <c r="Q42" i="23"/>
  <c r="Q43" i="23" s="1"/>
  <c r="L36" i="23"/>
  <c r="E35" i="23"/>
  <c r="G35" i="35" s="1"/>
  <c r="G29" i="23"/>
  <c r="D23" i="23"/>
  <c r="F23" i="35" s="1"/>
  <c r="H23" i="35" s="1"/>
  <c r="AI24" i="23"/>
  <c r="AA24" i="23"/>
  <c r="S24" i="23"/>
  <c r="K24" i="23"/>
  <c r="M73" i="11"/>
  <c r="E73" i="35" s="1"/>
  <c r="M54" i="11"/>
  <c r="F24" i="11"/>
  <c r="M15" i="11"/>
  <c r="E15" i="35" s="1"/>
  <c r="E16" i="35" s="1"/>
  <c r="E36" i="33"/>
  <c r="AE81" i="24"/>
  <c r="W81" i="24"/>
  <c r="O81" i="24"/>
  <c r="E81" i="21"/>
  <c r="G81" i="33" s="1"/>
  <c r="AE76" i="24"/>
  <c r="W76" i="24"/>
  <c r="O76" i="24"/>
  <c r="AC75" i="24"/>
  <c r="U75" i="24"/>
  <c r="E75" i="21"/>
  <c r="G75" i="33" s="1"/>
  <c r="I75" i="33" s="1"/>
  <c r="AC73" i="24"/>
  <c r="U73" i="24"/>
  <c r="M73" i="24"/>
  <c r="E73" i="21"/>
  <c r="G73" i="33" s="1"/>
  <c r="I73" i="33" s="1"/>
  <c r="AD70" i="24"/>
  <c r="V70" i="24"/>
  <c r="V72" i="24" s="1"/>
  <c r="N70" i="24"/>
  <c r="N72" i="24" s="1"/>
  <c r="N72" i="21"/>
  <c r="AD64" i="24"/>
  <c r="AD66" i="21"/>
  <c r="V64" i="24"/>
  <c r="V66" i="24" s="1"/>
  <c r="V66" i="21"/>
  <c r="N64" i="24"/>
  <c r="N66" i="21"/>
  <c r="AD55" i="24"/>
  <c r="V55" i="24"/>
  <c r="K55" i="24"/>
  <c r="Y47" i="24"/>
  <c r="Q47" i="24"/>
  <c r="I47" i="24"/>
  <c r="K33" i="24"/>
  <c r="J32" i="24"/>
  <c r="AM29" i="21"/>
  <c r="AM82" i="21" s="1"/>
  <c r="AM91" i="21" s="1"/>
  <c r="AE27" i="24"/>
  <c r="AE29" i="24" s="1"/>
  <c r="AE29" i="21"/>
  <c r="W27" i="24"/>
  <c r="W29" i="24" s="1"/>
  <c r="W29" i="21"/>
  <c r="O27" i="24"/>
  <c r="O29" i="24" s="1"/>
  <c r="O29" i="21"/>
  <c r="G29" i="21"/>
  <c r="E27" i="21"/>
  <c r="K23" i="24"/>
  <c r="K24" i="21"/>
  <c r="H20" i="33"/>
  <c r="AH82" i="21"/>
  <c r="AH91" i="21" s="1"/>
  <c r="Z19" i="24"/>
  <c r="Z24" i="21"/>
  <c r="R19" i="24"/>
  <c r="R24" i="21"/>
  <c r="H32" i="12"/>
  <c r="L32" i="9"/>
  <c r="F32" i="9"/>
  <c r="M29" i="9"/>
  <c r="E27" i="33"/>
  <c r="E29" i="33" s="1"/>
  <c r="M24" i="24"/>
  <c r="Q16" i="24"/>
  <c r="L78" i="11"/>
  <c r="D78" i="35" s="1"/>
  <c r="L74" i="11"/>
  <c r="D74" i="35" s="1"/>
  <c r="L65" i="11"/>
  <c r="D65" i="35" s="1"/>
  <c r="D66" i="35" s="1"/>
  <c r="L55" i="11"/>
  <c r="D55" i="35" s="1"/>
  <c r="D56" i="35" s="1"/>
  <c r="L47" i="11"/>
  <c r="D47" i="35" s="1"/>
  <c r="L39" i="11"/>
  <c r="D39" i="35" s="1"/>
  <c r="L34" i="11"/>
  <c r="D34" i="35" s="1"/>
  <c r="D34" i="5" s="1"/>
  <c r="L27" i="11"/>
  <c r="L20" i="11"/>
  <c r="L12" i="11"/>
  <c r="D88" i="24"/>
  <c r="F88" i="36" s="1"/>
  <c r="F89" i="24"/>
  <c r="D86" i="24"/>
  <c r="AC81" i="24"/>
  <c r="U81" i="24"/>
  <c r="M81" i="24"/>
  <c r="AA80" i="24"/>
  <c r="S80" i="24"/>
  <c r="K80" i="24"/>
  <c r="Y79" i="24"/>
  <c r="Q79" i="24"/>
  <c r="I79" i="24"/>
  <c r="AE78" i="24"/>
  <c r="W78" i="24"/>
  <c r="O78" i="24"/>
  <c r="E78" i="21"/>
  <c r="G78" i="33" s="1"/>
  <c r="I78" i="33" s="1"/>
  <c r="AB77" i="24"/>
  <c r="T77" i="24"/>
  <c r="L77" i="24"/>
  <c r="Z76" i="24"/>
  <c r="R76" i="24"/>
  <c r="J76" i="24"/>
  <c r="X75" i="24"/>
  <c r="P75" i="24"/>
  <c r="H75" i="24"/>
  <c r="D75" i="24" s="1"/>
  <c r="F75" i="36" s="1"/>
  <c r="AD74" i="24"/>
  <c r="V74" i="24"/>
  <c r="N74" i="24"/>
  <c r="Z73" i="24"/>
  <c r="J73" i="24"/>
  <c r="AE71" i="24"/>
  <c r="W71" i="24"/>
  <c r="O71" i="24"/>
  <c r="E71" i="24" s="1"/>
  <c r="G71" i="36" s="1"/>
  <c r="E71" i="21"/>
  <c r="G71" i="33" s="1"/>
  <c r="I71" i="33" s="1"/>
  <c r="AJ72" i="21"/>
  <c r="AB70" i="24"/>
  <c r="AB72" i="21"/>
  <c r="T70" i="24"/>
  <c r="T72" i="24" s="1"/>
  <c r="T72" i="21"/>
  <c r="L70" i="24"/>
  <c r="L72" i="24" s="1"/>
  <c r="L72" i="21"/>
  <c r="X65" i="24"/>
  <c r="P65" i="24"/>
  <c r="H65" i="24"/>
  <c r="D65" i="24" s="1"/>
  <c r="F65" i="36" s="1"/>
  <c r="AB64" i="24"/>
  <c r="AB66" i="24" s="1"/>
  <c r="AB66" i="21"/>
  <c r="T64" i="24"/>
  <c r="T66" i="21"/>
  <c r="L64" i="24"/>
  <c r="L66" i="24" s="1"/>
  <c r="L66" i="21"/>
  <c r="X60" i="24"/>
  <c r="P60" i="24"/>
  <c r="H60" i="24"/>
  <c r="D60" i="21"/>
  <c r="F60" i="33" s="1"/>
  <c r="H60" i="33" s="1"/>
  <c r="Y55" i="24"/>
  <c r="P55" i="24"/>
  <c r="D55" i="21"/>
  <c r="F55" i="33" s="1"/>
  <c r="H55" i="33" s="1"/>
  <c r="AD49" i="24"/>
  <c r="V49" i="24"/>
  <c r="H49" i="24"/>
  <c r="AB47" i="24"/>
  <c r="T47" i="24"/>
  <c r="L47" i="24"/>
  <c r="AE40" i="24"/>
  <c r="AE42" i="21"/>
  <c r="AE43" i="21" s="1"/>
  <c r="W40" i="24"/>
  <c r="W42" i="21"/>
  <c r="W43" i="21" s="1"/>
  <c r="M40" i="24"/>
  <c r="M42" i="24" s="1"/>
  <c r="M43" i="24" s="1"/>
  <c r="M42" i="21"/>
  <c r="M43" i="21" s="1"/>
  <c r="E40" i="21"/>
  <c r="AO24" i="21"/>
  <c r="AG24" i="21"/>
  <c r="Y21" i="24"/>
  <c r="Y24" i="21"/>
  <c r="Q21" i="24"/>
  <c r="Q24" i="21"/>
  <c r="X19" i="24"/>
  <c r="X24" i="21"/>
  <c r="J19" i="24"/>
  <c r="J24" i="21"/>
  <c r="AD15" i="24"/>
  <c r="V15" i="24"/>
  <c r="K15" i="24"/>
  <c r="G43" i="9"/>
  <c r="G24" i="24"/>
  <c r="AB81" i="24"/>
  <c r="T81" i="24"/>
  <c r="L81" i="24"/>
  <c r="Z80" i="24"/>
  <c r="R80" i="24"/>
  <c r="J80" i="24"/>
  <c r="X79" i="24"/>
  <c r="P79" i="24"/>
  <c r="H79" i="24"/>
  <c r="AD78" i="24"/>
  <c r="V78" i="24"/>
  <c r="N78" i="24"/>
  <c r="S77" i="24"/>
  <c r="AE75" i="24"/>
  <c r="AD71" i="24"/>
  <c r="V71" i="24"/>
  <c r="N71" i="24"/>
  <c r="Y54" i="24"/>
  <c r="Y56" i="24" s="1"/>
  <c r="Y56" i="21"/>
  <c r="K54" i="24"/>
  <c r="K56" i="24" s="1"/>
  <c r="AE51" i="24"/>
  <c r="E51" i="21"/>
  <c r="G51" i="33" s="1"/>
  <c r="I51" i="33" s="1"/>
  <c r="S47" i="24"/>
  <c r="Y41" i="24"/>
  <c r="Y42" i="21"/>
  <c r="Y43" i="21" s="1"/>
  <c r="Q41" i="24"/>
  <c r="Q42" i="21"/>
  <c r="Q43" i="21" s="1"/>
  <c r="I41" i="24"/>
  <c r="I42" i="21"/>
  <c r="I43" i="21" s="1"/>
  <c r="X39" i="24"/>
  <c r="J39" i="24"/>
  <c r="Y28" i="24"/>
  <c r="Q28" i="24"/>
  <c r="Q29" i="24" s="1"/>
  <c r="I28" i="24"/>
  <c r="E28" i="24" s="1"/>
  <c r="G28" i="36" s="1"/>
  <c r="AC27" i="24"/>
  <c r="AC29" i="21"/>
  <c r="U27" i="24"/>
  <c r="U29" i="21"/>
  <c r="M27" i="24"/>
  <c r="M29" i="21"/>
  <c r="AA20" i="24"/>
  <c r="S20" i="24"/>
  <c r="J20" i="24"/>
  <c r="X11" i="24"/>
  <c r="J11" i="24"/>
  <c r="G66" i="9"/>
  <c r="Y80" i="24"/>
  <c r="AE79" i="24"/>
  <c r="M78" i="24"/>
  <c r="Z77" i="24"/>
  <c r="R77" i="24"/>
  <c r="J77" i="24"/>
  <c r="X76" i="24"/>
  <c r="P76" i="24"/>
  <c r="H76" i="24"/>
  <c r="D76" i="24" s="1"/>
  <c r="F76" i="36" s="1"/>
  <c r="AD75" i="24"/>
  <c r="V75" i="24"/>
  <c r="N75" i="24"/>
  <c r="AB74" i="24"/>
  <c r="T74" i="24"/>
  <c r="J74" i="24"/>
  <c r="X73" i="24"/>
  <c r="P73" i="24"/>
  <c r="H73" i="24"/>
  <c r="D73" i="24" s="1"/>
  <c r="F73" i="36" s="1"/>
  <c r="Z70" i="24"/>
  <c r="R70" i="24"/>
  <c r="J70" i="24"/>
  <c r="J72" i="24" s="1"/>
  <c r="AD65" i="24"/>
  <c r="V65" i="24"/>
  <c r="N65" i="24"/>
  <c r="D65" i="21"/>
  <c r="F65" i="33" s="1"/>
  <c r="H65" i="33" s="1"/>
  <c r="AA59" i="24"/>
  <c r="AA61" i="24" s="1"/>
  <c r="AA61" i="21"/>
  <c r="S59" i="24"/>
  <c r="S61" i="24" s="1"/>
  <c r="S61" i="21"/>
  <c r="J59" i="24"/>
  <c r="J61" i="24" s="1"/>
  <c r="AD51" i="24"/>
  <c r="V51" i="24"/>
  <c r="H51" i="24"/>
  <c r="AB49" i="24"/>
  <c r="D49" i="24" s="1"/>
  <c r="F49" i="36" s="1"/>
  <c r="T49" i="24"/>
  <c r="D49" i="21"/>
  <c r="F49" i="33" s="1"/>
  <c r="H49" i="33" s="1"/>
  <c r="J47" i="24"/>
  <c r="AE45" i="24"/>
  <c r="W45" i="24"/>
  <c r="O45" i="24"/>
  <c r="E45" i="21"/>
  <c r="G45" i="33" s="1"/>
  <c r="V43" i="21"/>
  <c r="AJ36" i="21"/>
  <c r="AI36" i="21"/>
  <c r="AI82" i="21" s="1"/>
  <c r="AI91" i="21" s="1"/>
  <c r="AA32" i="24"/>
  <c r="AA36" i="21"/>
  <c r="S32" i="24"/>
  <c r="S36" i="21"/>
  <c r="E32" i="21"/>
  <c r="AA22" i="24"/>
  <c r="S22" i="24"/>
  <c r="K22" i="24"/>
  <c r="AE21" i="24"/>
  <c r="AE24" i="21"/>
  <c r="W21" i="24"/>
  <c r="W24" i="21"/>
  <c r="O21" i="24"/>
  <c r="O24" i="21"/>
  <c r="O82" i="21" s="1"/>
  <c r="E21" i="21"/>
  <c r="G21" i="33" s="1"/>
  <c r="V12" i="24"/>
  <c r="I81" i="12"/>
  <c r="M81" i="9"/>
  <c r="E81" i="33" s="1"/>
  <c r="E81" i="5" s="1"/>
  <c r="G81" i="9"/>
  <c r="O16" i="23"/>
  <c r="O82" i="23" s="1"/>
  <c r="M641" i="44" s="1"/>
  <c r="G16" i="23"/>
  <c r="G82" i="23" s="1"/>
  <c r="H66" i="11"/>
  <c r="H56" i="11"/>
  <c r="Q81" i="24"/>
  <c r="E81" i="24" s="1"/>
  <c r="G81" i="36" s="1"/>
  <c r="I81" i="24"/>
  <c r="AE80" i="24"/>
  <c r="W80" i="24"/>
  <c r="O80" i="24"/>
  <c r="AC79" i="24"/>
  <c r="U79" i="24"/>
  <c r="E79" i="21"/>
  <c r="G79" i="33" s="1"/>
  <c r="I79" i="33" s="1"/>
  <c r="AA78" i="24"/>
  <c r="S78" i="24"/>
  <c r="K78" i="24"/>
  <c r="X77" i="24"/>
  <c r="P77" i="24"/>
  <c r="H77" i="24"/>
  <c r="AD76" i="24"/>
  <c r="V76" i="24"/>
  <c r="N76" i="24"/>
  <c r="AB75" i="24"/>
  <c r="T75" i="24"/>
  <c r="L75" i="24"/>
  <c r="Z74" i="24"/>
  <c r="R74" i="24"/>
  <c r="H74" i="24"/>
  <c r="AD73" i="24"/>
  <c r="V73" i="24"/>
  <c r="K56" i="21"/>
  <c r="U55" i="24"/>
  <c r="AL56" i="21"/>
  <c r="AD54" i="24"/>
  <c r="AD56" i="24" s="1"/>
  <c r="AD56" i="21"/>
  <c r="V54" i="24"/>
  <c r="V56" i="21"/>
  <c r="H54" i="24"/>
  <c r="AB51" i="24"/>
  <c r="T51" i="24"/>
  <c r="D51" i="21"/>
  <c r="F51" i="33" s="1"/>
  <c r="H51" i="33" s="1"/>
  <c r="AL43" i="21"/>
  <c r="AL82" i="21" s="1"/>
  <c r="AL91" i="21" s="1"/>
  <c r="AD41" i="24"/>
  <c r="N41" i="24"/>
  <c r="D35" i="21"/>
  <c r="F35" i="33" s="1"/>
  <c r="H35" i="33" s="1"/>
  <c r="AA34" i="24"/>
  <c r="S34" i="24"/>
  <c r="AO36" i="21"/>
  <c r="AG36" i="21"/>
  <c r="Y32" i="24"/>
  <c r="Y36" i="21"/>
  <c r="K32" i="24"/>
  <c r="K36" i="21"/>
  <c r="Q29" i="21"/>
  <c r="V28" i="24"/>
  <c r="Y22" i="24"/>
  <c r="Q22" i="24"/>
  <c r="I22" i="24"/>
  <c r="E22" i="24" s="1"/>
  <c r="G22" i="36" s="1"/>
  <c r="I24" i="21"/>
  <c r="E22" i="21"/>
  <c r="G22" i="33" s="1"/>
  <c r="I22" i="33" s="1"/>
  <c r="E20" i="21"/>
  <c r="G20" i="33" s="1"/>
  <c r="I20" i="33" s="1"/>
  <c r="X16" i="21"/>
  <c r="X82" i="21" s="1"/>
  <c r="X13" i="24"/>
  <c r="AB12" i="24"/>
  <c r="AB16" i="21"/>
  <c r="T12" i="24"/>
  <c r="T16" i="21"/>
  <c r="J12" i="24"/>
  <c r="G36" i="24"/>
  <c r="AA39" i="24"/>
  <c r="S39" i="24"/>
  <c r="E39" i="21"/>
  <c r="G39" i="33" s="1"/>
  <c r="I39" i="33" s="1"/>
  <c r="Y35" i="24"/>
  <c r="Q35" i="24"/>
  <c r="H35" i="24"/>
  <c r="AD34" i="24"/>
  <c r="V34" i="24"/>
  <c r="H34" i="24"/>
  <c r="AD33" i="24"/>
  <c r="V33" i="24"/>
  <c r="H33" i="24"/>
  <c r="AD32" i="24"/>
  <c r="V32" i="24"/>
  <c r="H32" i="24"/>
  <c r="AB28" i="24"/>
  <c r="T28" i="24"/>
  <c r="L28" i="24"/>
  <c r="D28" i="21"/>
  <c r="F28" i="33" s="1"/>
  <c r="H28" i="33" s="1"/>
  <c r="Z27" i="24"/>
  <c r="Z29" i="24" s="1"/>
  <c r="R27" i="24"/>
  <c r="R29" i="24" s="1"/>
  <c r="J27" i="24"/>
  <c r="J29" i="24" s="1"/>
  <c r="AD23" i="24"/>
  <c r="V23" i="24"/>
  <c r="H23" i="24"/>
  <c r="AD22" i="24"/>
  <c r="V22" i="24"/>
  <c r="N22" i="24"/>
  <c r="AB21" i="24"/>
  <c r="T21" i="24"/>
  <c r="J21" i="24"/>
  <c r="X20" i="24"/>
  <c r="P20" i="24"/>
  <c r="AC19" i="24"/>
  <c r="U19" i="24"/>
  <c r="AA15" i="24"/>
  <c r="S15" i="24"/>
  <c r="H15" i="24"/>
  <c r="AD14" i="24"/>
  <c r="V14" i="24"/>
  <c r="N14" i="24"/>
  <c r="AB13" i="24"/>
  <c r="T13" i="24"/>
  <c r="L13" i="24"/>
  <c r="D12" i="21"/>
  <c r="F12" i="33" s="1"/>
  <c r="H12" i="33" s="1"/>
  <c r="AA11" i="24"/>
  <c r="S11" i="24"/>
  <c r="E11" i="21"/>
  <c r="H79" i="12"/>
  <c r="L79" i="9"/>
  <c r="D79" i="33" s="1"/>
  <c r="F79" i="9"/>
  <c r="H73" i="12"/>
  <c r="I47" i="12"/>
  <c r="G47" i="9"/>
  <c r="G28" i="9"/>
  <c r="G29" i="9" s="1"/>
  <c r="I28" i="12"/>
  <c r="M28" i="9"/>
  <c r="E28" i="33" s="1"/>
  <c r="E28" i="5" s="1"/>
  <c r="I13" i="12"/>
  <c r="G13" i="9"/>
  <c r="G16" i="9" s="1"/>
  <c r="M13" i="9"/>
  <c r="E13" i="33" s="1"/>
  <c r="E16" i="33" s="1"/>
  <c r="I16" i="9"/>
  <c r="AJ89" i="24"/>
  <c r="AB89" i="24"/>
  <c r="T89" i="24"/>
  <c r="L89" i="24"/>
  <c r="M70" i="24"/>
  <c r="K59" i="24"/>
  <c r="K61" i="24" s="1"/>
  <c r="AH91" i="24"/>
  <c r="Z65" i="24"/>
  <c r="R65" i="24"/>
  <c r="J65" i="24"/>
  <c r="X64" i="24"/>
  <c r="X66" i="24" s="1"/>
  <c r="P64" i="24"/>
  <c r="P66" i="24" s="1"/>
  <c r="H64" i="24"/>
  <c r="H66" i="24" s="1"/>
  <c r="AB60" i="24"/>
  <c r="T60" i="24"/>
  <c r="L60" i="24"/>
  <c r="Z59" i="24"/>
  <c r="Z61" i="24" s="1"/>
  <c r="R59" i="24"/>
  <c r="I59" i="24"/>
  <c r="AC55" i="24"/>
  <c r="J55" i="24"/>
  <c r="X54" i="24"/>
  <c r="J54" i="24"/>
  <c r="X51" i="24"/>
  <c r="J51" i="24"/>
  <c r="D51" i="24" s="1"/>
  <c r="F51" i="36" s="1"/>
  <c r="X49" i="24"/>
  <c r="J49" i="24"/>
  <c r="X47" i="24"/>
  <c r="P47" i="24"/>
  <c r="H47" i="24"/>
  <c r="AD45" i="24"/>
  <c r="V45" i="24"/>
  <c r="N45" i="24"/>
  <c r="X41" i="24"/>
  <c r="P41" i="24"/>
  <c r="H41" i="24"/>
  <c r="AD40" i="24"/>
  <c r="AD42" i="24" s="1"/>
  <c r="AD43" i="24" s="1"/>
  <c r="V40" i="24"/>
  <c r="V42" i="24" s="1"/>
  <c r="L40" i="24"/>
  <c r="L42" i="24" s="1"/>
  <c r="L43" i="24" s="1"/>
  <c r="R39" i="24"/>
  <c r="X35" i="24"/>
  <c r="P35" i="24"/>
  <c r="AC34" i="24"/>
  <c r="U34" i="24"/>
  <c r="AC33" i="24"/>
  <c r="U33" i="24"/>
  <c r="AC32" i="24"/>
  <c r="U32" i="24"/>
  <c r="AA28" i="24"/>
  <c r="S28" i="24"/>
  <c r="K28" i="24"/>
  <c r="Y27" i="24"/>
  <c r="Y29" i="24" s="1"/>
  <c r="I27" i="24"/>
  <c r="G24" i="21"/>
  <c r="AC23" i="24"/>
  <c r="U23" i="24"/>
  <c r="AC22" i="24"/>
  <c r="U22" i="24"/>
  <c r="M22" i="24"/>
  <c r="S21" i="24"/>
  <c r="I21" i="24"/>
  <c r="AE20" i="24"/>
  <c r="W20" i="24"/>
  <c r="O20" i="24"/>
  <c r="AB19" i="24"/>
  <c r="T19" i="24"/>
  <c r="L16" i="21"/>
  <c r="Z15" i="24"/>
  <c r="R15" i="24"/>
  <c r="AC14" i="24"/>
  <c r="U14" i="24"/>
  <c r="M14" i="24"/>
  <c r="H75" i="12"/>
  <c r="L75" i="9"/>
  <c r="D75" i="33" s="1"/>
  <c r="F75" i="9"/>
  <c r="I64" i="12"/>
  <c r="I66" i="9"/>
  <c r="M64" i="9"/>
  <c r="H59" i="12"/>
  <c r="L59" i="9"/>
  <c r="H61" i="9"/>
  <c r="F59" i="9"/>
  <c r="H40" i="12"/>
  <c r="L40" i="9"/>
  <c r="H42" i="9"/>
  <c r="H43" i="9" s="1"/>
  <c r="F40" i="9"/>
  <c r="M36" i="9"/>
  <c r="Y65" i="24"/>
  <c r="Q65" i="24"/>
  <c r="I65" i="24"/>
  <c r="E65" i="24" s="1"/>
  <c r="G65" i="36" s="1"/>
  <c r="AE64" i="24"/>
  <c r="W64" i="24"/>
  <c r="O64" i="24"/>
  <c r="O66" i="24" s="1"/>
  <c r="AA60" i="24"/>
  <c r="S60" i="24"/>
  <c r="K60" i="24"/>
  <c r="Y59" i="24"/>
  <c r="Y61" i="24" s="1"/>
  <c r="Q59" i="24"/>
  <c r="Q61" i="24" s="1"/>
  <c r="H59" i="24"/>
  <c r="AB55" i="24"/>
  <c r="T55" i="24"/>
  <c r="I55" i="24"/>
  <c r="AE54" i="24"/>
  <c r="W54" i="24"/>
  <c r="I54" i="24"/>
  <c r="AE49" i="24"/>
  <c r="I49" i="24"/>
  <c r="W47" i="24"/>
  <c r="O47" i="24"/>
  <c r="AC45" i="24"/>
  <c r="U45" i="24"/>
  <c r="M45" i="24"/>
  <c r="AE41" i="24"/>
  <c r="W41" i="24"/>
  <c r="O41" i="24"/>
  <c r="AC40" i="24"/>
  <c r="AC42" i="24" s="1"/>
  <c r="U40" i="24"/>
  <c r="K40" i="24"/>
  <c r="K42" i="24" s="1"/>
  <c r="K43" i="24" s="1"/>
  <c r="Y39" i="24"/>
  <c r="K39" i="24"/>
  <c r="Q36" i="21"/>
  <c r="AE35" i="24"/>
  <c r="W35" i="24"/>
  <c r="O35" i="24"/>
  <c r="O36" i="24" s="1"/>
  <c r="AB34" i="24"/>
  <c r="T34" i="24"/>
  <c r="D34" i="24" s="1"/>
  <c r="F34" i="36" s="1"/>
  <c r="AB33" i="24"/>
  <c r="T33" i="24"/>
  <c r="AB32" i="24"/>
  <c r="AB36" i="24" s="1"/>
  <c r="T32" i="24"/>
  <c r="T36" i="24" s="1"/>
  <c r="AB29" i="21"/>
  <c r="T29" i="21"/>
  <c r="L29" i="21"/>
  <c r="Z28" i="24"/>
  <c r="R28" i="24"/>
  <c r="J28" i="24"/>
  <c r="X27" i="24"/>
  <c r="X29" i="24" s="1"/>
  <c r="P27" i="24"/>
  <c r="P29" i="24" s="1"/>
  <c r="H27" i="24"/>
  <c r="AD24" i="21"/>
  <c r="V24" i="21"/>
  <c r="N24" i="21"/>
  <c r="F24" i="21"/>
  <c r="F82" i="21" s="1"/>
  <c r="F91" i="21" s="1"/>
  <c r="AB23" i="24"/>
  <c r="T23" i="24"/>
  <c r="AB22" i="24"/>
  <c r="T22" i="24"/>
  <c r="L22" i="24"/>
  <c r="Z21" i="24"/>
  <c r="R21" i="24"/>
  <c r="H21" i="24"/>
  <c r="AD20" i="24"/>
  <c r="V20" i="24"/>
  <c r="N20" i="24"/>
  <c r="AA19" i="24"/>
  <c r="S19" i="24"/>
  <c r="AA16" i="21"/>
  <c r="S16" i="21"/>
  <c r="S82" i="21" s="1"/>
  <c r="Y15" i="24"/>
  <c r="P15" i="24"/>
  <c r="AB14" i="24"/>
  <c r="T14" i="24"/>
  <c r="L14" i="24"/>
  <c r="D14" i="21"/>
  <c r="F14" i="33" s="1"/>
  <c r="Z13" i="24"/>
  <c r="R13" i="24"/>
  <c r="J13" i="24"/>
  <c r="AE12" i="24"/>
  <c r="W12" i="24"/>
  <c r="M12" i="24"/>
  <c r="M16" i="24" s="1"/>
  <c r="I78" i="12"/>
  <c r="G78" i="9"/>
  <c r="L56" i="9"/>
  <c r="G36" i="9"/>
  <c r="H22" i="12"/>
  <c r="L22" i="9"/>
  <c r="D22" i="33" s="1"/>
  <c r="H22" i="33" s="1"/>
  <c r="H24" i="9"/>
  <c r="F22" i="9"/>
  <c r="E86" i="24"/>
  <c r="AA81" i="24"/>
  <c r="S81" i="24"/>
  <c r="K81" i="24"/>
  <c r="Q80" i="24"/>
  <c r="I80" i="24"/>
  <c r="E80" i="24" s="1"/>
  <c r="G80" i="36" s="1"/>
  <c r="W79" i="24"/>
  <c r="O79" i="24"/>
  <c r="AC78" i="24"/>
  <c r="U78" i="24"/>
  <c r="AA77" i="24"/>
  <c r="E77" i="24" s="1"/>
  <c r="G77" i="36" s="1"/>
  <c r="K77" i="24"/>
  <c r="Y76" i="24"/>
  <c r="Q76" i="24"/>
  <c r="I76" i="24"/>
  <c r="E76" i="24" s="1"/>
  <c r="G76" i="36" s="1"/>
  <c r="W75" i="24"/>
  <c r="O75" i="24"/>
  <c r="AC74" i="24"/>
  <c r="U74" i="24"/>
  <c r="L74" i="24"/>
  <c r="Y73" i="24"/>
  <c r="Q73" i="24"/>
  <c r="I73" i="24"/>
  <c r="E73" i="24" s="1"/>
  <c r="G73" i="36" s="1"/>
  <c r="AC71" i="24"/>
  <c r="U71" i="24"/>
  <c r="U72" i="24" s="1"/>
  <c r="M71" i="24"/>
  <c r="AA70" i="24"/>
  <c r="AA72" i="24" s="1"/>
  <c r="S70" i="24"/>
  <c r="K70" i="24"/>
  <c r="AE65" i="24"/>
  <c r="W65" i="24"/>
  <c r="M64" i="24"/>
  <c r="E64" i="21"/>
  <c r="I60" i="24"/>
  <c r="AE59" i="24"/>
  <c r="AE61" i="24" s="1"/>
  <c r="W59" i="24"/>
  <c r="O59" i="24"/>
  <c r="Z55" i="24"/>
  <c r="R55" i="24"/>
  <c r="AC54" i="24"/>
  <c r="U54" i="24"/>
  <c r="U56" i="24" s="1"/>
  <c r="AC51" i="24"/>
  <c r="U51" i="24"/>
  <c r="AC49" i="24"/>
  <c r="U49" i="24"/>
  <c r="AC47" i="24"/>
  <c r="U47" i="24"/>
  <c r="M47" i="24"/>
  <c r="AA45" i="24"/>
  <c r="S45" i="24"/>
  <c r="K45" i="24"/>
  <c r="AC41" i="24"/>
  <c r="U41" i="24"/>
  <c r="AA40" i="24"/>
  <c r="AA42" i="24" s="1"/>
  <c r="AA43" i="24" s="1"/>
  <c r="S40" i="24"/>
  <c r="S42" i="24" s="1"/>
  <c r="S43" i="24" s="1"/>
  <c r="I40" i="24"/>
  <c r="AE39" i="24"/>
  <c r="W39" i="24"/>
  <c r="I39" i="24"/>
  <c r="O36" i="21"/>
  <c r="AC35" i="24"/>
  <c r="U35" i="24"/>
  <c r="M35" i="24"/>
  <c r="Z34" i="24"/>
  <c r="R34" i="24"/>
  <c r="Z33" i="24"/>
  <c r="R33" i="24"/>
  <c r="Z32" i="24"/>
  <c r="R32" i="24"/>
  <c r="Z29" i="21"/>
  <c r="Z82" i="21" s="1"/>
  <c r="R29" i="21"/>
  <c r="J29" i="21"/>
  <c r="X28" i="24"/>
  <c r="P28" i="24"/>
  <c r="H28" i="24"/>
  <c r="D28" i="24" s="1"/>
  <c r="F28" i="36" s="1"/>
  <c r="AD27" i="24"/>
  <c r="V27" i="24"/>
  <c r="V29" i="24" s="1"/>
  <c r="N27" i="24"/>
  <c r="N29" i="24" s="1"/>
  <c r="AB24" i="21"/>
  <c r="T24" i="21"/>
  <c r="L24" i="21"/>
  <c r="Z23" i="24"/>
  <c r="R23" i="24"/>
  <c r="Z22" i="24"/>
  <c r="R22" i="24"/>
  <c r="J22" i="24"/>
  <c r="X21" i="24"/>
  <c r="P21" i="24"/>
  <c r="AB20" i="24"/>
  <c r="T20" i="24"/>
  <c r="L20" i="24"/>
  <c r="L24" i="24" s="1"/>
  <c r="Y19" i="24"/>
  <c r="K19" i="24"/>
  <c r="AE15" i="24"/>
  <c r="W15" i="24"/>
  <c r="L15" i="24"/>
  <c r="Z14" i="24"/>
  <c r="J14" i="24"/>
  <c r="P13" i="24"/>
  <c r="H13" i="24"/>
  <c r="I89" i="12"/>
  <c r="I45" i="12"/>
  <c r="M45" i="9"/>
  <c r="E45" i="33" s="1"/>
  <c r="I39" i="12"/>
  <c r="G39" i="9"/>
  <c r="K82" i="9"/>
  <c r="K91" i="9" s="1"/>
  <c r="I23" i="12"/>
  <c r="I21" i="12"/>
  <c r="G21" i="9"/>
  <c r="G24" i="9" s="1"/>
  <c r="M21" i="9"/>
  <c r="E21" i="33" s="1"/>
  <c r="E24" i="33" s="1"/>
  <c r="I24" i="9"/>
  <c r="G66" i="24"/>
  <c r="I51" i="24"/>
  <c r="E51" i="24" s="1"/>
  <c r="G51" i="36" s="1"/>
  <c r="O73" i="24"/>
  <c r="U72" i="21"/>
  <c r="AA71" i="24"/>
  <c r="S71" i="24"/>
  <c r="K71" i="24"/>
  <c r="Y70" i="24"/>
  <c r="Y72" i="24" s="1"/>
  <c r="Q70" i="24"/>
  <c r="Q72" i="24" s="1"/>
  <c r="I70" i="24"/>
  <c r="AE66" i="21"/>
  <c r="W66" i="21"/>
  <c r="O66" i="21"/>
  <c r="AC65" i="24"/>
  <c r="AC66" i="24" s="1"/>
  <c r="U65" i="24"/>
  <c r="M65" i="24"/>
  <c r="E65" i="21"/>
  <c r="G65" i="33" s="1"/>
  <c r="I65" i="33" s="1"/>
  <c r="AA64" i="24"/>
  <c r="AA66" i="24" s="1"/>
  <c r="S64" i="24"/>
  <c r="K64" i="24"/>
  <c r="K66" i="24" s="1"/>
  <c r="Y61" i="21"/>
  <c r="Q61" i="21"/>
  <c r="I61" i="21"/>
  <c r="AE60" i="24"/>
  <c r="W60" i="24"/>
  <c r="O60" i="24"/>
  <c r="AC59" i="24"/>
  <c r="U59" i="24"/>
  <c r="L59" i="24"/>
  <c r="L61" i="24" s="1"/>
  <c r="D59" i="21"/>
  <c r="J56" i="21"/>
  <c r="X55" i="24"/>
  <c r="N55" i="24"/>
  <c r="N56" i="24" s="1"/>
  <c r="E55" i="21"/>
  <c r="G55" i="33" s="1"/>
  <c r="I55" i="33" s="1"/>
  <c r="S54" i="24"/>
  <c r="E54" i="21"/>
  <c r="AA51" i="24"/>
  <c r="S51" i="24"/>
  <c r="AA49" i="24"/>
  <c r="S49" i="24"/>
  <c r="E49" i="21"/>
  <c r="G49" i="33" s="1"/>
  <c r="I49" i="33" s="1"/>
  <c r="AA47" i="24"/>
  <c r="K47" i="24"/>
  <c r="Y45" i="24"/>
  <c r="Q45" i="24"/>
  <c r="I45" i="24"/>
  <c r="E45" i="24" s="1"/>
  <c r="G45" i="36" s="1"/>
  <c r="AC42" i="21"/>
  <c r="AC43" i="21" s="1"/>
  <c r="U42" i="21"/>
  <c r="U43" i="21" s="1"/>
  <c r="AA41" i="24"/>
  <c r="S41" i="24"/>
  <c r="K41" i="24"/>
  <c r="Y40" i="24"/>
  <c r="Y42" i="24" s="1"/>
  <c r="Y43" i="24" s="1"/>
  <c r="O40" i="24"/>
  <c r="O42" i="24" s="1"/>
  <c r="O43" i="24" s="1"/>
  <c r="AC39" i="24"/>
  <c r="U39" i="24"/>
  <c r="AA35" i="24"/>
  <c r="S35" i="24"/>
  <c r="J35" i="24"/>
  <c r="X34" i="24"/>
  <c r="J34" i="24"/>
  <c r="X33" i="24"/>
  <c r="J33" i="24"/>
  <c r="X32" i="24"/>
  <c r="X29" i="21"/>
  <c r="P29" i="21"/>
  <c r="P82" i="21" s="1"/>
  <c r="H29" i="21"/>
  <c r="AD28" i="24"/>
  <c r="N28" i="24"/>
  <c r="AB27" i="24"/>
  <c r="T27" i="24"/>
  <c r="T29" i="24" s="1"/>
  <c r="L27" i="24"/>
  <c r="L29" i="24" s="1"/>
  <c r="D27" i="21"/>
  <c r="X23" i="24"/>
  <c r="J23" i="24"/>
  <c r="X22" i="24"/>
  <c r="P22" i="24"/>
  <c r="H22" i="24"/>
  <c r="D22" i="24" s="1"/>
  <c r="F22" i="36" s="1"/>
  <c r="AD21" i="24"/>
  <c r="V21" i="24"/>
  <c r="N21" i="24"/>
  <c r="D21" i="21"/>
  <c r="F21" i="33" s="1"/>
  <c r="H21" i="33" s="1"/>
  <c r="Z20" i="24"/>
  <c r="R20" i="24"/>
  <c r="I20" i="24"/>
  <c r="E20" i="24" s="1"/>
  <c r="G20" i="36" s="1"/>
  <c r="AE19" i="24"/>
  <c r="W19" i="24"/>
  <c r="W24" i="24" s="1"/>
  <c r="I19" i="24"/>
  <c r="AC15" i="24"/>
  <c r="U15" i="24"/>
  <c r="J15" i="24"/>
  <c r="X14" i="24"/>
  <c r="P14" i="24"/>
  <c r="H14" i="24"/>
  <c r="D14" i="24" s="1"/>
  <c r="F14" i="36" s="1"/>
  <c r="AD13" i="24"/>
  <c r="V13" i="24"/>
  <c r="N13" i="24"/>
  <c r="I77" i="12"/>
  <c r="M77" i="9"/>
  <c r="E77" i="33" s="1"/>
  <c r="E77" i="5" s="1"/>
  <c r="L49" i="9"/>
  <c r="D49" i="33" s="1"/>
  <c r="F49" i="9"/>
  <c r="H49" i="12"/>
  <c r="H14" i="12"/>
  <c r="L14" i="9"/>
  <c r="H16" i="9"/>
  <c r="F14" i="9"/>
  <c r="AO89" i="24"/>
  <c r="AG89" i="24"/>
  <c r="Y89" i="24"/>
  <c r="Q89" i="24"/>
  <c r="I89" i="24"/>
  <c r="N73" i="24"/>
  <c r="Z71" i="24"/>
  <c r="R71" i="24"/>
  <c r="D71" i="24" s="1"/>
  <c r="F71" i="36" s="1"/>
  <c r="J71" i="24"/>
  <c r="X70" i="24"/>
  <c r="P70" i="24"/>
  <c r="P72" i="24" s="1"/>
  <c r="H70" i="24"/>
  <c r="AB65" i="24"/>
  <c r="T65" i="24"/>
  <c r="L65" i="24"/>
  <c r="Z64" i="24"/>
  <c r="Z66" i="24" s="1"/>
  <c r="R64" i="24"/>
  <c r="J64" i="24"/>
  <c r="J66" i="24" s="1"/>
  <c r="H61" i="21"/>
  <c r="AD60" i="24"/>
  <c r="V60" i="24"/>
  <c r="N60" i="24"/>
  <c r="AB59" i="24"/>
  <c r="AB61" i="24" s="1"/>
  <c r="T59" i="24"/>
  <c r="T61" i="24" s="1"/>
  <c r="I56" i="21"/>
  <c r="AE55" i="24"/>
  <c r="W55" i="24"/>
  <c r="L55" i="24"/>
  <c r="L56" i="24" s="1"/>
  <c r="Z54" i="24"/>
  <c r="R54" i="24"/>
  <c r="Z51" i="24"/>
  <c r="R51" i="24"/>
  <c r="Z49" i="24"/>
  <c r="R49" i="24"/>
  <c r="Z47" i="24"/>
  <c r="R47" i="24"/>
  <c r="X45" i="24"/>
  <c r="P45" i="24"/>
  <c r="H45" i="24"/>
  <c r="L42" i="21"/>
  <c r="L43" i="21" s="1"/>
  <c r="Z41" i="24"/>
  <c r="R41" i="24"/>
  <c r="J41" i="24"/>
  <c r="X40" i="24"/>
  <c r="X42" i="24" s="1"/>
  <c r="X43" i="24" s="1"/>
  <c r="N40" i="24"/>
  <c r="N42" i="24" s="1"/>
  <c r="N43" i="24" s="1"/>
  <c r="AB39" i="24"/>
  <c r="T39" i="24"/>
  <c r="AB36" i="21"/>
  <c r="T36" i="21"/>
  <c r="Z35" i="24"/>
  <c r="R35" i="24"/>
  <c r="I35" i="24"/>
  <c r="E35" i="24" s="1"/>
  <c r="G35" i="36" s="1"/>
  <c r="AE34" i="24"/>
  <c r="W34" i="24"/>
  <c r="I34" i="24"/>
  <c r="E34" i="24" s="1"/>
  <c r="G34" i="36" s="1"/>
  <c r="AE33" i="24"/>
  <c r="W33" i="24"/>
  <c r="I33" i="24"/>
  <c r="AE32" i="24"/>
  <c r="W32" i="24"/>
  <c r="W36" i="24" s="1"/>
  <c r="I32" i="24"/>
  <c r="AC28" i="24"/>
  <c r="U28" i="24"/>
  <c r="M28" i="24"/>
  <c r="AA27" i="24"/>
  <c r="S27" i="24"/>
  <c r="S29" i="24" s="1"/>
  <c r="K27" i="24"/>
  <c r="K29" i="24" s="1"/>
  <c r="AE23" i="24"/>
  <c r="W23" i="24"/>
  <c r="I23" i="24"/>
  <c r="E23" i="24" s="1"/>
  <c r="G23" i="36" s="1"/>
  <c r="AE22" i="24"/>
  <c r="W22" i="24"/>
  <c r="O22" i="24"/>
  <c r="AC21" i="24"/>
  <c r="U21" i="24"/>
  <c r="K21" i="24"/>
  <c r="Y20" i="24"/>
  <c r="Q20" i="24"/>
  <c r="Q24" i="24" s="1"/>
  <c r="H20" i="24"/>
  <c r="AD19" i="24"/>
  <c r="V19" i="24"/>
  <c r="H19" i="24"/>
  <c r="N16" i="21"/>
  <c r="AB15" i="24"/>
  <c r="T15" i="24"/>
  <c r="I15" i="24"/>
  <c r="AE14" i="24"/>
  <c r="W14" i="24"/>
  <c r="D13" i="21"/>
  <c r="F13" i="33" s="1"/>
  <c r="H13" i="33" s="1"/>
  <c r="Z12" i="24"/>
  <c r="R12" i="24"/>
  <c r="H12" i="24"/>
  <c r="D12" i="24" s="1"/>
  <c r="F12" i="36" s="1"/>
  <c r="D11" i="21"/>
  <c r="I73" i="12"/>
  <c r="M73" i="9"/>
  <c r="E73" i="33" s="1"/>
  <c r="H70" i="12"/>
  <c r="L70" i="9"/>
  <c r="H72" i="9"/>
  <c r="F70" i="9"/>
  <c r="F72" i="9" s="1"/>
  <c r="I55" i="12"/>
  <c r="G55" i="9"/>
  <c r="M47" i="9"/>
  <c r="E47" i="33" s="1"/>
  <c r="I47" i="33" s="1"/>
  <c r="M43" i="9"/>
  <c r="M24" i="9"/>
  <c r="AD12" i="24"/>
  <c r="L12" i="24"/>
  <c r="L16" i="24" s="1"/>
  <c r="L82" i="24" s="1"/>
  <c r="Z11" i="24"/>
  <c r="Z16" i="24" s="1"/>
  <c r="R11" i="24"/>
  <c r="I80" i="12"/>
  <c r="I76" i="12"/>
  <c r="I71" i="12"/>
  <c r="I60" i="12"/>
  <c r="I51" i="12"/>
  <c r="I41" i="12"/>
  <c r="I33" i="12"/>
  <c r="I19" i="12"/>
  <c r="I15" i="12"/>
  <c r="I11" i="12"/>
  <c r="F16" i="24"/>
  <c r="O13" i="24"/>
  <c r="O16" i="24" s="1"/>
  <c r="AC12" i="24"/>
  <c r="U12" i="24"/>
  <c r="K12" i="24"/>
  <c r="Y11" i="24"/>
  <c r="K11" i="24"/>
  <c r="K16" i="24" s="1"/>
  <c r="H80" i="12"/>
  <c r="H76" i="12"/>
  <c r="H71" i="12"/>
  <c r="H60" i="12"/>
  <c r="H51" i="12"/>
  <c r="H41" i="12"/>
  <c r="H33" i="12"/>
  <c r="H23" i="12"/>
  <c r="H19" i="12"/>
  <c r="H15" i="12"/>
  <c r="H11" i="12"/>
  <c r="E59" i="24"/>
  <c r="E82" i="12"/>
  <c r="E91" i="12" s="1"/>
  <c r="I56" i="57"/>
  <c r="E72" i="20"/>
  <c r="G70" i="32"/>
  <c r="I34" i="12"/>
  <c r="I27" i="12"/>
  <c r="I20" i="12"/>
  <c r="I12" i="12"/>
  <c r="AK72" i="24"/>
  <c r="AI56" i="24"/>
  <c r="AK36" i="24"/>
  <c r="O14" i="24"/>
  <c r="AC13" i="24"/>
  <c r="U13" i="24"/>
  <c r="M13" i="24"/>
  <c r="AA12" i="24"/>
  <c r="S12" i="24"/>
  <c r="I12" i="24"/>
  <c r="AE11" i="24"/>
  <c r="W11" i="24"/>
  <c r="I11" i="24"/>
  <c r="L88" i="9"/>
  <c r="L86" i="9"/>
  <c r="H81" i="12"/>
  <c r="F80" i="9"/>
  <c r="H77" i="12"/>
  <c r="F76" i="9"/>
  <c r="F71" i="9"/>
  <c r="H64" i="12"/>
  <c r="F60" i="9"/>
  <c r="H54" i="12"/>
  <c r="F51" i="9"/>
  <c r="H45" i="12"/>
  <c r="F41" i="9"/>
  <c r="H34" i="12"/>
  <c r="H27" i="12"/>
  <c r="H20" i="12"/>
  <c r="H12" i="12"/>
  <c r="D41" i="24"/>
  <c r="F41" i="36" s="1"/>
  <c r="AA13" i="24"/>
  <c r="S13" i="24"/>
  <c r="K13" i="24"/>
  <c r="Y12" i="24"/>
  <c r="P12" i="24"/>
  <c r="P16" i="24" s="1"/>
  <c r="P82" i="24" s="1"/>
  <c r="AC11" i="24"/>
  <c r="U11" i="24"/>
  <c r="H89" i="12"/>
  <c r="H78" i="12"/>
  <c r="H74" i="12"/>
  <c r="H65" i="12"/>
  <c r="H55" i="12"/>
  <c r="H47" i="12"/>
  <c r="H39" i="12"/>
  <c r="H35" i="12"/>
  <c r="F34" i="9"/>
  <c r="H28" i="12"/>
  <c r="F27" i="9"/>
  <c r="F29" i="9" s="1"/>
  <c r="H21" i="12"/>
  <c r="F20" i="9"/>
  <c r="H13" i="12"/>
  <c r="F12" i="9"/>
  <c r="F16" i="9" s="1"/>
  <c r="AI43" i="24"/>
  <c r="F16" i="57"/>
  <c r="H11" i="57"/>
  <c r="H16" i="57" s="1"/>
  <c r="X12" i="24"/>
  <c r="N12" i="24"/>
  <c r="N16" i="24" s="1"/>
  <c r="AB11" i="24"/>
  <c r="T11" i="24"/>
  <c r="I79" i="12"/>
  <c r="I75" i="12"/>
  <c r="I70" i="12"/>
  <c r="I59" i="12"/>
  <c r="I49" i="12"/>
  <c r="I40" i="12"/>
  <c r="I36" i="9"/>
  <c r="I32" i="12"/>
  <c r="I29" i="9"/>
  <c r="I22" i="12"/>
  <c r="I14" i="12"/>
  <c r="D40" i="24"/>
  <c r="H15" i="57"/>
  <c r="E66" i="55"/>
  <c r="G64" i="57"/>
  <c r="D51" i="55"/>
  <c r="F51" i="57" s="1"/>
  <c r="H51" i="57" s="1"/>
  <c r="AB649" i="44"/>
  <c r="AD91" i="55"/>
  <c r="L649" i="44"/>
  <c r="N91" i="55"/>
  <c r="E11" i="57"/>
  <c r="F66" i="24"/>
  <c r="AK42" i="24"/>
  <c r="AK43" i="24" s="1"/>
  <c r="F29" i="24"/>
  <c r="AI29" i="24"/>
  <c r="F24" i="24"/>
  <c r="AI24" i="24"/>
  <c r="AM16" i="24"/>
  <c r="AM82" i="24" s="1"/>
  <c r="AM91" i="24" s="1"/>
  <c r="D42" i="12"/>
  <c r="D43" i="12" s="1"/>
  <c r="J36" i="12"/>
  <c r="K24" i="12"/>
  <c r="K82" i="12" s="1"/>
  <c r="K91" i="12" s="1"/>
  <c r="D16" i="12"/>
  <c r="D82" i="12" s="1"/>
  <c r="D91" i="12" s="1"/>
  <c r="I60" i="57"/>
  <c r="D45" i="55"/>
  <c r="F45" i="57" s="1"/>
  <c r="AN36" i="55"/>
  <c r="AF36" i="55"/>
  <c r="AN36" i="24"/>
  <c r="AF36" i="24"/>
  <c r="AJ24" i="24"/>
  <c r="AO16" i="24"/>
  <c r="AO82" i="24" s="1"/>
  <c r="AG16" i="24"/>
  <c r="AG82" i="24" s="1"/>
  <c r="AG91" i="24" s="1"/>
  <c r="E36" i="12"/>
  <c r="AB82" i="55"/>
  <c r="T82" i="55"/>
  <c r="D21" i="55"/>
  <c r="F21" i="57" s="1"/>
  <c r="H21" i="57" s="1"/>
  <c r="L77" i="56"/>
  <c r="D77" i="57" s="1"/>
  <c r="F77" i="56"/>
  <c r="F39" i="56"/>
  <c r="F43" i="56" s="1"/>
  <c r="L39" i="56"/>
  <c r="D39" i="57" s="1"/>
  <c r="D81" i="55"/>
  <c r="F81" i="57" s="1"/>
  <c r="H81" i="57" s="1"/>
  <c r="D73" i="55"/>
  <c r="F73" i="57" s="1"/>
  <c r="H73" i="57" s="1"/>
  <c r="F61" i="55"/>
  <c r="D60" i="55"/>
  <c r="F60" i="57" s="1"/>
  <c r="H60" i="57" s="1"/>
  <c r="E14" i="24"/>
  <c r="G14" i="36" s="1"/>
  <c r="F72" i="24"/>
  <c r="AJ36" i="24"/>
  <c r="AN24" i="24"/>
  <c r="AF24" i="24"/>
  <c r="J82" i="12"/>
  <c r="J91" i="12" s="1"/>
  <c r="I75" i="57"/>
  <c r="F72" i="55"/>
  <c r="D70" i="55"/>
  <c r="H13" i="57"/>
  <c r="L88" i="56"/>
  <c r="D88" i="57" s="1"/>
  <c r="D89" i="57" s="1"/>
  <c r="H89" i="56"/>
  <c r="I59" i="32"/>
  <c r="I61" i="32" s="1"/>
  <c r="G61" i="32"/>
  <c r="AJ16" i="24"/>
  <c r="AJ82" i="24" s="1"/>
  <c r="AJ91" i="24" s="1"/>
  <c r="E24" i="4"/>
  <c r="D79" i="55"/>
  <c r="F79" i="57" s="1"/>
  <c r="H79" i="57" s="1"/>
  <c r="E72" i="55"/>
  <c r="D35" i="55"/>
  <c r="F35" i="57" s="1"/>
  <c r="H35" i="57" s="1"/>
  <c r="E24" i="55"/>
  <c r="F19" i="57"/>
  <c r="D16" i="55"/>
  <c r="F55" i="56"/>
  <c r="F56" i="56" s="1"/>
  <c r="L55" i="56"/>
  <c r="D55" i="57" s="1"/>
  <c r="H55" i="57" s="1"/>
  <c r="AI82" i="20"/>
  <c r="K89" i="12"/>
  <c r="H86" i="57"/>
  <c r="F89" i="57"/>
  <c r="I15" i="57"/>
  <c r="AN66" i="55"/>
  <c r="AF66" i="55"/>
  <c r="X66" i="55"/>
  <c r="P66" i="55"/>
  <c r="H66" i="55"/>
  <c r="L24" i="55"/>
  <c r="L82" i="55" s="1"/>
  <c r="AN24" i="55"/>
  <c r="AN82" i="55" s="1"/>
  <c r="AN91" i="55" s="1"/>
  <c r="AF24" i="55"/>
  <c r="P24" i="55"/>
  <c r="F31" i="4"/>
  <c r="F34" i="4" s="1"/>
  <c r="E14" i="4"/>
  <c r="G24" i="57"/>
  <c r="D76" i="55"/>
  <c r="F76" i="57" s="1"/>
  <c r="H76" i="57" s="1"/>
  <c r="J61" i="55"/>
  <c r="D59" i="55"/>
  <c r="E56" i="55"/>
  <c r="D56" i="55"/>
  <c r="F54" i="57"/>
  <c r="X36" i="55"/>
  <c r="P36" i="55"/>
  <c r="H36" i="55"/>
  <c r="H82" i="55" s="1"/>
  <c r="V82" i="55"/>
  <c r="J24" i="55"/>
  <c r="J82" i="55" s="1"/>
  <c r="D20" i="55"/>
  <c r="F20" i="57" s="1"/>
  <c r="H43" i="56"/>
  <c r="L15" i="56"/>
  <c r="D15" i="57" s="1"/>
  <c r="F15" i="56"/>
  <c r="H16" i="56"/>
  <c r="G42" i="57"/>
  <c r="G43" i="57" s="1"/>
  <c r="I33" i="57"/>
  <c r="G36" i="57"/>
  <c r="G29" i="57"/>
  <c r="F88" i="57"/>
  <c r="D89" i="55"/>
  <c r="E61" i="55"/>
  <c r="D47" i="55"/>
  <c r="F47" i="57" s="1"/>
  <c r="H47" i="57" s="1"/>
  <c r="D40" i="55"/>
  <c r="H42" i="55"/>
  <c r="H43" i="55" s="1"/>
  <c r="E12" i="55"/>
  <c r="G12" i="57" s="1"/>
  <c r="I12" i="57" s="1"/>
  <c r="L45" i="56"/>
  <c r="D45" i="57" s="1"/>
  <c r="F45" i="56"/>
  <c r="F34" i="56"/>
  <c r="L34" i="56"/>
  <c r="D34" i="57" s="1"/>
  <c r="H34" i="57" s="1"/>
  <c r="G72" i="8"/>
  <c r="G70" i="57"/>
  <c r="G56" i="57"/>
  <c r="H49" i="57"/>
  <c r="D43" i="57"/>
  <c r="H14" i="57"/>
  <c r="D77" i="55"/>
  <c r="F77" i="57" s="1"/>
  <c r="H77" i="57" s="1"/>
  <c r="D65" i="55"/>
  <c r="F65" i="57" s="1"/>
  <c r="H65" i="57" s="1"/>
  <c r="AH36" i="55"/>
  <c r="Z36" i="55"/>
  <c r="R36" i="55"/>
  <c r="J36" i="55"/>
  <c r="AL36" i="55"/>
  <c r="AL82" i="55" s="1"/>
  <c r="AL91" i="55" s="1"/>
  <c r="D32" i="55"/>
  <c r="F36" i="55"/>
  <c r="F82" i="55" s="1"/>
  <c r="F91" i="55" s="1"/>
  <c r="L19" i="56"/>
  <c r="F19" i="56"/>
  <c r="F24" i="56" s="1"/>
  <c r="H24" i="56"/>
  <c r="D72" i="57"/>
  <c r="D41" i="55"/>
  <c r="F41" i="57" s="1"/>
  <c r="H41" i="57" s="1"/>
  <c r="D27" i="55"/>
  <c r="D22" i="55"/>
  <c r="F22" i="57" s="1"/>
  <c r="H22" i="57" s="1"/>
  <c r="AF82" i="55"/>
  <c r="AF91" i="55" s="1"/>
  <c r="X82" i="55"/>
  <c r="E13" i="55"/>
  <c r="G13" i="57" s="1"/>
  <c r="K82" i="55"/>
  <c r="F36" i="56"/>
  <c r="D16" i="57"/>
  <c r="F89" i="55"/>
  <c r="D71" i="55"/>
  <c r="F71" i="57" s="1"/>
  <c r="H71" i="57" s="1"/>
  <c r="AJ56" i="55"/>
  <c r="AB56" i="55"/>
  <c r="T56" i="55"/>
  <c r="E14" i="55"/>
  <c r="G14" i="57" s="1"/>
  <c r="I14" i="57" s="1"/>
  <c r="L65" i="56"/>
  <c r="D65" i="57" s="1"/>
  <c r="J82" i="56"/>
  <c r="J91" i="56" s="1"/>
  <c r="E61" i="32"/>
  <c r="I13" i="32"/>
  <c r="D76" i="20"/>
  <c r="F76" i="32" s="1"/>
  <c r="E51" i="29"/>
  <c r="G51" i="41" s="1"/>
  <c r="I51" i="41" s="1"/>
  <c r="AH42" i="55"/>
  <c r="AH43" i="55" s="1"/>
  <c r="Z42" i="55"/>
  <c r="Z43" i="55" s="1"/>
  <c r="R42" i="55"/>
  <c r="R43" i="55" s="1"/>
  <c r="R82" i="55" s="1"/>
  <c r="J42" i="55"/>
  <c r="J43" i="55" s="1"/>
  <c r="D33" i="55"/>
  <c r="F33" i="57" s="1"/>
  <c r="M66" i="8"/>
  <c r="I61" i="8"/>
  <c r="G60" i="8"/>
  <c r="G61" i="8" s="1"/>
  <c r="M40" i="8"/>
  <c r="G40" i="8"/>
  <c r="G42" i="8" s="1"/>
  <c r="G43" i="8" s="1"/>
  <c r="G15" i="8"/>
  <c r="M15" i="8"/>
  <c r="E15" i="32" s="1"/>
  <c r="I15" i="32" s="1"/>
  <c r="M13" i="8"/>
  <c r="E13" i="32" s="1"/>
  <c r="G13" i="8"/>
  <c r="E11" i="32"/>
  <c r="M16" i="8"/>
  <c r="F70" i="32"/>
  <c r="I56" i="20"/>
  <c r="E54" i="20"/>
  <c r="E49" i="20"/>
  <c r="G49" i="32" s="1"/>
  <c r="I49" i="32" s="1"/>
  <c r="AA42" i="20"/>
  <c r="AA43" i="20" s="1"/>
  <c r="H33" i="32"/>
  <c r="H36" i="32" s="1"/>
  <c r="F36" i="32"/>
  <c r="E27" i="20"/>
  <c r="G20" i="32"/>
  <c r="AJ82" i="20"/>
  <c r="T82" i="20"/>
  <c r="R639" i="44" s="1"/>
  <c r="D14" i="20"/>
  <c r="F14" i="32" s="1"/>
  <c r="H14" i="32" s="1"/>
  <c r="E66" i="29"/>
  <c r="G64" i="41"/>
  <c r="M22" i="17"/>
  <c r="I24" i="17"/>
  <c r="G22" i="17"/>
  <c r="L24" i="17"/>
  <c r="D75" i="55"/>
  <c r="F75" i="57" s="1"/>
  <c r="H75" i="57" s="1"/>
  <c r="D39" i="55"/>
  <c r="F39" i="57" s="1"/>
  <c r="AH24" i="55"/>
  <c r="AH82" i="55" s="1"/>
  <c r="AH91" i="55" s="1"/>
  <c r="Z24" i="55"/>
  <c r="Z82" i="55" s="1"/>
  <c r="R24" i="55"/>
  <c r="AI16" i="55"/>
  <c r="AI82" i="55" s="1"/>
  <c r="AI91" i="55" s="1"/>
  <c r="AA16" i="55"/>
  <c r="AA82" i="55" s="1"/>
  <c r="S16" i="55"/>
  <c r="S82" i="55" s="1"/>
  <c r="I16" i="55"/>
  <c r="I82" i="55" s="1"/>
  <c r="L33" i="56"/>
  <c r="H36" i="56"/>
  <c r="M24" i="56"/>
  <c r="E16" i="4"/>
  <c r="E66" i="32"/>
  <c r="G45" i="8"/>
  <c r="M45" i="8"/>
  <c r="E45" i="32" s="1"/>
  <c r="E45" i="5" s="1"/>
  <c r="E79" i="20"/>
  <c r="G79" i="32" s="1"/>
  <c r="I79" i="32" s="1"/>
  <c r="F59" i="32"/>
  <c r="E41" i="20"/>
  <c r="G41" i="32" s="1"/>
  <c r="I41" i="32" s="1"/>
  <c r="E34" i="20"/>
  <c r="G34" i="32" s="1"/>
  <c r="I34" i="32" s="1"/>
  <c r="AA36" i="20"/>
  <c r="S36" i="20"/>
  <c r="I22" i="32"/>
  <c r="E40" i="29"/>
  <c r="G42" i="29"/>
  <c r="G43" i="29" s="1"/>
  <c r="F24" i="20"/>
  <c r="D19" i="20"/>
  <c r="G16" i="55"/>
  <c r="G82" i="55" s="1"/>
  <c r="G91" i="55" s="1"/>
  <c r="E11" i="55"/>
  <c r="H29" i="56"/>
  <c r="F27" i="56"/>
  <c r="F29" i="56" s="1"/>
  <c r="L16" i="56"/>
  <c r="M61" i="8"/>
  <c r="F61" i="20"/>
  <c r="D60" i="20"/>
  <c r="F60" i="32" s="1"/>
  <c r="H60" i="32" s="1"/>
  <c r="K36" i="20"/>
  <c r="K82" i="20" s="1"/>
  <c r="I639" i="44" s="1"/>
  <c r="AG82" i="20"/>
  <c r="AA82" i="20"/>
  <c r="Y639" i="44" s="1"/>
  <c r="AH82" i="20"/>
  <c r="Z82" i="20"/>
  <c r="X639" i="44" s="1"/>
  <c r="R82" i="20"/>
  <c r="P639" i="44" s="1"/>
  <c r="I82" i="20"/>
  <c r="G639" i="44" s="1"/>
  <c r="AK82" i="29"/>
  <c r="U82" i="29"/>
  <c r="S638" i="44" s="1"/>
  <c r="L64" i="56"/>
  <c r="H66" i="56"/>
  <c r="F16" i="56"/>
  <c r="D15" i="20"/>
  <c r="F15" i="32" s="1"/>
  <c r="H15" i="32" s="1"/>
  <c r="D64" i="55"/>
  <c r="E36" i="55"/>
  <c r="E29" i="55"/>
  <c r="AM16" i="55"/>
  <c r="AM82" i="55" s="1"/>
  <c r="AM91" i="55" s="1"/>
  <c r="AE16" i="55"/>
  <c r="AE82" i="55" s="1"/>
  <c r="W16" i="55"/>
  <c r="W82" i="55" s="1"/>
  <c r="O16" i="55"/>
  <c r="O82" i="55" s="1"/>
  <c r="L78" i="56"/>
  <c r="D78" i="57" s="1"/>
  <c r="H78" i="57" s="1"/>
  <c r="F64" i="56"/>
  <c r="F66" i="56" s="1"/>
  <c r="L54" i="56"/>
  <c r="H56" i="56"/>
  <c r="L20" i="56"/>
  <c r="D20" i="57" s="1"/>
  <c r="E12" i="4"/>
  <c r="E31" i="4" s="1"/>
  <c r="E34" i="4" s="1"/>
  <c r="D31" i="4"/>
  <c r="D34" i="4" s="1"/>
  <c r="L36" i="8"/>
  <c r="M24" i="8"/>
  <c r="K82" i="8"/>
  <c r="D74" i="20"/>
  <c r="F74" i="32" s="1"/>
  <c r="D65" i="20"/>
  <c r="F65" i="32" s="1"/>
  <c r="H65" i="32" s="1"/>
  <c r="H40" i="32"/>
  <c r="I36" i="20"/>
  <c r="E32" i="20"/>
  <c r="AB82" i="20"/>
  <c r="Z639" i="44" s="1"/>
  <c r="AN16" i="20"/>
  <c r="AN82" i="20" s="1"/>
  <c r="AF16" i="20"/>
  <c r="AF82" i="20" s="1"/>
  <c r="X16" i="20"/>
  <c r="X82" i="20" s="1"/>
  <c r="V639" i="44" s="1"/>
  <c r="P16" i="20"/>
  <c r="P82" i="20" s="1"/>
  <c r="N639" i="44" s="1"/>
  <c r="G16" i="20"/>
  <c r="E12" i="20"/>
  <c r="G12" i="32" s="1"/>
  <c r="I12" i="32" s="1"/>
  <c r="AA82" i="29"/>
  <c r="Y638" i="44" s="1"/>
  <c r="E55" i="55"/>
  <c r="G55" i="57" s="1"/>
  <c r="I55" i="57" s="1"/>
  <c r="G81" i="56"/>
  <c r="M79" i="56"/>
  <c r="E79" i="57" s="1"/>
  <c r="I79" i="57" s="1"/>
  <c r="G77" i="56"/>
  <c r="M75" i="56"/>
  <c r="E75" i="57" s="1"/>
  <c r="G73" i="56"/>
  <c r="M70" i="56"/>
  <c r="G64" i="56"/>
  <c r="G66" i="56" s="1"/>
  <c r="M59" i="56"/>
  <c r="G54" i="56"/>
  <c r="G56" i="56" s="1"/>
  <c r="M49" i="56"/>
  <c r="E49" i="57" s="1"/>
  <c r="I49" i="57" s="1"/>
  <c r="G45" i="56"/>
  <c r="M40" i="56"/>
  <c r="M35" i="56"/>
  <c r="E35" i="57" s="1"/>
  <c r="E36" i="57" s="1"/>
  <c r="G33" i="56"/>
  <c r="G36" i="56" s="1"/>
  <c r="M28" i="56"/>
  <c r="E28" i="57" s="1"/>
  <c r="I28" i="57" s="1"/>
  <c r="I29" i="57" s="1"/>
  <c r="I24" i="56"/>
  <c r="G23" i="56"/>
  <c r="M21" i="56"/>
  <c r="E21" i="57" s="1"/>
  <c r="E24" i="57" s="1"/>
  <c r="G19" i="56"/>
  <c r="G24" i="56" s="1"/>
  <c r="I16" i="56"/>
  <c r="G15" i="56"/>
  <c r="M13" i="56"/>
  <c r="E13" i="57" s="1"/>
  <c r="G11" i="56"/>
  <c r="G16" i="56" s="1"/>
  <c r="G77" i="8"/>
  <c r="G21" i="8"/>
  <c r="G19" i="8"/>
  <c r="G24" i="8" s="1"/>
  <c r="I24" i="8"/>
  <c r="AH61" i="20"/>
  <c r="Z61" i="20"/>
  <c r="R61" i="20"/>
  <c r="J61" i="20"/>
  <c r="AO42" i="20"/>
  <c r="AO43" i="20" s="1"/>
  <c r="AO82" i="20" s="1"/>
  <c r="AG42" i="20"/>
  <c r="AG43" i="20" s="1"/>
  <c r="Y42" i="20"/>
  <c r="Y43" i="20" s="1"/>
  <c r="Y82" i="20" s="1"/>
  <c r="W639" i="44" s="1"/>
  <c r="Q42" i="20"/>
  <c r="Q43" i="20" s="1"/>
  <c r="Q82" i="20" s="1"/>
  <c r="O639" i="44" s="1"/>
  <c r="I42" i="20"/>
  <c r="I43" i="20" s="1"/>
  <c r="D36" i="20"/>
  <c r="AK82" i="20"/>
  <c r="AC82" i="20"/>
  <c r="AA639" i="44" s="1"/>
  <c r="U82" i="20"/>
  <c r="S639" i="44" s="1"/>
  <c r="H16" i="20"/>
  <c r="H82" i="20" s="1"/>
  <c r="F639" i="44" s="1"/>
  <c r="D33" i="29"/>
  <c r="F33" i="41" s="1"/>
  <c r="H33" i="41" s="1"/>
  <c r="J36" i="29"/>
  <c r="I66" i="56"/>
  <c r="I56" i="56"/>
  <c r="D59" i="32"/>
  <c r="D61" i="32" s="1"/>
  <c r="G80" i="8"/>
  <c r="G71" i="8"/>
  <c r="G28" i="8"/>
  <c r="G29" i="8" s="1"/>
  <c r="E40" i="20"/>
  <c r="E35" i="20"/>
  <c r="G35" i="32" s="1"/>
  <c r="I35" i="32" s="1"/>
  <c r="G29" i="20"/>
  <c r="E11" i="20"/>
  <c r="S16" i="20"/>
  <c r="D11" i="20"/>
  <c r="E70" i="29"/>
  <c r="L29" i="29"/>
  <c r="D28" i="29"/>
  <c r="F28" i="41" s="1"/>
  <c r="H28" i="41" s="1"/>
  <c r="AJ82" i="29"/>
  <c r="AB82" i="29"/>
  <c r="Z638" i="44" s="1"/>
  <c r="T82" i="29"/>
  <c r="R638" i="44" s="1"/>
  <c r="L16" i="29"/>
  <c r="D12" i="29"/>
  <c r="F12" i="41" s="1"/>
  <c r="H12" i="41" s="1"/>
  <c r="G11" i="8"/>
  <c r="G16" i="8" s="1"/>
  <c r="I16" i="8"/>
  <c r="I82" i="8" s="1"/>
  <c r="E45" i="20"/>
  <c r="G45" i="32" s="1"/>
  <c r="G24" i="20"/>
  <c r="D12" i="20"/>
  <c r="F12" i="32" s="1"/>
  <c r="H12" i="32" s="1"/>
  <c r="E79" i="29"/>
  <c r="G79" i="41" s="1"/>
  <c r="I79" i="41" s="1"/>
  <c r="I55" i="41"/>
  <c r="M24" i="17"/>
  <c r="E86" i="55"/>
  <c r="I36" i="56"/>
  <c r="I29" i="56"/>
  <c r="L72" i="8"/>
  <c r="M54" i="8"/>
  <c r="L29" i="8"/>
  <c r="F16" i="8"/>
  <c r="D71" i="20"/>
  <c r="F71" i="32" s="1"/>
  <c r="H71" i="32" s="1"/>
  <c r="AN66" i="20"/>
  <c r="AF66" i="20"/>
  <c r="X66" i="20"/>
  <c r="P66" i="20"/>
  <c r="H66" i="20"/>
  <c r="AM24" i="20"/>
  <c r="AM82" i="20" s="1"/>
  <c r="AE24" i="20"/>
  <c r="AE82" i="20" s="1"/>
  <c r="AC639" i="44" s="1"/>
  <c r="W24" i="20"/>
  <c r="W82" i="20" s="1"/>
  <c r="U639" i="44" s="1"/>
  <c r="F16" i="20"/>
  <c r="F82" i="20" s="1"/>
  <c r="M82" i="20"/>
  <c r="K639" i="44" s="1"/>
  <c r="AC82" i="29"/>
  <c r="AA638" i="44" s="1"/>
  <c r="E19" i="29"/>
  <c r="H82" i="10"/>
  <c r="E70" i="32"/>
  <c r="E72" i="32" s="1"/>
  <c r="G64" i="32"/>
  <c r="I19" i="32"/>
  <c r="M23" i="8"/>
  <c r="E23" i="32" s="1"/>
  <c r="L61" i="20"/>
  <c r="D55" i="20"/>
  <c r="F55" i="32" s="1"/>
  <c r="K56" i="20"/>
  <c r="E21" i="20"/>
  <c r="G21" i="32" s="1"/>
  <c r="I21" i="32" s="1"/>
  <c r="E56" i="41"/>
  <c r="E54" i="29"/>
  <c r="AI82" i="29"/>
  <c r="S82" i="29"/>
  <c r="Q638" i="44" s="1"/>
  <c r="E39" i="29"/>
  <c r="G39" i="41" s="1"/>
  <c r="I39" i="41" s="1"/>
  <c r="M36" i="8"/>
  <c r="E78" i="20"/>
  <c r="G78" i="32" s="1"/>
  <c r="I78" i="32" s="1"/>
  <c r="E76" i="20"/>
  <c r="G76" i="32" s="1"/>
  <c r="I76" i="32" s="1"/>
  <c r="D64" i="20"/>
  <c r="E74" i="29"/>
  <c r="G74" i="41" s="1"/>
  <c r="I74" i="41" s="1"/>
  <c r="D32" i="29"/>
  <c r="H36" i="29"/>
  <c r="AF82" i="29"/>
  <c r="AN82" i="29"/>
  <c r="X82" i="29"/>
  <c r="V638" i="44" s="1"/>
  <c r="P82" i="29"/>
  <c r="N638" i="44" s="1"/>
  <c r="E20" i="29"/>
  <c r="G20" i="41" s="1"/>
  <c r="I20" i="41" s="1"/>
  <c r="G24" i="29"/>
  <c r="F40" i="34"/>
  <c r="D42" i="22"/>
  <c r="D43" i="22" s="1"/>
  <c r="AN82" i="22"/>
  <c r="H82" i="22"/>
  <c r="F642" i="44" s="1"/>
  <c r="L70" i="10"/>
  <c r="H72" i="10"/>
  <c r="F70" i="10"/>
  <c r="F72" i="10" s="1"/>
  <c r="D41" i="20"/>
  <c r="F41" i="32" s="1"/>
  <c r="J29" i="20"/>
  <c r="J82" i="20" s="1"/>
  <c r="H639" i="44" s="1"/>
  <c r="H40" i="41"/>
  <c r="E73" i="29"/>
  <c r="G73" i="41" s="1"/>
  <c r="I73" i="41" s="1"/>
  <c r="E60" i="29"/>
  <c r="G60" i="41" s="1"/>
  <c r="I60" i="41" s="1"/>
  <c r="M56" i="17"/>
  <c r="M41" i="17"/>
  <c r="M42" i="17" s="1"/>
  <c r="M43" i="17" s="1"/>
  <c r="G41" i="17"/>
  <c r="G42" i="17" s="1"/>
  <c r="G43" i="17" s="1"/>
  <c r="I42" i="17"/>
  <c r="I43" i="17" s="1"/>
  <c r="M32" i="17"/>
  <c r="G32" i="17"/>
  <c r="G36" i="17" s="1"/>
  <c r="F16" i="17"/>
  <c r="E14" i="48"/>
  <c r="G14" i="50" s="1"/>
  <c r="F80" i="8"/>
  <c r="L78" i="8"/>
  <c r="D78" i="32" s="1"/>
  <c r="H78" i="32" s="1"/>
  <c r="F76" i="8"/>
  <c r="L74" i="8"/>
  <c r="D74" i="32" s="1"/>
  <c r="H72" i="8"/>
  <c r="F71" i="8"/>
  <c r="F72" i="8" s="1"/>
  <c r="L64" i="8"/>
  <c r="F59" i="8"/>
  <c r="F61" i="8" s="1"/>
  <c r="L54" i="8"/>
  <c r="F49" i="8"/>
  <c r="L45" i="8"/>
  <c r="D45" i="32" s="1"/>
  <c r="H45" i="32" s="1"/>
  <c r="F40" i="8"/>
  <c r="F42" i="8" s="1"/>
  <c r="F43" i="8" s="1"/>
  <c r="H36" i="8"/>
  <c r="F35" i="8"/>
  <c r="F36" i="8" s="1"/>
  <c r="L33" i="8"/>
  <c r="D33" i="32" s="1"/>
  <c r="D36" i="32" s="1"/>
  <c r="F28" i="8"/>
  <c r="F29" i="8" s="1"/>
  <c r="L23" i="8"/>
  <c r="D23" i="32" s="1"/>
  <c r="H23" i="32" s="1"/>
  <c r="F21" i="8"/>
  <c r="F24" i="8" s="1"/>
  <c r="L19" i="8"/>
  <c r="L15" i="8"/>
  <c r="D15" i="32" s="1"/>
  <c r="F13" i="8"/>
  <c r="L11" i="8"/>
  <c r="H54" i="41"/>
  <c r="E36" i="41"/>
  <c r="E82" i="41" s="1"/>
  <c r="E81" i="29"/>
  <c r="G81" i="41" s="1"/>
  <c r="I81" i="41" s="1"/>
  <c r="J29" i="29"/>
  <c r="D27" i="29"/>
  <c r="F81" i="17"/>
  <c r="L81" i="17"/>
  <c r="F77" i="17"/>
  <c r="L77" i="17"/>
  <c r="F73" i="17"/>
  <c r="L73" i="17"/>
  <c r="F60" i="17"/>
  <c r="L60" i="17"/>
  <c r="L61" i="17" s="1"/>
  <c r="D35" i="20"/>
  <c r="F35" i="32" s="1"/>
  <c r="H35" i="32" s="1"/>
  <c r="D28" i="20"/>
  <c r="F28" i="32" s="1"/>
  <c r="H28" i="32" s="1"/>
  <c r="H29" i="32" s="1"/>
  <c r="E45" i="29"/>
  <c r="G45" i="41" s="1"/>
  <c r="I45" i="41" s="1"/>
  <c r="H39" i="41"/>
  <c r="AL82" i="29"/>
  <c r="V82" i="29"/>
  <c r="T638" i="44" s="1"/>
  <c r="D35" i="29"/>
  <c r="F35" i="41" s="1"/>
  <c r="H35" i="41" s="1"/>
  <c r="F36" i="29"/>
  <c r="AM82" i="29"/>
  <c r="AE82" i="29"/>
  <c r="AC638" i="44" s="1"/>
  <c r="W82" i="29"/>
  <c r="U638" i="44" s="1"/>
  <c r="O82" i="29"/>
  <c r="M638" i="44" s="1"/>
  <c r="G16" i="29"/>
  <c r="E14" i="29"/>
  <c r="G14" i="41" s="1"/>
  <c r="I14" i="41" s="1"/>
  <c r="G72" i="17"/>
  <c r="E77" i="29"/>
  <c r="G77" i="41" s="1"/>
  <c r="I77" i="41" s="1"/>
  <c r="H65" i="41"/>
  <c r="M56" i="29"/>
  <c r="M82" i="29" s="1"/>
  <c r="K638" i="44" s="1"/>
  <c r="D22" i="29"/>
  <c r="F22" i="41" s="1"/>
  <c r="H22" i="41" s="1"/>
  <c r="D21" i="29"/>
  <c r="F21" i="41" s="1"/>
  <c r="H21" i="41" s="1"/>
  <c r="J24" i="29"/>
  <c r="G24" i="17"/>
  <c r="E40" i="34"/>
  <c r="M42" i="10"/>
  <c r="M43" i="10" s="1"/>
  <c r="I64" i="50"/>
  <c r="H24" i="8"/>
  <c r="H16" i="8"/>
  <c r="E59" i="29"/>
  <c r="H51" i="41"/>
  <c r="D42" i="29"/>
  <c r="D43" i="29" s="1"/>
  <c r="E15" i="29"/>
  <c r="G15" i="41" s="1"/>
  <c r="I15" i="41" s="1"/>
  <c r="AO16" i="29"/>
  <c r="AO82" i="29" s="1"/>
  <c r="AG16" i="29"/>
  <c r="AG82" i="29" s="1"/>
  <c r="Y16" i="29"/>
  <c r="Y82" i="29" s="1"/>
  <c r="W638" i="44" s="1"/>
  <c r="Q16" i="29"/>
  <c r="Q82" i="29" s="1"/>
  <c r="O638" i="44" s="1"/>
  <c r="E11" i="29"/>
  <c r="I16" i="29"/>
  <c r="I82" i="29" s="1"/>
  <c r="G638" i="44" s="1"/>
  <c r="F42" i="17"/>
  <c r="F43" i="17" s="1"/>
  <c r="D70" i="29"/>
  <c r="D55" i="29"/>
  <c r="F55" i="41" s="1"/>
  <c r="H55" i="41" s="1"/>
  <c r="D41" i="29"/>
  <c r="F41" i="41" s="1"/>
  <c r="H41" i="41" s="1"/>
  <c r="E34" i="29"/>
  <c r="G34" i="41" s="1"/>
  <c r="I34" i="41" s="1"/>
  <c r="E33" i="29"/>
  <c r="G33" i="41" s="1"/>
  <c r="I33" i="41" s="1"/>
  <c r="K36" i="29"/>
  <c r="D20" i="29"/>
  <c r="F20" i="41" s="1"/>
  <c r="H20" i="41" s="1"/>
  <c r="M81" i="17"/>
  <c r="G81" i="17"/>
  <c r="M77" i="17"/>
  <c r="G77" i="17"/>
  <c r="M73" i="17"/>
  <c r="G73" i="17"/>
  <c r="M60" i="17"/>
  <c r="M61" i="17" s="1"/>
  <c r="G60" i="17"/>
  <c r="I61" i="17"/>
  <c r="I81" i="34"/>
  <c r="H79" i="34"/>
  <c r="D66" i="34"/>
  <c r="H59" i="34"/>
  <c r="D61" i="34"/>
  <c r="I35" i="34"/>
  <c r="G36" i="34"/>
  <c r="F72" i="34"/>
  <c r="H71" i="34"/>
  <c r="G66" i="34"/>
  <c r="G76" i="10"/>
  <c r="M76" i="10"/>
  <c r="E76" i="34" s="1"/>
  <c r="E76" i="5" s="1"/>
  <c r="E33" i="34"/>
  <c r="I33" i="34" s="1"/>
  <c r="I36" i="34" s="1"/>
  <c r="M36" i="10"/>
  <c r="E40" i="50"/>
  <c r="E42" i="50" s="1"/>
  <c r="E43" i="50" s="1"/>
  <c r="AC82" i="48"/>
  <c r="AA652" i="44" s="1"/>
  <c r="F72" i="29"/>
  <c r="D64" i="29"/>
  <c r="E35" i="29"/>
  <c r="G35" i="41" s="1"/>
  <c r="I35" i="41" s="1"/>
  <c r="G36" i="29"/>
  <c r="E28" i="29"/>
  <c r="G28" i="41" s="1"/>
  <c r="I28" i="41" s="1"/>
  <c r="E27" i="29"/>
  <c r="K29" i="29"/>
  <c r="K82" i="29" s="1"/>
  <c r="I638" i="44" s="1"/>
  <c r="AH16" i="29"/>
  <c r="AH82" i="29" s="1"/>
  <c r="Z16" i="29"/>
  <c r="Z82" i="29" s="1"/>
  <c r="X638" i="44" s="1"/>
  <c r="R16" i="29"/>
  <c r="R82" i="29" s="1"/>
  <c r="P638" i="44" s="1"/>
  <c r="J16" i="29"/>
  <c r="F41" i="17"/>
  <c r="L41" i="17"/>
  <c r="L42" i="17" s="1"/>
  <c r="L43" i="17" s="1"/>
  <c r="F32" i="17"/>
  <c r="F36" i="17" s="1"/>
  <c r="L32" i="17"/>
  <c r="L36" i="17" s="1"/>
  <c r="F22" i="17"/>
  <c r="F24" i="17" s="1"/>
  <c r="L22" i="17"/>
  <c r="M55" i="10"/>
  <c r="E55" i="34" s="1"/>
  <c r="G55" i="10"/>
  <c r="L42" i="10"/>
  <c r="D40" i="34"/>
  <c r="D42" i="34" s="1"/>
  <c r="E11" i="34"/>
  <c r="E16" i="34" s="1"/>
  <c r="M16" i="10"/>
  <c r="D80" i="48"/>
  <c r="F80" i="50" s="1"/>
  <c r="E74" i="48"/>
  <c r="G74" i="50" s="1"/>
  <c r="I74" i="50" s="1"/>
  <c r="E59" i="48"/>
  <c r="D59" i="29"/>
  <c r="E23" i="29"/>
  <c r="G23" i="41" s="1"/>
  <c r="I23" i="41" s="1"/>
  <c r="D15" i="29"/>
  <c r="F15" i="41" s="1"/>
  <c r="H15" i="41" s="1"/>
  <c r="F16" i="29"/>
  <c r="D13" i="29"/>
  <c r="F13" i="41" s="1"/>
  <c r="H13" i="41" s="1"/>
  <c r="E12" i="29"/>
  <c r="G12" i="41" s="1"/>
  <c r="I12" i="41" s="1"/>
  <c r="L72" i="17"/>
  <c r="G29" i="17"/>
  <c r="H60" i="34"/>
  <c r="M65" i="10"/>
  <c r="E65" i="34" s="1"/>
  <c r="E66" i="34" s="1"/>
  <c r="G65" i="10"/>
  <c r="I66" i="10"/>
  <c r="M20" i="10"/>
  <c r="E20" i="34" s="1"/>
  <c r="I20" i="34" s="1"/>
  <c r="G20" i="10"/>
  <c r="G24" i="10" s="1"/>
  <c r="I24" i="10"/>
  <c r="F80" i="49"/>
  <c r="L80" i="49"/>
  <c r="D80" i="50" s="1"/>
  <c r="L78" i="49"/>
  <c r="D78" i="50" s="1"/>
  <c r="F78" i="49"/>
  <c r="F76" i="49"/>
  <c r="L76" i="49"/>
  <c r="D76" i="50" s="1"/>
  <c r="H76" i="50" s="1"/>
  <c r="L74" i="49"/>
  <c r="D74" i="50" s="1"/>
  <c r="F74" i="49"/>
  <c r="D23" i="29"/>
  <c r="F23" i="41" s="1"/>
  <c r="H23" i="41" s="1"/>
  <c r="E13" i="29"/>
  <c r="G13" i="41" s="1"/>
  <c r="I13" i="41" s="1"/>
  <c r="F72" i="17"/>
  <c r="G61" i="17"/>
  <c r="M51" i="17"/>
  <c r="G51" i="17"/>
  <c r="L29" i="17"/>
  <c r="M14" i="17"/>
  <c r="I16" i="17"/>
  <c r="G14" i="17"/>
  <c r="G16" i="17" s="1"/>
  <c r="G82" i="17" s="1"/>
  <c r="I54" i="34"/>
  <c r="H19" i="34"/>
  <c r="F24" i="34"/>
  <c r="L65" i="10"/>
  <c r="D65" i="34" s="1"/>
  <c r="H65" i="34" s="1"/>
  <c r="F65" i="10"/>
  <c r="H66" i="10"/>
  <c r="L20" i="10"/>
  <c r="F20" i="10"/>
  <c r="H56" i="29"/>
  <c r="H42" i="29"/>
  <c r="H43" i="29" s="1"/>
  <c r="E32" i="29"/>
  <c r="E21" i="29"/>
  <c r="G21" i="41" s="1"/>
  <c r="I21" i="41" s="1"/>
  <c r="F24" i="29"/>
  <c r="D19" i="29"/>
  <c r="D14" i="29"/>
  <c r="F14" i="41" s="1"/>
  <c r="H14" i="41" s="1"/>
  <c r="H16" i="29"/>
  <c r="D11" i="29"/>
  <c r="F61" i="17"/>
  <c r="F51" i="17"/>
  <c r="L51" i="17"/>
  <c r="F29" i="17"/>
  <c r="F14" i="17"/>
  <c r="L14" i="17"/>
  <c r="L16" i="17" s="1"/>
  <c r="L82" i="17" s="1"/>
  <c r="I73" i="34"/>
  <c r="G72" i="34"/>
  <c r="H66" i="34"/>
  <c r="I59" i="34"/>
  <c r="I61" i="34" s="1"/>
  <c r="H54" i="34"/>
  <c r="F56" i="34"/>
  <c r="I51" i="34"/>
  <c r="Q82" i="22"/>
  <c r="O642" i="44" s="1"/>
  <c r="M70" i="10"/>
  <c r="I72" i="10"/>
  <c r="G70" i="10"/>
  <c r="G72" i="10" s="1"/>
  <c r="H41" i="34"/>
  <c r="I19" i="34"/>
  <c r="E43" i="22"/>
  <c r="F36" i="34"/>
  <c r="D29" i="22"/>
  <c r="F27" i="34"/>
  <c r="F66" i="10"/>
  <c r="G56" i="10"/>
  <c r="F36" i="10"/>
  <c r="F24" i="10"/>
  <c r="M27" i="49"/>
  <c r="I29" i="49"/>
  <c r="G27" i="49"/>
  <c r="G29" i="49" s="1"/>
  <c r="I39" i="50"/>
  <c r="AK82" i="48"/>
  <c r="U82" i="48"/>
  <c r="S652" i="44" s="1"/>
  <c r="E32" i="48"/>
  <c r="AL82" i="48"/>
  <c r="AD82" i="48"/>
  <c r="AB652" i="44" s="1"/>
  <c r="V82" i="48"/>
  <c r="T652" i="44" s="1"/>
  <c r="N82" i="48"/>
  <c r="L652" i="44" s="1"/>
  <c r="D21" i="48"/>
  <c r="F21" i="50" s="1"/>
  <c r="F24" i="48"/>
  <c r="F82" i="48" s="1"/>
  <c r="M79" i="17"/>
  <c r="M75" i="17"/>
  <c r="M70" i="17"/>
  <c r="M72" i="17" s="1"/>
  <c r="M65" i="17"/>
  <c r="M66" i="17" s="1"/>
  <c r="M55" i="17"/>
  <c r="M47" i="17"/>
  <c r="M39" i="17"/>
  <c r="M34" i="17"/>
  <c r="M27" i="17"/>
  <c r="M29" i="17" s="1"/>
  <c r="M20" i="17"/>
  <c r="M12" i="17"/>
  <c r="I28" i="34"/>
  <c r="L55" i="10"/>
  <c r="D55" i="34" s="1"/>
  <c r="F55" i="10"/>
  <c r="F56" i="10" s="1"/>
  <c r="H56" i="10"/>
  <c r="I42" i="10"/>
  <c r="I43" i="10" s="1"/>
  <c r="G40" i="10"/>
  <c r="G42" i="10" s="1"/>
  <c r="G43" i="10" s="1"/>
  <c r="M27" i="10"/>
  <c r="I29" i="10"/>
  <c r="H61" i="17"/>
  <c r="H42" i="17"/>
  <c r="H43" i="17" s="1"/>
  <c r="G56" i="34"/>
  <c r="I34" i="34"/>
  <c r="I13" i="34"/>
  <c r="D72" i="22"/>
  <c r="E66" i="22"/>
  <c r="AM82" i="22"/>
  <c r="AE82" i="22"/>
  <c r="AC642" i="44" s="1"/>
  <c r="W82" i="22"/>
  <c r="U642" i="44" s="1"/>
  <c r="O82" i="22"/>
  <c r="M642" i="44" s="1"/>
  <c r="G82" i="22"/>
  <c r="D16" i="22"/>
  <c r="L79" i="10"/>
  <c r="D79" i="34" s="1"/>
  <c r="F79" i="10"/>
  <c r="M71" i="10"/>
  <c r="E71" i="34" s="1"/>
  <c r="I71" i="34" s="1"/>
  <c r="L66" i="10"/>
  <c r="I61" i="10"/>
  <c r="G59" i="10"/>
  <c r="G61" i="10" s="1"/>
  <c r="L47" i="10"/>
  <c r="D47" i="34" s="1"/>
  <c r="D47" i="5" s="1"/>
  <c r="F47" i="10"/>
  <c r="G36" i="10"/>
  <c r="L27" i="10"/>
  <c r="H29" i="10"/>
  <c r="F27" i="10"/>
  <c r="F29" i="10" s="1"/>
  <c r="I55" i="50"/>
  <c r="L54" i="49"/>
  <c r="F54" i="49"/>
  <c r="F56" i="49" s="1"/>
  <c r="F49" i="49"/>
  <c r="L49" i="49"/>
  <c r="D49" i="50" s="1"/>
  <c r="L45" i="49"/>
  <c r="D45" i="50" s="1"/>
  <c r="F45" i="49"/>
  <c r="H13" i="34"/>
  <c r="AJ82" i="22"/>
  <c r="AB82" i="22"/>
  <c r="Z642" i="44" s="1"/>
  <c r="T82" i="22"/>
  <c r="R642" i="44" s="1"/>
  <c r="L82" i="22"/>
  <c r="J642" i="44" s="1"/>
  <c r="E16" i="22"/>
  <c r="G11" i="34"/>
  <c r="L75" i="10"/>
  <c r="D75" i="34" s="1"/>
  <c r="H75" i="34" s="1"/>
  <c r="F75" i="10"/>
  <c r="M66" i="10"/>
  <c r="G29" i="10"/>
  <c r="G82" i="10" s="1"/>
  <c r="F16" i="10"/>
  <c r="I75" i="50"/>
  <c r="H32" i="50"/>
  <c r="L64" i="49"/>
  <c r="F64" i="49"/>
  <c r="F66" i="49" s="1"/>
  <c r="H56" i="49"/>
  <c r="G56" i="49"/>
  <c r="D11" i="50"/>
  <c r="D16" i="50" s="1"/>
  <c r="H24" i="17"/>
  <c r="H16" i="17"/>
  <c r="H47" i="34"/>
  <c r="G43" i="34"/>
  <c r="I22" i="34"/>
  <c r="H28" i="34"/>
  <c r="E24" i="22"/>
  <c r="AI82" i="22"/>
  <c r="AA82" i="22"/>
  <c r="Y642" i="44" s="1"/>
  <c r="S82" i="22"/>
  <c r="Q642" i="44" s="1"/>
  <c r="K82" i="22"/>
  <c r="I642" i="44" s="1"/>
  <c r="F16" i="34"/>
  <c r="H11" i="34"/>
  <c r="M80" i="10"/>
  <c r="E80" i="34" s="1"/>
  <c r="E80" i="5" s="1"/>
  <c r="M56" i="10"/>
  <c r="M49" i="10"/>
  <c r="E49" i="34" s="1"/>
  <c r="I49" i="34" s="1"/>
  <c r="E36" i="34"/>
  <c r="M28" i="10"/>
  <c r="E28" i="34" s="1"/>
  <c r="L72" i="49"/>
  <c r="H66" i="49"/>
  <c r="I66" i="17"/>
  <c r="I56" i="17"/>
  <c r="I41" i="34"/>
  <c r="H45" i="34"/>
  <c r="E29" i="22"/>
  <c r="G27" i="34"/>
  <c r="G66" i="10"/>
  <c r="L39" i="10"/>
  <c r="D39" i="34" s="1"/>
  <c r="D39" i="5" s="1"/>
  <c r="F39" i="10"/>
  <c r="F43" i="10" s="1"/>
  <c r="L34" i="10"/>
  <c r="D34" i="34" s="1"/>
  <c r="H34" i="34" s="1"/>
  <c r="H36" i="10"/>
  <c r="F34" i="10"/>
  <c r="L12" i="10"/>
  <c r="F12" i="10"/>
  <c r="E56" i="50"/>
  <c r="I13" i="50"/>
  <c r="M70" i="49"/>
  <c r="I72" i="49"/>
  <c r="G70" i="49"/>
  <c r="G72" i="49" s="1"/>
  <c r="D27" i="50"/>
  <c r="D29" i="50" s="1"/>
  <c r="E19" i="48"/>
  <c r="L81" i="10"/>
  <c r="D81" i="34" s="1"/>
  <c r="H81" i="34" s="1"/>
  <c r="L77" i="10"/>
  <c r="D77" i="34" s="1"/>
  <c r="H77" i="34" s="1"/>
  <c r="L73" i="10"/>
  <c r="D73" i="34" s="1"/>
  <c r="H73" i="34" s="1"/>
  <c r="L60" i="10"/>
  <c r="D60" i="34" s="1"/>
  <c r="L51" i="10"/>
  <c r="D51" i="34" s="1"/>
  <c r="H51" i="34" s="1"/>
  <c r="L41" i="10"/>
  <c r="D41" i="34" s="1"/>
  <c r="D41" i="5" s="1"/>
  <c r="L32" i="10"/>
  <c r="L22" i="10"/>
  <c r="D22" i="34" s="1"/>
  <c r="H22" i="34" s="1"/>
  <c r="L14" i="10"/>
  <c r="D14" i="34" s="1"/>
  <c r="H14" i="34" s="1"/>
  <c r="M65" i="49"/>
  <c r="E65" i="50" s="1"/>
  <c r="E66" i="50" s="1"/>
  <c r="G65" i="49"/>
  <c r="G66" i="49" s="1"/>
  <c r="I66" i="49"/>
  <c r="M61" i="49"/>
  <c r="F40" i="49"/>
  <c r="F42" i="49" s="1"/>
  <c r="F43" i="49" s="1"/>
  <c r="L40" i="49"/>
  <c r="F35" i="49"/>
  <c r="L35" i="49"/>
  <c r="D35" i="50" s="1"/>
  <c r="D35" i="5" s="1"/>
  <c r="L33" i="49"/>
  <c r="D33" i="50" s="1"/>
  <c r="H36" i="49"/>
  <c r="F33" i="49"/>
  <c r="L23" i="49"/>
  <c r="D23" i="50" s="1"/>
  <c r="F23" i="49"/>
  <c r="F21" i="49"/>
  <c r="L21" i="49"/>
  <c r="D21" i="50" s="1"/>
  <c r="L19" i="49"/>
  <c r="F19" i="49"/>
  <c r="F24" i="49" s="1"/>
  <c r="H24" i="49"/>
  <c r="H82" i="49" s="1"/>
  <c r="I36" i="10"/>
  <c r="I82" i="10" s="1"/>
  <c r="M55" i="49"/>
  <c r="E55" i="50" s="1"/>
  <c r="G55" i="49"/>
  <c r="I56" i="49"/>
  <c r="M47" i="49"/>
  <c r="E47" i="50" s="1"/>
  <c r="I47" i="50" s="1"/>
  <c r="G47" i="49"/>
  <c r="K82" i="49"/>
  <c r="F54" i="50"/>
  <c r="D49" i="48"/>
  <c r="F49" i="50" s="1"/>
  <c r="H49" i="50" s="1"/>
  <c r="G81" i="49"/>
  <c r="M81" i="49"/>
  <c r="E81" i="50" s="1"/>
  <c r="I81" i="50" s="1"/>
  <c r="M79" i="49"/>
  <c r="E79" i="50" s="1"/>
  <c r="I79" i="50" s="1"/>
  <c r="G79" i="49"/>
  <c r="G77" i="49"/>
  <c r="M77" i="49"/>
  <c r="E77" i="50" s="1"/>
  <c r="I77" i="50" s="1"/>
  <c r="M75" i="49"/>
  <c r="E75" i="50" s="1"/>
  <c r="E75" i="5" s="1"/>
  <c r="G75" i="49"/>
  <c r="F59" i="49"/>
  <c r="F61" i="49" s="1"/>
  <c r="L59" i="49"/>
  <c r="L15" i="49"/>
  <c r="D15" i="50" s="1"/>
  <c r="F15" i="49"/>
  <c r="F13" i="49"/>
  <c r="L13" i="49"/>
  <c r="D13" i="50" s="1"/>
  <c r="D23" i="48"/>
  <c r="F23" i="50" s="1"/>
  <c r="F71" i="49"/>
  <c r="F72" i="49" s="1"/>
  <c r="H72" i="49"/>
  <c r="L71" i="49"/>
  <c r="D71" i="50" s="1"/>
  <c r="D72" i="50" s="1"/>
  <c r="M66" i="49"/>
  <c r="M39" i="49"/>
  <c r="E39" i="50" s="1"/>
  <c r="G39" i="49"/>
  <c r="G43" i="49" s="1"/>
  <c r="M34" i="49"/>
  <c r="E34" i="50" s="1"/>
  <c r="I36" i="49"/>
  <c r="G34" i="49"/>
  <c r="G36" i="49"/>
  <c r="M20" i="49"/>
  <c r="G20" i="49"/>
  <c r="G24" i="49" s="1"/>
  <c r="M12" i="49"/>
  <c r="G12" i="49"/>
  <c r="AA82" i="48"/>
  <c r="Y652" i="44" s="1"/>
  <c r="S82" i="48"/>
  <c r="Q652" i="44" s="1"/>
  <c r="E12" i="48"/>
  <c r="G12" i="50" s="1"/>
  <c r="K16" i="48"/>
  <c r="K82" i="48" s="1"/>
  <c r="I652" i="44" s="1"/>
  <c r="H61" i="10"/>
  <c r="H42" i="10"/>
  <c r="H43" i="10" s="1"/>
  <c r="M56" i="49"/>
  <c r="F28" i="49"/>
  <c r="F29" i="49" s="1"/>
  <c r="H29" i="49"/>
  <c r="L28" i="49"/>
  <c r="D28" i="50" s="1"/>
  <c r="D28" i="5" s="1"/>
  <c r="I24" i="49"/>
  <c r="I82" i="49" s="1"/>
  <c r="L12" i="49"/>
  <c r="D12" i="50" s="1"/>
  <c r="F12" i="49"/>
  <c r="D71" i="48"/>
  <c r="F71" i="50" s="1"/>
  <c r="H71" i="50" s="1"/>
  <c r="D55" i="48"/>
  <c r="F55" i="50" s="1"/>
  <c r="H55" i="50" s="1"/>
  <c r="D74" i="48"/>
  <c r="F74" i="50" s="1"/>
  <c r="H74" i="50" s="1"/>
  <c r="AN72" i="48"/>
  <c r="AF72" i="48"/>
  <c r="X72" i="48"/>
  <c r="P72" i="48"/>
  <c r="E60" i="48"/>
  <c r="G60" i="50" s="1"/>
  <c r="I60" i="50" s="1"/>
  <c r="G61" i="48"/>
  <c r="E51" i="48"/>
  <c r="G51" i="50" s="1"/>
  <c r="I51" i="50" s="1"/>
  <c r="D39" i="48"/>
  <c r="F39" i="50" s="1"/>
  <c r="H39" i="50" s="1"/>
  <c r="F36" i="48"/>
  <c r="D35" i="48"/>
  <c r="F35" i="50" s="1"/>
  <c r="G29" i="48"/>
  <c r="E27" i="48"/>
  <c r="D15" i="48"/>
  <c r="F15" i="50" s="1"/>
  <c r="H15" i="50" s="1"/>
  <c r="D12" i="48"/>
  <c r="F12" i="50" s="1"/>
  <c r="H12" i="50" s="1"/>
  <c r="D75" i="48"/>
  <c r="F75" i="50" s="1"/>
  <c r="H75" i="50" s="1"/>
  <c r="D65" i="48"/>
  <c r="F65" i="50" s="1"/>
  <c r="H65" i="50" s="1"/>
  <c r="E54" i="48"/>
  <c r="G56" i="48"/>
  <c r="D45" i="48"/>
  <c r="F45" i="50" s="1"/>
  <c r="H45" i="50" s="1"/>
  <c r="D28" i="48"/>
  <c r="F28" i="50" s="1"/>
  <c r="J29" i="48"/>
  <c r="AO82" i="48"/>
  <c r="AG82" i="48"/>
  <c r="Q16" i="48"/>
  <c r="I16" i="48"/>
  <c r="M73" i="49"/>
  <c r="E73" i="50" s="1"/>
  <c r="I73" i="50" s="1"/>
  <c r="M60" i="49"/>
  <c r="E60" i="50" s="1"/>
  <c r="E61" i="50" s="1"/>
  <c r="M51" i="49"/>
  <c r="E51" i="50" s="1"/>
  <c r="M41" i="49"/>
  <c r="E41" i="50" s="1"/>
  <c r="I41" i="50" s="1"/>
  <c r="M32" i="49"/>
  <c r="M22" i="49"/>
  <c r="E22" i="50" s="1"/>
  <c r="M14" i="49"/>
  <c r="E14" i="50" s="1"/>
  <c r="E80" i="48"/>
  <c r="G80" i="50" s="1"/>
  <c r="I80" i="50" s="1"/>
  <c r="F66" i="48"/>
  <c r="AH61" i="48"/>
  <c r="Z61" i="48"/>
  <c r="R61" i="48"/>
  <c r="J61" i="48"/>
  <c r="E23" i="48"/>
  <c r="G23" i="50" s="1"/>
  <c r="I23" i="50" s="1"/>
  <c r="L24" i="48"/>
  <c r="D14" i="48"/>
  <c r="F14" i="50" s="1"/>
  <c r="H14" i="50" s="1"/>
  <c r="E78" i="48"/>
  <c r="G78" i="50" s="1"/>
  <c r="I78" i="50" s="1"/>
  <c r="D59" i="48"/>
  <c r="H61" i="48"/>
  <c r="AJ56" i="48"/>
  <c r="AB56" i="48"/>
  <c r="T56" i="48"/>
  <c r="L56" i="48"/>
  <c r="D47" i="48"/>
  <c r="F47" i="50" s="1"/>
  <c r="H47" i="50" s="1"/>
  <c r="E45" i="48"/>
  <c r="G45" i="50" s="1"/>
  <c r="I45" i="50" s="1"/>
  <c r="F43" i="48"/>
  <c r="P36" i="48"/>
  <c r="P82" i="48" s="1"/>
  <c r="N652" i="44" s="1"/>
  <c r="E28" i="48"/>
  <c r="G28" i="50" s="1"/>
  <c r="I28" i="50" s="1"/>
  <c r="M82" i="48"/>
  <c r="K652" i="44" s="1"/>
  <c r="D20" i="48"/>
  <c r="F20" i="50" s="1"/>
  <c r="H20" i="50" s="1"/>
  <c r="D13" i="48"/>
  <c r="F13" i="50" s="1"/>
  <c r="H13" i="50" s="1"/>
  <c r="D78" i="48"/>
  <c r="F78" i="50" s="1"/>
  <c r="H78" i="50" s="1"/>
  <c r="E76" i="48"/>
  <c r="G76" i="50" s="1"/>
  <c r="I76" i="50" s="1"/>
  <c r="D70" i="48"/>
  <c r="D51" i="48"/>
  <c r="F51" i="50" s="1"/>
  <c r="H51" i="50" s="1"/>
  <c r="L82" i="48"/>
  <c r="J652" i="44" s="1"/>
  <c r="I61" i="49"/>
  <c r="I42" i="49"/>
  <c r="I43" i="49" s="1"/>
  <c r="G11" i="49"/>
  <c r="E71" i="48"/>
  <c r="G71" i="50" s="1"/>
  <c r="I71" i="50" s="1"/>
  <c r="E65" i="48"/>
  <c r="E49" i="48"/>
  <c r="G49" i="50" s="1"/>
  <c r="I49" i="50" s="1"/>
  <c r="AJ42" i="48"/>
  <c r="AJ43" i="48" s="1"/>
  <c r="D40" i="48"/>
  <c r="E22" i="48"/>
  <c r="G22" i="50" s="1"/>
  <c r="I22" i="50" s="1"/>
  <c r="J24" i="48"/>
  <c r="AJ16" i="48"/>
  <c r="AJ82" i="48" s="1"/>
  <c r="AB16" i="48"/>
  <c r="AB82" i="48" s="1"/>
  <c r="Z652" i="44" s="1"/>
  <c r="D11" i="48"/>
  <c r="E35" i="48"/>
  <c r="G35" i="50" s="1"/>
  <c r="I35" i="50" s="1"/>
  <c r="E21" i="48"/>
  <c r="G21" i="50" s="1"/>
  <c r="I21" i="50" s="1"/>
  <c r="D19" i="48"/>
  <c r="D27" i="48"/>
  <c r="D22" i="48"/>
  <c r="F22" i="50" s="1"/>
  <c r="H22" i="50" s="1"/>
  <c r="I24" i="48"/>
  <c r="E20" i="48"/>
  <c r="G20" i="50" s="1"/>
  <c r="AH42" i="48"/>
  <c r="AH43" i="48" s="1"/>
  <c r="Z42" i="48"/>
  <c r="Z43" i="48" s="1"/>
  <c r="R42" i="48"/>
  <c r="R43" i="48" s="1"/>
  <c r="J42" i="48"/>
  <c r="J43" i="48" s="1"/>
  <c r="AO36" i="48"/>
  <c r="AG36" i="48"/>
  <c r="Y36" i="48"/>
  <c r="Y82" i="48" s="1"/>
  <c r="W652" i="44" s="1"/>
  <c r="Q36" i="48"/>
  <c r="I36" i="48"/>
  <c r="D33" i="48"/>
  <c r="F33" i="50" s="1"/>
  <c r="E34" i="48"/>
  <c r="G34" i="50" s="1"/>
  <c r="I34" i="50" s="1"/>
  <c r="E40" i="48"/>
  <c r="G42" i="48"/>
  <c r="G43" i="48" s="1"/>
  <c r="AH24" i="48"/>
  <c r="Z24" i="48"/>
  <c r="R24" i="48"/>
  <c r="AM16" i="48"/>
  <c r="AM82" i="48" s="1"/>
  <c r="AE16" i="48"/>
  <c r="AE82" i="48" s="1"/>
  <c r="AC652" i="44" s="1"/>
  <c r="W16" i="48"/>
  <c r="W82" i="48" s="1"/>
  <c r="U652" i="44" s="1"/>
  <c r="O16" i="48"/>
  <c r="O82" i="48" s="1"/>
  <c r="M652" i="44" s="1"/>
  <c r="G16" i="48"/>
  <c r="AH16" i="48"/>
  <c r="AH82" i="48" s="1"/>
  <c r="Z16" i="48"/>
  <c r="R16" i="48"/>
  <c r="J16" i="48"/>
  <c r="H649" i="44" l="1"/>
  <c r="J91" i="55"/>
  <c r="I23" i="36"/>
  <c r="X640" i="44"/>
  <c r="Z91" i="21"/>
  <c r="P649" i="44"/>
  <c r="R91" i="55"/>
  <c r="N643" i="44"/>
  <c r="P91" i="24"/>
  <c r="I74" i="36"/>
  <c r="I78" i="36"/>
  <c r="Q644" i="44"/>
  <c r="S91" i="25"/>
  <c r="H51" i="36"/>
  <c r="E65" i="5"/>
  <c r="H651" i="44"/>
  <c r="J91" i="31"/>
  <c r="N82" i="24"/>
  <c r="I20" i="36"/>
  <c r="F649" i="44"/>
  <c r="H91" i="55"/>
  <c r="H14" i="36"/>
  <c r="J643" i="44"/>
  <c r="L91" i="24"/>
  <c r="I81" i="36"/>
  <c r="L644" i="44"/>
  <c r="N91" i="25"/>
  <c r="I15" i="5"/>
  <c r="F82" i="13"/>
  <c r="F91" i="13" s="1"/>
  <c r="T644" i="44"/>
  <c r="V91" i="25"/>
  <c r="I35" i="36"/>
  <c r="H73" i="39"/>
  <c r="X649" i="44"/>
  <c r="Z91" i="55"/>
  <c r="H71" i="36"/>
  <c r="L82" i="27"/>
  <c r="I79" i="39"/>
  <c r="I45" i="39"/>
  <c r="L24" i="49"/>
  <c r="D19" i="50"/>
  <c r="D24" i="50" s="1"/>
  <c r="D24" i="29"/>
  <c r="F19" i="41"/>
  <c r="F47" i="12"/>
  <c r="L47" i="12"/>
  <c r="D47" i="36" s="1"/>
  <c r="F14" i="12"/>
  <c r="L14" i="12"/>
  <c r="D14" i="36" s="1"/>
  <c r="D33" i="24"/>
  <c r="F33" i="36" s="1"/>
  <c r="H33" i="36" s="1"/>
  <c r="X24" i="24"/>
  <c r="O651" i="44"/>
  <c r="Q91" i="31"/>
  <c r="D29" i="54"/>
  <c r="F27" i="52"/>
  <c r="D42" i="48"/>
  <c r="D43" i="48" s="1"/>
  <c r="F40" i="50"/>
  <c r="L66" i="49"/>
  <c r="D64" i="50"/>
  <c r="D66" i="50" s="1"/>
  <c r="E27" i="34"/>
  <c r="E29" i="34" s="1"/>
  <c r="M29" i="10"/>
  <c r="F82" i="17"/>
  <c r="G82" i="56"/>
  <c r="G91" i="56" s="1"/>
  <c r="Q649" i="44"/>
  <c r="S91" i="55"/>
  <c r="E56" i="20"/>
  <c r="G54" i="32"/>
  <c r="M29" i="56"/>
  <c r="L24" i="56"/>
  <c r="D19" i="57"/>
  <c r="D24" i="57" s="1"/>
  <c r="D82" i="57" s="1"/>
  <c r="F12" i="12"/>
  <c r="L12" i="12"/>
  <c r="D12" i="36" s="1"/>
  <c r="H12" i="36" s="1"/>
  <c r="L88" i="12"/>
  <c r="D88" i="36" s="1"/>
  <c r="D88" i="33"/>
  <c r="AD24" i="24"/>
  <c r="E39" i="24"/>
  <c r="G39" i="36" s="1"/>
  <c r="L75" i="12"/>
  <c r="D75" i="36" s="1"/>
  <c r="H75" i="36" s="1"/>
  <c r="F75" i="12"/>
  <c r="G28" i="12"/>
  <c r="M28" i="12"/>
  <c r="E28" i="36" s="1"/>
  <c r="Z24" i="24"/>
  <c r="Z82" i="24" s="1"/>
  <c r="H82" i="21"/>
  <c r="AD61" i="24"/>
  <c r="D72" i="23"/>
  <c r="F70" i="35"/>
  <c r="K82" i="31"/>
  <c r="X651" i="44"/>
  <c r="Z91" i="31"/>
  <c r="G60" i="52"/>
  <c r="G60" i="5" s="1"/>
  <c r="E61" i="54"/>
  <c r="Q651" i="44"/>
  <c r="S91" i="31"/>
  <c r="F33" i="5"/>
  <c r="I49" i="43"/>
  <c r="G49" i="5"/>
  <c r="I49" i="5" s="1"/>
  <c r="E28" i="27"/>
  <c r="G28" i="39" s="1"/>
  <c r="F82" i="18"/>
  <c r="E29" i="25"/>
  <c r="G27" i="37"/>
  <c r="H12" i="43"/>
  <c r="F12" i="5"/>
  <c r="F82" i="27"/>
  <c r="F91" i="27" s="1"/>
  <c r="G12" i="15"/>
  <c r="M12" i="15"/>
  <c r="E12" i="39" s="1"/>
  <c r="I12" i="39" s="1"/>
  <c r="AD36" i="27"/>
  <c r="E14" i="5"/>
  <c r="I14" i="42"/>
  <c r="X82" i="25"/>
  <c r="L20" i="15"/>
  <c r="D20" i="39" s="1"/>
  <c r="F20" i="15"/>
  <c r="G16" i="47"/>
  <c r="L81" i="15"/>
  <c r="D81" i="39" s="1"/>
  <c r="F81" i="15"/>
  <c r="H70" i="47"/>
  <c r="H72" i="47" s="1"/>
  <c r="F72" i="47"/>
  <c r="I40" i="40"/>
  <c r="I42" i="40" s="1"/>
  <c r="I43" i="40" s="1"/>
  <c r="G42" i="40"/>
  <c r="G43" i="40" s="1"/>
  <c r="H33" i="50"/>
  <c r="F36" i="50"/>
  <c r="M16" i="49"/>
  <c r="M82" i="49" s="1"/>
  <c r="B13" i="4" s="1"/>
  <c r="C13" i="4" s="1"/>
  <c r="E12" i="50"/>
  <c r="E16" i="50" s="1"/>
  <c r="F36" i="49"/>
  <c r="H82" i="17"/>
  <c r="D36" i="50"/>
  <c r="L56" i="10"/>
  <c r="L56" i="49"/>
  <c r="D54" i="50"/>
  <c r="D56" i="50" s="1"/>
  <c r="D82" i="22"/>
  <c r="M16" i="17"/>
  <c r="E27" i="50"/>
  <c r="E29" i="50" s="1"/>
  <c r="M29" i="49"/>
  <c r="F11" i="41"/>
  <c r="D16" i="29"/>
  <c r="I76" i="34"/>
  <c r="J82" i="29"/>
  <c r="H638" i="44" s="1"/>
  <c r="D70" i="34"/>
  <c r="L72" i="10"/>
  <c r="F64" i="32"/>
  <c r="D66" i="20"/>
  <c r="E56" i="29"/>
  <c r="G54" i="41"/>
  <c r="I24" i="32"/>
  <c r="D29" i="20"/>
  <c r="M72" i="56"/>
  <c r="E70" i="57"/>
  <c r="E72" i="57" s="1"/>
  <c r="H59" i="32"/>
  <c r="H61" i="32" s="1"/>
  <c r="F61" i="32"/>
  <c r="Y649" i="44"/>
  <c r="AA91" i="55"/>
  <c r="E24" i="20"/>
  <c r="L43" i="56"/>
  <c r="H20" i="57"/>
  <c r="L89" i="56"/>
  <c r="D20" i="24"/>
  <c r="F20" i="36" s="1"/>
  <c r="H45" i="57"/>
  <c r="AI82" i="24"/>
  <c r="AI91" i="24" s="1"/>
  <c r="I64" i="57"/>
  <c r="I66" i="57" s="1"/>
  <c r="G66" i="57"/>
  <c r="I36" i="12"/>
  <c r="M32" i="12"/>
  <c r="G32" i="12"/>
  <c r="T16" i="24"/>
  <c r="L20" i="12"/>
  <c r="D20" i="36" s="1"/>
  <c r="F20" i="12"/>
  <c r="L64" i="12"/>
  <c r="F64" i="12"/>
  <c r="F66" i="12" s="1"/>
  <c r="H66" i="12"/>
  <c r="I16" i="24"/>
  <c r="E11" i="24"/>
  <c r="L33" i="12"/>
  <c r="D33" i="36" s="1"/>
  <c r="F33" i="12"/>
  <c r="Y16" i="24"/>
  <c r="G11" i="12"/>
  <c r="G16" i="12" s="1"/>
  <c r="M11" i="12"/>
  <c r="I16" i="12"/>
  <c r="I82" i="12" s="1"/>
  <c r="I91" i="12" s="1"/>
  <c r="G76" i="12"/>
  <c r="M76" i="12"/>
  <c r="E76" i="36" s="1"/>
  <c r="M77" i="12"/>
  <c r="E77" i="36" s="1"/>
  <c r="I77" i="36" s="1"/>
  <c r="G77" i="12"/>
  <c r="N640" i="44"/>
  <c r="P91" i="21"/>
  <c r="E64" i="24"/>
  <c r="E60" i="24"/>
  <c r="G60" i="36" s="1"/>
  <c r="I60" i="36" s="1"/>
  <c r="AA82" i="21"/>
  <c r="U42" i="24"/>
  <c r="U43" i="24" s="1"/>
  <c r="D59" i="33"/>
  <c r="D61" i="33" s="1"/>
  <c r="L61" i="9"/>
  <c r="U36" i="24"/>
  <c r="S16" i="24"/>
  <c r="S82" i="24" s="1"/>
  <c r="H36" i="24"/>
  <c r="G81" i="12"/>
  <c r="M81" i="12"/>
  <c r="E81" i="36" s="1"/>
  <c r="AA36" i="24"/>
  <c r="J16" i="24"/>
  <c r="U29" i="24"/>
  <c r="J82" i="21"/>
  <c r="AE42" i="24"/>
  <c r="AE43" i="24" s="1"/>
  <c r="F36" i="33"/>
  <c r="T43" i="24"/>
  <c r="J82" i="23"/>
  <c r="H641" i="44" s="1"/>
  <c r="H16" i="24"/>
  <c r="I12" i="35"/>
  <c r="I16" i="35" s="1"/>
  <c r="G16" i="35"/>
  <c r="I73" i="35"/>
  <c r="AF82" i="59"/>
  <c r="AC82" i="21"/>
  <c r="I59" i="33"/>
  <c r="I61" i="33" s="1"/>
  <c r="G61" i="33"/>
  <c r="N82" i="23"/>
  <c r="L641" i="44" s="1"/>
  <c r="M82" i="23"/>
  <c r="K641" i="44" s="1"/>
  <c r="H51" i="35"/>
  <c r="G36" i="58"/>
  <c r="L61" i="58"/>
  <c r="D59" i="60"/>
  <c r="D61" i="60" s="1"/>
  <c r="E24" i="21"/>
  <c r="L66" i="11"/>
  <c r="N24" i="24"/>
  <c r="M54" i="12"/>
  <c r="I56" i="12"/>
  <c r="G54" i="12"/>
  <c r="F32" i="35"/>
  <c r="D36" i="23"/>
  <c r="H80" i="35"/>
  <c r="F27" i="60"/>
  <c r="D29" i="59"/>
  <c r="Z42" i="24"/>
  <c r="Z43" i="24" s="1"/>
  <c r="H80" i="63"/>
  <c r="M24" i="58"/>
  <c r="W82" i="59"/>
  <c r="U654" i="44" s="1"/>
  <c r="F59" i="60"/>
  <c r="D61" i="59"/>
  <c r="I12" i="63"/>
  <c r="Q36" i="24"/>
  <c r="D61" i="62"/>
  <c r="F59" i="63"/>
  <c r="D36" i="60"/>
  <c r="F82" i="59"/>
  <c r="E36" i="43"/>
  <c r="L651" i="44"/>
  <c r="N91" i="31"/>
  <c r="E42" i="31"/>
  <c r="E43" i="31" s="1"/>
  <c r="G40" i="43"/>
  <c r="E24" i="63"/>
  <c r="E82" i="63" s="1"/>
  <c r="E54" i="43"/>
  <c r="E56" i="43" s="1"/>
  <c r="M56" i="19"/>
  <c r="F54" i="43"/>
  <c r="D56" i="31"/>
  <c r="D16" i="54"/>
  <c r="F11" i="52"/>
  <c r="H78" i="63"/>
  <c r="D19" i="43"/>
  <c r="D24" i="43" s="1"/>
  <c r="L24" i="19"/>
  <c r="I20" i="43"/>
  <c r="G20" i="5"/>
  <c r="AA82" i="54"/>
  <c r="Y653" i="44" s="1"/>
  <c r="D56" i="54"/>
  <c r="F54" i="52"/>
  <c r="AA82" i="31"/>
  <c r="K651" i="44"/>
  <c r="M91" i="31"/>
  <c r="K82" i="54"/>
  <c r="I653" i="44" s="1"/>
  <c r="D24" i="59"/>
  <c r="AA651" i="44"/>
  <c r="AC91" i="31"/>
  <c r="G16" i="53"/>
  <c r="D23" i="5"/>
  <c r="E16" i="30"/>
  <c r="E82" i="30" s="1"/>
  <c r="G27" i="4" s="1"/>
  <c r="H27" i="4" s="1"/>
  <c r="G11" i="42"/>
  <c r="E27" i="27"/>
  <c r="M71" i="15"/>
  <c r="E71" i="39" s="1"/>
  <c r="I71" i="39" s="1"/>
  <c r="G71" i="15"/>
  <c r="E36" i="62"/>
  <c r="G32" i="63"/>
  <c r="D27" i="52"/>
  <c r="D29" i="52" s="1"/>
  <c r="D82" i="52" s="1"/>
  <c r="L29" i="53"/>
  <c r="H82" i="53"/>
  <c r="E23" i="5"/>
  <c r="F80" i="5"/>
  <c r="H55" i="43"/>
  <c r="D72" i="54"/>
  <c r="F70" i="52"/>
  <c r="D91" i="15"/>
  <c r="D76" i="5"/>
  <c r="I64" i="43"/>
  <c r="I66" i="43" s="1"/>
  <c r="G66" i="43"/>
  <c r="D72" i="30"/>
  <c r="F70" i="42"/>
  <c r="F41" i="15"/>
  <c r="L41" i="15"/>
  <c r="D41" i="39" s="1"/>
  <c r="J36" i="27"/>
  <c r="J82" i="27" s="1"/>
  <c r="J43" i="27"/>
  <c r="L16" i="18"/>
  <c r="L82" i="18" s="1"/>
  <c r="D11" i="42"/>
  <c r="K61" i="27"/>
  <c r="F14" i="15"/>
  <c r="L14" i="15"/>
  <c r="D14" i="39" s="1"/>
  <c r="F54" i="15"/>
  <c r="F56" i="15" s="1"/>
  <c r="L54" i="15"/>
  <c r="H56" i="15"/>
  <c r="AE82" i="25"/>
  <c r="D51" i="27"/>
  <c r="F51" i="39" s="1"/>
  <c r="I61" i="27"/>
  <c r="E59" i="27"/>
  <c r="S72" i="27"/>
  <c r="N651" i="44"/>
  <c r="P91" i="31"/>
  <c r="E54" i="52"/>
  <c r="E56" i="52" s="1"/>
  <c r="E82" i="52" s="1"/>
  <c r="M56" i="53"/>
  <c r="M82" i="53" s="1"/>
  <c r="B12" i="4" s="1"/>
  <c r="C12" i="4" s="1"/>
  <c r="H23" i="42"/>
  <c r="L59" i="15"/>
  <c r="H61" i="15"/>
  <c r="F59" i="15"/>
  <c r="P16" i="27"/>
  <c r="P82" i="27" s="1"/>
  <c r="F82" i="25"/>
  <c r="F91" i="25" s="1"/>
  <c r="G75" i="5"/>
  <c r="I75" i="5" s="1"/>
  <c r="F78" i="5"/>
  <c r="D45" i="27"/>
  <c r="F45" i="39" s="1"/>
  <c r="AA16" i="27"/>
  <c r="D21" i="27"/>
  <c r="F21" i="39" s="1"/>
  <c r="E41" i="27"/>
  <c r="G41" i="39" s="1"/>
  <c r="E16" i="54"/>
  <c r="E20" i="5"/>
  <c r="F15" i="15"/>
  <c r="L15" i="15"/>
  <c r="D15" i="39" s="1"/>
  <c r="H15" i="39" s="1"/>
  <c r="L55" i="15"/>
  <c r="D55" i="39" s="1"/>
  <c r="F55" i="15"/>
  <c r="E87" i="37"/>
  <c r="I87" i="37" s="1"/>
  <c r="M87" i="15"/>
  <c r="E87" i="39" s="1"/>
  <c r="I87" i="39" s="1"/>
  <c r="E13" i="27"/>
  <c r="G13" i="39" s="1"/>
  <c r="I13" i="39" s="1"/>
  <c r="E33" i="27"/>
  <c r="G33" i="39" s="1"/>
  <c r="I33" i="39" s="1"/>
  <c r="E71" i="5"/>
  <c r="W72" i="27"/>
  <c r="H24" i="27"/>
  <c r="D20" i="27"/>
  <c r="F20" i="39" s="1"/>
  <c r="Y42" i="27"/>
  <c r="Y43" i="27" s="1"/>
  <c r="L66" i="27"/>
  <c r="M16" i="13"/>
  <c r="M45" i="15"/>
  <c r="E45" i="39" s="1"/>
  <c r="G45" i="15"/>
  <c r="AD29" i="27"/>
  <c r="D41" i="27"/>
  <c r="F41" i="39" s="1"/>
  <c r="W66" i="27"/>
  <c r="G80" i="5"/>
  <c r="I80" i="5" s="1"/>
  <c r="D16" i="37"/>
  <c r="M60" i="15"/>
  <c r="E60" i="39" s="1"/>
  <c r="G60" i="15"/>
  <c r="H39" i="37"/>
  <c r="F77" i="15"/>
  <c r="L77" i="15"/>
  <c r="D77" i="39" s="1"/>
  <c r="AD43" i="27"/>
  <c r="AB56" i="27"/>
  <c r="Z72" i="27"/>
  <c r="I51" i="37"/>
  <c r="G16" i="45"/>
  <c r="G82" i="45" s="1"/>
  <c r="E16" i="25"/>
  <c r="I41" i="38"/>
  <c r="I73" i="38"/>
  <c r="D32" i="40"/>
  <c r="D36" i="40" s="1"/>
  <c r="L36" i="16"/>
  <c r="L29" i="45"/>
  <c r="D27" i="47"/>
  <c r="D29" i="47" s="1"/>
  <c r="J646" i="44"/>
  <c r="L91" i="46"/>
  <c r="D72" i="47"/>
  <c r="E24" i="26"/>
  <c r="G19" i="38"/>
  <c r="E24" i="38"/>
  <c r="I65" i="63"/>
  <c r="D36" i="25"/>
  <c r="F32" i="37"/>
  <c r="U82" i="26"/>
  <c r="S645" i="44" s="1"/>
  <c r="H47" i="38"/>
  <c r="E65" i="40"/>
  <c r="M66" i="16"/>
  <c r="Q82" i="26"/>
  <c r="O645" i="44" s="1"/>
  <c r="H19" i="40"/>
  <c r="H24" i="40" s="1"/>
  <c r="F24" i="40"/>
  <c r="X82" i="28"/>
  <c r="V648" i="44" s="1"/>
  <c r="H55" i="37"/>
  <c r="F82" i="16"/>
  <c r="F91" i="16" s="1"/>
  <c r="D72" i="28"/>
  <c r="F70" i="40"/>
  <c r="F14" i="5"/>
  <c r="H14" i="42"/>
  <c r="F73" i="5"/>
  <c r="H73" i="5" s="1"/>
  <c r="H73" i="37"/>
  <c r="E64" i="38"/>
  <c r="E66" i="38" s="1"/>
  <c r="M66" i="14"/>
  <c r="E36" i="26"/>
  <c r="G32" i="38"/>
  <c r="E32" i="40"/>
  <c r="E36" i="40" s="1"/>
  <c r="M36" i="16"/>
  <c r="H54" i="40"/>
  <c r="H56" i="40" s="1"/>
  <c r="F56" i="40"/>
  <c r="D59" i="50"/>
  <c r="D61" i="50" s="1"/>
  <c r="L61" i="49"/>
  <c r="L77" i="12"/>
  <c r="D77" i="36" s="1"/>
  <c r="F77" i="12"/>
  <c r="L60" i="12"/>
  <c r="D60" i="36" s="1"/>
  <c r="F60" i="12"/>
  <c r="E21" i="24"/>
  <c r="G21" i="36" s="1"/>
  <c r="I21" i="36" s="1"/>
  <c r="L73" i="12"/>
  <c r="D73" i="36" s="1"/>
  <c r="F73" i="12"/>
  <c r="Y36" i="24"/>
  <c r="L29" i="11"/>
  <c r="D27" i="35"/>
  <c r="D29" i="35" s="1"/>
  <c r="E42" i="59"/>
  <c r="E43" i="59" s="1"/>
  <c r="G40" i="60"/>
  <c r="T651" i="44"/>
  <c r="V91" i="31"/>
  <c r="F40" i="52"/>
  <c r="D42" i="54"/>
  <c r="D43" i="54" s="1"/>
  <c r="D29" i="42"/>
  <c r="R651" i="44"/>
  <c r="T91" i="31"/>
  <c r="E32" i="50"/>
  <c r="E36" i="50" s="1"/>
  <c r="M36" i="49"/>
  <c r="D56" i="48"/>
  <c r="D11" i="24"/>
  <c r="G79" i="12"/>
  <c r="M79" i="12"/>
  <c r="E79" i="36" s="1"/>
  <c r="F78" i="12"/>
  <c r="L78" i="12"/>
  <c r="D78" i="36" s="1"/>
  <c r="L70" i="12"/>
  <c r="F70" i="12"/>
  <c r="H72" i="12"/>
  <c r="I72" i="24"/>
  <c r="E70" i="24"/>
  <c r="Q640" i="44"/>
  <c r="S91" i="21"/>
  <c r="E75" i="24"/>
  <c r="G75" i="36" s="1"/>
  <c r="X82" i="59"/>
  <c r="V654" i="44" s="1"/>
  <c r="F82" i="23"/>
  <c r="I19" i="33"/>
  <c r="G24" i="33"/>
  <c r="L24" i="58"/>
  <c r="D19" i="60"/>
  <c r="D24" i="60" s="1"/>
  <c r="E42" i="62"/>
  <c r="E43" i="62" s="1"/>
  <c r="G40" i="63"/>
  <c r="I82" i="19"/>
  <c r="I91" i="19" s="1"/>
  <c r="D56" i="62"/>
  <c r="F54" i="63"/>
  <c r="F16" i="58"/>
  <c r="F82" i="58" s="1"/>
  <c r="I73" i="52"/>
  <c r="F82" i="53"/>
  <c r="D24" i="30"/>
  <c r="F19" i="42"/>
  <c r="K644" i="44"/>
  <c r="M91" i="25"/>
  <c r="F87" i="15"/>
  <c r="F89" i="15" s="1"/>
  <c r="F89" i="13"/>
  <c r="G33" i="5"/>
  <c r="I33" i="5" s="1"/>
  <c r="L28" i="15"/>
  <c r="D28" i="39" s="1"/>
  <c r="H28" i="39" s="1"/>
  <c r="F28" i="15"/>
  <c r="G76" i="5"/>
  <c r="I76" i="5" s="1"/>
  <c r="G89" i="37"/>
  <c r="L42" i="13"/>
  <c r="L43" i="13" s="1"/>
  <c r="D40" i="37"/>
  <c r="D42" i="37" s="1"/>
  <c r="D43" i="37" s="1"/>
  <c r="D75" i="27"/>
  <c r="F75" i="39" s="1"/>
  <c r="H75" i="39" s="1"/>
  <c r="L73" i="15"/>
  <c r="D73" i="39" s="1"/>
  <c r="F73" i="15"/>
  <c r="E40" i="27"/>
  <c r="D42" i="26"/>
  <c r="D43" i="26" s="1"/>
  <c r="F40" i="38"/>
  <c r="L88" i="15"/>
  <c r="D88" i="39" s="1"/>
  <c r="H88" i="39" s="1"/>
  <c r="D88" i="37"/>
  <c r="H88" i="37" s="1"/>
  <c r="L16" i="16"/>
  <c r="D16" i="48"/>
  <c r="F11" i="50"/>
  <c r="D72" i="48"/>
  <c r="F70" i="50"/>
  <c r="F16" i="49"/>
  <c r="F82" i="49" s="1"/>
  <c r="H36" i="50"/>
  <c r="E36" i="48"/>
  <c r="G32" i="50"/>
  <c r="E24" i="34"/>
  <c r="H82" i="29"/>
  <c r="F638" i="44" s="1"/>
  <c r="I56" i="34"/>
  <c r="H80" i="50"/>
  <c r="D66" i="29"/>
  <c r="F64" i="41"/>
  <c r="D72" i="29"/>
  <c r="F70" i="41"/>
  <c r="G82" i="29"/>
  <c r="D29" i="29"/>
  <c r="F27" i="41"/>
  <c r="M36" i="17"/>
  <c r="F42" i="41"/>
  <c r="F43" i="41" s="1"/>
  <c r="I64" i="32"/>
  <c r="I66" i="32" s="1"/>
  <c r="G66" i="32"/>
  <c r="D42" i="20"/>
  <c r="D43" i="20" s="1"/>
  <c r="I55" i="34"/>
  <c r="G32" i="32"/>
  <c r="E36" i="20"/>
  <c r="L56" i="56"/>
  <c r="D54" i="57"/>
  <c r="D56" i="57" s="1"/>
  <c r="M36" i="56"/>
  <c r="D61" i="20"/>
  <c r="G24" i="32"/>
  <c r="I20" i="32"/>
  <c r="D72" i="20"/>
  <c r="F32" i="57"/>
  <c r="D36" i="55"/>
  <c r="D61" i="55"/>
  <c r="F59" i="57"/>
  <c r="P82" i="55"/>
  <c r="AF82" i="24"/>
  <c r="AF91" i="24" s="1"/>
  <c r="AO91" i="24"/>
  <c r="E16" i="57"/>
  <c r="AB16" i="24"/>
  <c r="D64" i="24"/>
  <c r="L35" i="12"/>
  <c r="D35" i="36" s="1"/>
  <c r="F35" i="12"/>
  <c r="U16" i="24"/>
  <c r="U82" i="24" s="1"/>
  <c r="L27" i="12"/>
  <c r="F27" i="12"/>
  <c r="H29" i="12"/>
  <c r="W16" i="24"/>
  <c r="G12" i="12"/>
  <c r="M12" i="12"/>
  <c r="E12" i="36" s="1"/>
  <c r="F41" i="12"/>
  <c r="L41" i="12"/>
  <c r="D41" i="36" s="1"/>
  <c r="H41" i="36" s="1"/>
  <c r="G15" i="12"/>
  <c r="M15" i="12"/>
  <c r="E15" i="36" s="1"/>
  <c r="G80" i="12"/>
  <c r="M80" i="12"/>
  <c r="E80" i="36" s="1"/>
  <c r="I80" i="36" s="1"/>
  <c r="E47" i="5"/>
  <c r="M73" i="12"/>
  <c r="E73" i="36" s="1"/>
  <c r="I73" i="36" s="1"/>
  <c r="G73" i="12"/>
  <c r="E15" i="24"/>
  <c r="G15" i="36" s="1"/>
  <c r="I15" i="36" s="1"/>
  <c r="R56" i="24"/>
  <c r="H82" i="9"/>
  <c r="H91" i="9" s="1"/>
  <c r="D29" i="21"/>
  <c r="F27" i="33"/>
  <c r="E66" i="21"/>
  <c r="G64" i="33"/>
  <c r="G89" i="24"/>
  <c r="H14" i="33"/>
  <c r="S24" i="24"/>
  <c r="AC43" i="24"/>
  <c r="W66" i="24"/>
  <c r="H61" i="12"/>
  <c r="L59" i="12"/>
  <c r="F59" i="12"/>
  <c r="AC36" i="24"/>
  <c r="J56" i="24"/>
  <c r="AA16" i="24"/>
  <c r="D15" i="24"/>
  <c r="F15" i="36" s="1"/>
  <c r="V36" i="24"/>
  <c r="D35" i="24"/>
  <c r="F35" i="36" s="1"/>
  <c r="K36" i="24"/>
  <c r="V56" i="24"/>
  <c r="D74" i="24"/>
  <c r="F74" i="36" s="1"/>
  <c r="R72" i="24"/>
  <c r="X16" i="24"/>
  <c r="J24" i="24"/>
  <c r="T66" i="24"/>
  <c r="L16" i="11"/>
  <c r="D12" i="35"/>
  <c r="D16" i="35" s="1"/>
  <c r="F36" i="9"/>
  <c r="I81" i="33"/>
  <c r="E54" i="35"/>
  <c r="E56" i="35" s="1"/>
  <c r="M56" i="11"/>
  <c r="I35" i="35"/>
  <c r="H39" i="33"/>
  <c r="F39" i="5"/>
  <c r="H39" i="5" s="1"/>
  <c r="AE72" i="24"/>
  <c r="I13" i="33"/>
  <c r="AB56" i="24"/>
  <c r="R82" i="23"/>
  <c r="P641" i="44" s="1"/>
  <c r="I35" i="33"/>
  <c r="E35" i="5"/>
  <c r="V82" i="21"/>
  <c r="Y82" i="21"/>
  <c r="E29" i="23"/>
  <c r="G27" i="35"/>
  <c r="I66" i="24"/>
  <c r="H78" i="35"/>
  <c r="E61" i="21"/>
  <c r="V82" i="23"/>
  <c r="T641" i="44" s="1"/>
  <c r="E42" i="23"/>
  <c r="E43" i="23" s="1"/>
  <c r="G40" i="35"/>
  <c r="M36" i="24"/>
  <c r="M36" i="58"/>
  <c r="E32" i="60"/>
  <c r="E36" i="60" s="1"/>
  <c r="D16" i="23"/>
  <c r="F11" i="35"/>
  <c r="M61" i="24"/>
  <c r="I15" i="63"/>
  <c r="I41" i="60"/>
  <c r="X82" i="62"/>
  <c r="E66" i="59"/>
  <c r="G64" i="60"/>
  <c r="D42" i="62"/>
  <c r="D43" i="62" s="1"/>
  <c r="F40" i="63"/>
  <c r="E24" i="62"/>
  <c r="G19" i="63"/>
  <c r="I77" i="33"/>
  <c r="I60" i="60"/>
  <c r="I82" i="61"/>
  <c r="M36" i="19"/>
  <c r="H15" i="43"/>
  <c r="F15" i="5"/>
  <c r="D66" i="59"/>
  <c r="F64" i="60"/>
  <c r="M24" i="61"/>
  <c r="F91" i="31"/>
  <c r="F54" i="35"/>
  <c r="D56" i="23"/>
  <c r="M56" i="61"/>
  <c r="E54" i="63"/>
  <c r="E56" i="63" s="1"/>
  <c r="G82" i="31"/>
  <c r="G91" i="31" s="1"/>
  <c r="J651" i="44"/>
  <c r="L91" i="31"/>
  <c r="F82" i="54"/>
  <c r="L72" i="19"/>
  <c r="F59" i="43"/>
  <c r="D61" i="31"/>
  <c r="AI82" i="54"/>
  <c r="D60" i="5"/>
  <c r="AI82" i="31"/>
  <c r="AI91" i="31" s="1"/>
  <c r="I71" i="43"/>
  <c r="G71" i="5"/>
  <c r="H79" i="43"/>
  <c r="G77" i="5"/>
  <c r="I77" i="5" s="1"/>
  <c r="D66" i="52"/>
  <c r="G82" i="30"/>
  <c r="M13" i="15"/>
  <c r="E13" i="39" s="1"/>
  <c r="G13" i="15"/>
  <c r="G76" i="15"/>
  <c r="M76" i="15"/>
  <c r="E76" i="39" s="1"/>
  <c r="F71" i="5"/>
  <c r="H71" i="5" s="1"/>
  <c r="F16" i="43"/>
  <c r="H11" i="43"/>
  <c r="I82" i="53"/>
  <c r="F36" i="42"/>
  <c r="H32" i="42"/>
  <c r="H36" i="42" s="1"/>
  <c r="AG82" i="27"/>
  <c r="AG91" i="27" s="1"/>
  <c r="H64" i="43"/>
  <c r="M24" i="13"/>
  <c r="E19" i="37"/>
  <c r="E24" i="37" s="1"/>
  <c r="F47" i="15"/>
  <c r="L47" i="15"/>
  <c r="D47" i="39" s="1"/>
  <c r="H47" i="39" s="1"/>
  <c r="M78" i="15"/>
  <c r="E78" i="39" s="1"/>
  <c r="I78" i="39" s="1"/>
  <c r="G78" i="15"/>
  <c r="R42" i="27"/>
  <c r="R43" i="27" s="1"/>
  <c r="X61" i="27"/>
  <c r="I40" i="42"/>
  <c r="E42" i="42"/>
  <c r="E43" i="42" s="1"/>
  <c r="D77" i="5"/>
  <c r="M81" i="15"/>
  <c r="E81" i="39" s="1"/>
  <c r="G81" i="15"/>
  <c r="Q61" i="27"/>
  <c r="AA72" i="27"/>
  <c r="M20" i="15"/>
  <c r="E20" i="39" s="1"/>
  <c r="I20" i="39" s="1"/>
  <c r="G20" i="15"/>
  <c r="O82" i="25"/>
  <c r="D22" i="27"/>
  <c r="F22" i="39" s="1"/>
  <c r="AA82" i="25"/>
  <c r="H56" i="27"/>
  <c r="D54" i="27"/>
  <c r="G39" i="15"/>
  <c r="M39" i="15"/>
  <c r="E39" i="39" s="1"/>
  <c r="I39" i="39" s="1"/>
  <c r="I11" i="52"/>
  <c r="I16" i="52" s="1"/>
  <c r="G16" i="52"/>
  <c r="H27" i="42"/>
  <c r="H29" i="42" s="1"/>
  <c r="F29" i="42"/>
  <c r="V61" i="27"/>
  <c r="M61" i="13"/>
  <c r="T16" i="27"/>
  <c r="T82" i="27" s="1"/>
  <c r="AA24" i="27"/>
  <c r="H72" i="27"/>
  <c r="D70" i="27"/>
  <c r="F24" i="18"/>
  <c r="F20" i="5"/>
  <c r="M75" i="15"/>
  <c r="E75" i="39" s="1"/>
  <c r="G75" i="15"/>
  <c r="L80" i="15"/>
  <c r="D80" i="39" s="1"/>
  <c r="H80" i="39" s="1"/>
  <c r="F80" i="15"/>
  <c r="I22" i="37"/>
  <c r="T66" i="27"/>
  <c r="M14" i="15"/>
  <c r="E14" i="39" s="1"/>
  <c r="G14" i="15"/>
  <c r="L76" i="15"/>
  <c r="D76" i="39" s="1"/>
  <c r="H76" i="39" s="1"/>
  <c r="F76" i="15"/>
  <c r="D29" i="25"/>
  <c r="F27" i="37"/>
  <c r="G35" i="5"/>
  <c r="I35" i="5" s="1"/>
  <c r="I82" i="25"/>
  <c r="AE66" i="27"/>
  <c r="T24" i="27"/>
  <c r="I75" i="37"/>
  <c r="H79" i="37"/>
  <c r="I55" i="37"/>
  <c r="R61" i="27"/>
  <c r="H71" i="37"/>
  <c r="D77" i="27"/>
  <c r="F77" i="39" s="1"/>
  <c r="H77" i="39" s="1"/>
  <c r="T61" i="27"/>
  <c r="T72" i="27"/>
  <c r="G16" i="37"/>
  <c r="I11" i="37"/>
  <c r="I16" i="37" s="1"/>
  <c r="D66" i="25"/>
  <c r="F64" i="37"/>
  <c r="E66" i="46"/>
  <c r="G64" i="47"/>
  <c r="E56" i="25"/>
  <c r="G54" i="37"/>
  <c r="G82" i="14"/>
  <c r="E56" i="26"/>
  <c r="G54" i="38"/>
  <c r="F82" i="14"/>
  <c r="I82" i="16"/>
  <c r="I91" i="16" s="1"/>
  <c r="F45" i="5"/>
  <c r="AC82" i="26"/>
  <c r="AA645" i="44" s="1"/>
  <c r="F66" i="47"/>
  <c r="H64" i="47"/>
  <c r="H66" i="47" s="1"/>
  <c r="Q16" i="27"/>
  <c r="D29" i="26"/>
  <c r="F27" i="38"/>
  <c r="E66" i="26"/>
  <c r="G64" i="38"/>
  <c r="M61" i="16"/>
  <c r="E59" i="40"/>
  <c r="L43" i="45"/>
  <c r="G36" i="14"/>
  <c r="H13" i="40"/>
  <c r="I32" i="40"/>
  <c r="I36" i="40" s="1"/>
  <c r="G36" i="40"/>
  <c r="L24" i="10"/>
  <c r="D20" i="34"/>
  <c r="G49" i="12"/>
  <c r="M49" i="12"/>
  <c r="E49" i="36" s="1"/>
  <c r="M640" i="44"/>
  <c r="O91" i="21"/>
  <c r="M35" i="12"/>
  <c r="E35" i="36" s="1"/>
  <c r="G35" i="12"/>
  <c r="M651" i="44"/>
  <c r="O91" i="31"/>
  <c r="F65" i="43"/>
  <c r="D66" i="31"/>
  <c r="F27" i="40"/>
  <c r="D29" i="28"/>
  <c r="L16" i="8"/>
  <c r="D11" i="32"/>
  <c r="D16" i="32" s="1"/>
  <c r="E16" i="20"/>
  <c r="G11" i="32"/>
  <c r="H76" i="32"/>
  <c r="F76" i="5"/>
  <c r="X91" i="55"/>
  <c r="V649" i="44"/>
  <c r="L28" i="12"/>
  <c r="D28" i="36" s="1"/>
  <c r="H28" i="36" s="1"/>
  <c r="F28" i="12"/>
  <c r="D59" i="24"/>
  <c r="L23" i="12"/>
  <c r="D23" i="36" s="1"/>
  <c r="F23" i="12"/>
  <c r="G71" i="12"/>
  <c r="M71" i="12"/>
  <c r="E71" i="36" s="1"/>
  <c r="I71" i="36" s="1"/>
  <c r="M23" i="12"/>
  <c r="E23" i="36" s="1"/>
  <c r="G23" i="12"/>
  <c r="E55" i="24"/>
  <c r="G55" i="36" s="1"/>
  <c r="I55" i="36" s="1"/>
  <c r="AB24" i="24"/>
  <c r="E16" i="21"/>
  <c r="G11" i="33"/>
  <c r="V640" i="44"/>
  <c r="X91" i="21"/>
  <c r="D54" i="24"/>
  <c r="H56" i="24"/>
  <c r="H88" i="36"/>
  <c r="E47" i="24"/>
  <c r="G47" i="36" s="1"/>
  <c r="I47" i="36" s="1"/>
  <c r="D80" i="5"/>
  <c r="Q82" i="21"/>
  <c r="L36" i="11"/>
  <c r="D32" i="35"/>
  <c r="D36" i="35" s="1"/>
  <c r="G59" i="35"/>
  <c r="E61" i="23"/>
  <c r="G19" i="60"/>
  <c r="E24" i="59"/>
  <c r="G82" i="59"/>
  <c r="I51" i="60"/>
  <c r="M42" i="58"/>
  <c r="M43" i="58" s="1"/>
  <c r="I79" i="43"/>
  <c r="G79" i="5"/>
  <c r="E36" i="54"/>
  <c r="G32" i="52"/>
  <c r="S82" i="54"/>
  <c r="Q653" i="44" s="1"/>
  <c r="H13" i="43"/>
  <c r="E66" i="54"/>
  <c r="G64" i="52"/>
  <c r="G55" i="5"/>
  <c r="F24" i="60"/>
  <c r="G59" i="15"/>
  <c r="M59" i="15"/>
  <c r="I61" i="15"/>
  <c r="G21" i="5"/>
  <c r="I21" i="5" s="1"/>
  <c r="E42" i="30"/>
  <c r="E43" i="30" s="1"/>
  <c r="G41" i="42"/>
  <c r="H64" i="52"/>
  <c r="H66" i="52" s="1"/>
  <c r="F66" i="52"/>
  <c r="I24" i="27"/>
  <c r="E19" i="27"/>
  <c r="F35" i="5"/>
  <c r="H35" i="5" s="1"/>
  <c r="I16" i="15"/>
  <c r="M11" i="15"/>
  <c r="G11" i="15"/>
  <c r="F23" i="5"/>
  <c r="H23" i="5" s="1"/>
  <c r="D19" i="27"/>
  <c r="M73" i="15"/>
  <c r="E73" i="39" s="1"/>
  <c r="G73" i="15"/>
  <c r="F49" i="15"/>
  <c r="L49" i="15"/>
  <c r="D49" i="39" s="1"/>
  <c r="M55" i="15"/>
  <c r="E55" i="39" s="1"/>
  <c r="I55" i="39" s="1"/>
  <c r="G55" i="15"/>
  <c r="Q43" i="27"/>
  <c r="E16" i="37"/>
  <c r="L66" i="45"/>
  <c r="D64" i="47"/>
  <c r="D66" i="47" s="1"/>
  <c r="L51" i="15"/>
  <c r="D51" i="39" s="1"/>
  <c r="F51" i="15"/>
  <c r="AB36" i="27"/>
  <c r="H78" i="37"/>
  <c r="M16" i="27"/>
  <c r="E65" i="27"/>
  <c r="G65" i="39" s="1"/>
  <c r="D82" i="30"/>
  <c r="D24" i="40"/>
  <c r="J82" i="48"/>
  <c r="H652" i="44" s="1"/>
  <c r="D61" i="48"/>
  <c r="F59" i="50"/>
  <c r="R82" i="48"/>
  <c r="P652" i="44" s="1"/>
  <c r="E66" i="48"/>
  <c r="G65" i="50"/>
  <c r="H28" i="50"/>
  <c r="E29" i="48"/>
  <c r="G27" i="50"/>
  <c r="E16" i="48"/>
  <c r="M24" i="49"/>
  <c r="E20" i="50"/>
  <c r="E24" i="50" s="1"/>
  <c r="L36" i="49"/>
  <c r="M72" i="49"/>
  <c r="E70" i="50"/>
  <c r="E72" i="50" s="1"/>
  <c r="L16" i="49"/>
  <c r="L82" i="49" s="1"/>
  <c r="I24" i="34"/>
  <c r="F82" i="29"/>
  <c r="I80" i="34"/>
  <c r="L24" i="8"/>
  <c r="D19" i="32"/>
  <c r="D24" i="32" s="1"/>
  <c r="H42" i="41"/>
  <c r="H43" i="41" s="1"/>
  <c r="E89" i="55"/>
  <c r="G26" i="4" s="1"/>
  <c r="H26" i="4" s="1"/>
  <c r="G86" i="57"/>
  <c r="I45" i="32"/>
  <c r="E42" i="20"/>
  <c r="E43" i="20" s="1"/>
  <c r="G40" i="32"/>
  <c r="I82" i="56"/>
  <c r="I91" i="56" s="1"/>
  <c r="M42" i="56"/>
  <c r="M43" i="56" s="1"/>
  <c r="E40" i="57"/>
  <c r="E40" i="5" s="1"/>
  <c r="E42" i="5" s="1"/>
  <c r="E43" i="5" s="1"/>
  <c r="G82" i="20"/>
  <c r="F64" i="57"/>
  <c r="D66" i="55"/>
  <c r="E16" i="55"/>
  <c r="E82" i="55" s="1"/>
  <c r="G11" i="57"/>
  <c r="E42" i="29"/>
  <c r="E43" i="29" s="1"/>
  <c r="G40" i="41"/>
  <c r="E29" i="20"/>
  <c r="G27" i="32"/>
  <c r="H70" i="32"/>
  <c r="H72" i="32" s="1"/>
  <c r="F72" i="32"/>
  <c r="M42" i="8"/>
  <c r="M43" i="8" s="1"/>
  <c r="E40" i="32"/>
  <c r="E42" i="32" s="1"/>
  <c r="E43" i="32" s="1"/>
  <c r="D29" i="55"/>
  <c r="F27" i="57"/>
  <c r="E29" i="57"/>
  <c r="F40" i="57"/>
  <c r="D42" i="55"/>
  <c r="D43" i="55" s="1"/>
  <c r="T649" i="44"/>
  <c r="V91" i="55"/>
  <c r="AN82" i="24"/>
  <c r="AN91" i="24" s="1"/>
  <c r="M16" i="56"/>
  <c r="M40" i="12"/>
  <c r="I42" i="12"/>
  <c r="I43" i="12" s="1"/>
  <c r="G40" i="12"/>
  <c r="F39" i="12"/>
  <c r="L39" i="12"/>
  <c r="D39" i="36" s="1"/>
  <c r="AC16" i="24"/>
  <c r="L34" i="12"/>
  <c r="D34" i="36" s="1"/>
  <c r="H34" i="36" s="1"/>
  <c r="F34" i="12"/>
  <c r="AE16" i="24"/>
  <c r="M20" i="12"/>
  <c r="E20" i="36" s="1"/>
  <c r="G20" i="12"/>
  <c r="L51" i="12"/>
  <c r="D51" i="36" s="1"/>
  <c r="F51" i="12"/>
  <c r="M19" i="12"/>
  <c r="I24" i="12"/>
  <c r="G19" i="12"/>
  <c r="G24" i="12" s="1"/>
  <c r="R16" i="24"/>
  <c r="D16" i="21"/>
  <c r="F11" i="33"/>
  <c r="I36" i="24"/>
  <c r="Z56" i="24"/>
  <c r="L16" i="9"/>
  <c r="D14" i="33"/>
  <c r="E19" i="24"/>
  <c r="I24" i="24"/>
  <c r="X36" i="24"/>
  <c r="G39" i="12"/>
  <c r="M39" i="12"/>
  <c r="E39" i="36" s="1"/>
  <c r="I42" i="24"/>
  <c r="I43" i="24" s="1"/>
  <c r="E40" i="24"/>
  <c r="AC56" i="24"/>
  <c r="M66" i="24"/>
  <c r="E89" i="24"/>
  <c r="G86" i="36"/>
  <c r="G78" i="12"/>
  <c r="M78" i="12"/>
  <c r="E78" i="36" s="1"/>
  <c r="AA24" i="24"/>
  <c r="D27" i="24"/>
  <c r="H29" i="24"/>
  <c r="E49" i="24"/>
  <c r="G49" i="36" s="1"/>
  <c r="I49" i="36" s="1"/>
  <c r="H61" i="24"/>
  <c r="AE66" i="24"/>
  <c r="F42" i="9"/>
  <c r="F43" i="9" s="1"/>
  <c r="M66" i="9"/>
  <c r="E64" i="33"/>
  <c r="E66" i="33" s="1"/>
  <c r="V43" i="24"/>
  <c r="D47" i="24"/>
  <c r="F47" i="36" s="1"/>
  <c r="X56" i="24"/>
  <c r="I82" i="9"/>
  <c r="I91" i="9" s="1"/>
  <c r="M47" i="12"/>
  <c r="E47" i="36" s="1"/>
  <c r="G47" i="12"/>
  <c r="AD36" i="24"/>
  <c r="T82" i="21"/>
  <c r="D77" i="24"/>
  <c r="F77" i="36" s="1"/>
  <c r="H77" i="36" s="1"/>
  <c r="I21" i="33"/>
  <c r="AJ82" i="21"/>
  <c r="AJ91" i="21" s="1"/>
  <c r="Z72" i="24"/>
  <c r="AC29" i="24"/>
  <c r="E41" i="24"/>
  <c r="G41" i="36" s="1"/>
  <c r="E42" i="21"/>
  <c r="E43" i="21" s="1"/>
  <c r="G40" i="33"/>
  <c r="L24" i="11"/>
  <c r="D20" i="35"/>
  <c r="D24" i="35" s="1"/>
  <c r="L36" i="9"/>
  <c r="D32" i="33"/>
  <c r="AD66" i="24"/>
  <c r="D39" i="24"/>
  <c r="F39" i="36" s="1"/>
  <c r="H39" i="36" s="1"/>
  <c r="AB43" i="24"/>
  <c r="E72" i="21"/>
  <c r="G70" i="33"/>
  <c r="D55" i="24"/>
  <c r="F55" i="36" s="1"/>
  <c r="H55" i="36" s="1"/>
  <c r="L42" i="11"/>
  <c r="L43" i="11" s="1"/>
  <c r="Z82" i="23"/>
  <c r="X641" i="44" s="1"/>
  <c r="V16" i="24"/>
  <c r="I81" i="35"/>
  <c r="M16" i="11"/>
  <c r="H14" i="35"/>
  <c r="H55" i="35"/>
  <c r="I74" i="33"/>
  <c r="G43" i="58"/>
  <c r="G82" i="58" s="1"/>
  <c r="W82" i="23"/>
  <c r="U641" i="44" s="1"/>
  <c r="F66" i="35"/>
  <c r="E27" i="60"/>
  <c r="E29" i="60" s="1"/>
  <c r="M29" i="58"/>
  <c r="AF82" i="62"/>
  <c r="I34" i="63"/>
  <c r="G65" i="12"/>
  <c r="M65" i="12"/>
  <c r="E65" i="36" s="1"/>
  <c r="I65" i="36" s="1"/>
  <c r="AM82" i="59"/>
  <c r="E19" i="35"/>
  <c r="E24" i="35" s="1"/>
  <c r="E82" i="35" s="1"/>
  <c r="M24" i="11"/>
  <c r="D61" i="23"/>
  <c r="F59" i="35"/>
  <c r="U82" i="62"/>
  <c r="F32" i="63"/>
  <c r="D36" i="62"/>
  <c r="D82" i="62" s="1"/>
  <c r="G32" i="60"/>
  <c r="E36" i="59"/>
  <c r="H75" i="60"/>
  <c r="S651" i="44"/>
  <c r="U91" i="31"/>
  <c r="G59" i="43"/>
  <c r="E61" i="31"/>
  <c r="M36" i="61"/>
  <c r="D72" i="31"/>
  <c r="F70" i="43"/>
  <c r="AC82" i="54"/>
  <c r="AA653" i="44" s="1"/>
  <c r="D61" i="43"/>
  <c r="G11" i="43"/>
  <c r="E16" i="31"/>
  <c r="I82" i="23"/>
  <c r="H60" i="43"/>
  <c r="E72" i="54"/>
  <c r="G70" i="52"/>
  <c r="G59" i="63"/>
  <c r="E61" i="62"/>
  <c r="H77" i="43"/>
  <c r="F77" i="5"/>
  <c r="H77" i="5" s="1"/>
  <c r="AB82" i="54"/>
  <c r="Z653" i="44" s="1"/>
  <c r="P651" i="44"/>
  <c r="R91" i="31"/>
  <c r="L66" i="53"/>
  <c r="M21" i="15"/>
  <c r="E21" i="39" s="1"/>
  <c r="G21" i="15"/>
  <c r="G80" i="15"/>
  <c r="M80" i="15"/>
  <c r="E80" i="39" s="1"/>
  <c r="D24" i="31"/>
  <c r="F19" i="43"/>
  <c r="E12" i="5"/>
  <c r="D16" i="31"/>
  <c r="H78" i="52"/>
  <c r="E72" i="42"/>
  <c r="G19" i="43"/>
  <c r="E24" i="31"/>
  <c r="E29" i="30"/>
  <c r="G28" i="42"/>
  <c r="G16" i="21"/>
  <c r="G82" i="21" s="1"/>
  <c r="G91" i="21" s="1"/>
  <c r="E12" i="21"/>
  <c r="G12" i="33" s="1"/>
  <c r="I12" i="33" s="1"/>
  <c r="F21" i="15"/>
  <c r="L21" i="15"/>
  <c r="D21" i="39" s="1"/>
  <c r="I16" i="27"/>
  <c r="I82" i="27" s="1"/>
  <c r="H65" i="52"/>
  <c r="E56" i="30"/>
  <c r="G54" i="42"/>
  <c r="F60" i="15"/>
  <c r="L60" i="15"/>
  <c r="D60" i="39" s="1"/>
  <c r="L86" i="15"/>
  <c r="L89" i="13"/>
  <c r="D86" i="37"/>
  <c r="AD24" i="27"/>
  <c r="E77" i="27"/>
  <c r="G77" i="39" s="1"/>
  <c r="L23" i="15"/>
  <c r="D23" i="39" s="1"/>
  <c r="H23" i="39" s="1"/>
  <c r="F23" i="15"/>
  <c r="D24" i="25"/>
  <c r="F19" i="37"/>
  <c r="AC29" i="27"/>
  <c r="E72" i="25"/>
  <c r="G70" i="37"/>
  <c r="E76" i="27"/>
  <c r="G76" i="39" s="1"/>
  <c r="D22" i="5"/>
  <c r="G78" i="5"/>
  <c r="M42" i="13"/>
  <c r="M43" i="13" s="1"/>
  <c r="M79" i="15"/>
  <c r="E79" i="39" s="1"/>
  <c r="G79" i="15"/>
  <c r="G32" i="37"/>
  <c r="E36" i="25"/>
  <c r="E61" i="25"/>
  <c r="G59" i="37"/>
  <c r="E22" i="5"/>
  <c r="I22" i="42"/>
  <c r="I24" i="42" s="1"/>
  <c r="G34" i="5"/>
  <c r="I34" i="5" s="1"/>
  <c r="G39" i="5"/>
  <c r="I39" i="5" s="1"/>
  <c r="M19" i="15"/>
  <c r="G19" i="15"/>
  <c r="I24" i="15"/>
  <c r="T82" i="25"/>
  <c r="H20" i="37"/>
  <c r="X43" i="27"/>
  <c r="K56" i="27"/>
  <c r="P72" i="27"/>
  <c r="D74" i="27"/>
  <c r="F74" i="39" s="1"/>
  <c r="H74" i="39" s="1"/>
  <c r="L24" i="18"/>
  <c r="D19" i="42"/>
  <c r="G22" i="5"/>
  <c r="I22" i="5" s="1"/>
  <c r="D73" i="5"/>
  <c r="L78" i="15"/>
  <c r="D78" i="39" s="1"/>
  <c r="F78" i="15"/>
  <c r="K646" i="44"/>
  <c r="M91" i="46"/>
  <c r="H16" i="27"/>
  <c r="D11" i="27"/>
  <c r="I36" i="27"/>
  <c r="E32" i="27"/>
  <c r="E35" i="27"/>
  <c r="G35" i="39" s="1"/>
  <c r="Z42" i="27"/>
  <c r="Z43" i="27" s="1"/>
  <c r="M32" i="15"/>
  <c r="G32" i="15"/>
  <c r="G36" i="15" s="1"/>
  <c r="I36" i="15"/>
  <c r="I14" i="37"/>
  <c r="K24" i="27"/>
  <c r="M42" i="14"/>
  <c r="M43" i="14" s="1"/>
  <c r="D89" i="27"/>
  <c r="H15" i="37"/>
  <c r="L82" i="25"/>
  <c r="E24" i="25"/>
  <c r="G19" i="37"/>
  <c r="Z61" i="27"/>
  <c r="D29" i="46"/>
  <c r="F27" i="47"/>
  <c r="M16" i="18"/>
  <c r="E11" i="42"/>
  <c r="M23" i="15"/>
  <c r="E23" i="39" s="1"/>
  <c r="G23" i="15"/>
  <c r="R82" i="25"/>
  <c r="J66" i="27"/>
  <c r="I23" i="37"/>
  <c r="M16" i="14"/>
  <c r="E11" i="38"/>
  <c r="E16" i="38" s="1"/>
  <c r="M42" i="16"/>
  <c r="M43" i="16" s="1"/>
  <c r="H82" i="45"/>
  <c r="L56" i="45"/>
  <c r="I646" i="44"/>
  <c r="K91" i="46"/>
  <c r="H82" i="14"/>
  <c r="I33" i="38"/>
  <c r="D40" i="40"/>
  <c r="D42" i="40" s="1"/>
  <c r="D43" i="40" s="1"/>
  <c r="L42" i="16"/>
  <c r="L43" i="16" s="1"/>
  <c r="L65" i="15"/>
  <c r="D65" i="39" s="1"/>
  <c r="H65" i="39" s="1"/>
  <c r="F65" i="15"/>
  <c r="E70" i="47"/>
  <c r="M72" i="45"/>
  <c r="F36" i="47"/>
  <c r="H32" i="47"/>
  <c r="H36" i="47" s="1"/>
  <c r="AK82" i="26"/>
  <c r="F64" i="38"/>
  <c r="D66" i="26"/>
  <c r="E56" i="28"/>
  <c r="G54" i="40"/>
  <c r="G82" i="46"/>
  <c r="G91" i="46" s="1"/>
  <c r="F70" i="38"/>
  <c r="D72" i="26"/>
  <c r="H43" i="47"/>
  <c r="I41" i="47"/>
  <c r="I42" i="47" s="1"/>
  <c r="I43" i="47" s="1"/>
  <c r="G42" i="47"/>
  <c r="G43" i="47" s="1"/>
  <c r="D64" i="38"/>
  <c r="D66" i="38" s="1"/>
  <c r="L66" i="14"/>
  <c r="P82" i="26"/>
  <c r="N645" i="44" s="1"/>
  <c r="E42" i="26"/>
  <c r="E43" i="26" s="1"/>
  <c r="G40" i="38"/>
  <c r="L56" i="13"/>
  <c r="Y82" i="26"/>
  <c r="W645" i="44" s="1"/>
  <c r="I66" i="27"/>
  <c r="E32" i="38"/>
  <c r="E36" i="38" s="1"/>
  <c r="M36" i="14"/>
  <c r="F82" i="26"/>
  <c r="M16" i="16"/>
  <c r="Z82" i="48"/>
  <c r="X652" i="44" s="1"/>
  <c r="G66" i="41"/>
  <c r="I64" i="41"/>
  <c r="I66" i="41" s="1"/>
  <c r="D42" i="24"/>
  <c r="D43" i="24" s="1"/>
  <c r="F40" i="36"/>
  <c r="F13" i="12"/>
  <c r="L13" i="12"/>
  <c r="D13" i="36" s="1"/>
  <c r="G27" i="12"/>
  <c r="G29" i="12" s="1"/>
  <c r="M27" i="12"/>
  <c r="I29" i="12"/>
  <c r="G33" i="12"/>
  <c r="M33" i="12"/>
  <c r="E33" i="36" s="1"/>
  <c r="D70" i="24"/>
  <c r="H72" i="24"/>
  <c r="F59" i="33"/>
  <c r="D61" i="21"/>
  <c r="I76" i="36"/>
  <c r="E27" i="24"/>
  <c r="I29" i="24"/>
  <c r="G84" i="24"/>
  <c r="I28" i="36"/>
  <c r="M16" i="9"/>
  <c r="H36" i="12"/>
  <c r="L32" i="12"/>
  <c r="F32" i="12"/>
  <c r="E42" i="54"/>
  <c r="E43" i="54" s="1"/>
  <c r="G40" i="52"/>
  <c r="H49" i="43"/>
  <c r="D56" i="30"/>
  <c r="F55" i="42"/>
  <c r="M33" i="15"/>
  <c r="E33" i="39" s="1"/>
  <c r="G33" i="15"/>
  <c r="H55" i="39"/>
  <c r="E55" i="60"/>
  <c r="E56" i="60" s="1"/>
  <c r="M56" i="58"/>
  <c r="F47" i="5"/>
  <c r="H47" i="5" s="1"/>
  <c r="G72" i="42"/>
  <c r="I70" i="42"/>
  <c r="I72" i="42" s="1"/>
  <c r="Z644" i="44"/>
  <c r="AB91" i="25"/>
  <c r="L24" i="13"/>
  <c r="L82" i="13" s="1"/>
  <c r="L91" i="13" s="1"/>
  <c r="D20" i="37"/>
  <c r="D24" i="37" s="1"/>
  <c r="E60" i="27"/>
  <c r="G60" i="39" s="1"/>
  <c r="M54" i="15"/>
  <c r="I56" i="15"/>
  <c r="G54" i="15"/>
  <c r="G27" i="47"/>
  <c r="E29" i="46"/>
  <c r="E82" i="46" s="1"/>
  <c r="E23" i="27"/>
  <c r="G23" i="39" s="1"/>
  <c r="I23" i="39" s="1"/>
  <c r="E60" i="47"/>
  <c r="M61" i="45"/>
  <c r="L72" i="14"/>
  <c r="D70" i="38"/>
  <c r="D72" i="38" s="1"/>
  <c r="L16" i="14"/>
  <c r="D11" i="38"/>
  <c r="D16" i="38" s="1"/>
  <c r="I81" i="39"/>
  <c r="G16" i="49"/>
  <c r="G82" i="49" s="1"/>
  <c r="I12" i="50"/>
  <c r="H21" i="50"/>
  <c r="L56" i="8"/>
  <c r="D54" i="32"/>
  <c r="H40" i="34"/>
  <c r="H42" i="34" s="1"/>
  <c r="F42" i="34"/>
  <c r="F43" i="34" s="1"/>
  <c r="G82" i="8"/>
  <c r="M649" i="44"/>
  <c r="O91" i="55"/>
  <c r="D24" i="20"/>
  <c r="F19" i="32"/>
  <c r="E16" i="32"/>
  <c r="G59" i="12"/>
  <c r="M59" i="12"/>
  <c r="I61" i="12"/>
  <c r="G34" i="12"/>
  <c r="M34" i="12"/>
  <c r="E34" i="36" s="1"/>
  <c r="I34" i="36" s="1"/>
  <c r="AE24" i="24"/>
  <c r="I56" i="24"/>
  <c r="E54" i="24"/>
  <c r="D40" i="33"/>
  <c r="D42" i="33" s="1"/>
  <c r="D43" i="33" s="1"/>
  <c r="L42" i="9"/>
  <c r="L43" i="9" s="1"/>
  <c r="U24" i="24"/>
  <c r="E29" i="21"/>
  <c r="G27" i="33"/>
  <c r="D81" i="24"/>
  <c r="F81" i="36" s="1"/>
  <c r="AD16" i="24"/>
  <c r="K82" i="23"/>
  <c r="I14" i="60"/>
  <c r="I16" i="60" s="1"/>
  <c r="M29" i="11"/>
  <c r="E61" i="59"/>
  <c r="G59" i="60"/>
  <c r="E36" i="35"/>
  <c r="G70" i="60"/>
  <c r="E72" i="59"/>
  <c r="M61" i="61"/>
  <c r="E29" i="31"/>
  <c r="G27" i="43"/>
  <c r="W651" i="44"/>
  <c r="Y91" i="31"/>
  <c r="G16" i="60"/>
  <c r="E24" i="54"/>
  <c r="G19" i="52"/>
  <c r="D45" i="5"/>
  <c r="E66" i="30"/>
  <c r="G65" i="42"/>
  <c r="F79" i="5"/>
  <c r="H79" i="5" s="1"/>
  <c r="G82" i="54"/>
  <c r="Z651" i="44"/>
  <c r="AB91" i="31"/>
  <c r="S644" i="44"/>
  <c r="U91" i="25"/>
  <c r="F71" i="15"/>
  <c r="L71" i="15"/>
  <c r="D71" i="39" s="1"/>
  <c r="H71" i="39" s="1"/>
  <c r="AC16" i="27"/>
  <c r="AC82" i="27" s="1"/>
  <c r="G82" i="25"/>
  <c r="G91" i="25" s="1"/>
  <c r="N42" i="27"/>
  <c r="N43" i="27" s="1"/>
  <c r="F60" i="47"/>
  <c r="D61" i="46"/>
  <c r="E20" i="40"/>
  <c r="M24" i="16"/>
  <c r="M74" i="15"/>
  <c r="E74" i="39" s="1"/>
  <c r="I74" i="39" s="1"/>
  <c r="G74" i="15"/>
  <c r="D36" i="26"/>
  <c r="F32" i="38"/>
  <c r="E72" i="26"/>
  <c r="H23" i="50"/>
  <c r="D40" i="50"/>
  <c r="D42" i="50" s="1"/>
  <c r="D43" i="50" s="1"/>
  <c r="D82" i="50" s="1"/>
  <c r="L42" i="49"/>
  <c r="L43" i="49" s="1"/>
  <c r="E82" i="22"/>
  <c r="D27" i="34"/>
  <c r="D29" i="34" s="1"/>
  <c r="L29" i="10"/>
  <c r="L61" i="10"/>
  <c r="L43" i="10"/>
  <c r="F56" i="41"/>
  <c r="I35" i="57"/>
  <c r="I36" i="57" s="1"/>
  <c r="M14" i="12"/>
  <c r="E14" i="36" s="1"/>
  <c r="I14" i="36" s="1"/>
  <c r="G14" i="12"/>
  <c r="M70" i="12"/>
  <c r="G70" i="12"/>
  <c r="G72" i="12" s="1"/>
  <c r="I72" i="12"/>
  <c r="L21" i="12"/>
  <c r="D21" i="36" s="1"/>
  <c r="F21" i="12"/>
  <c r="L65" i="12"/>
  <c r="D65" i="36" s="1"/>
  <c r="H65" i="36" s="1"/>
  <c r="F65" i="12"/>
  <c r="F81" i="12"/>
  <c r="L81" i="12"/>
  <c r="D81" i="36" s="1"/>
  <c r="AK82" i="24"/>
  <c r="AK91" i="24" s="1"/>
  <c r="I70" i="32"/>
  <c r="I72" i="32" s="1"/>
  <c r="G72" i="32"/>
  <c r="F15" i="12"/>
  <c r="L15" i="12"/>
  <c r="D15" i="36" s="1"/>
  <c r="F76" i="12"/>
  <c r="L76" i="12"/>
  <c r="D76" i="36" s="1"/>
  <c r="H76" i="36" s="1"/>
  <c r="F82" i="24"/>
  <c r="F91" i="24" s="1"/>
  <c r="G51" i="12"/>
  <c r="M51" i="12"/>
  <c r="E51" i="36" s="1"/>
  <c r="I51" i="36" s="1"/>
  <c r="D19" i="24"/>
  <c r="H24" i="24"/>
  <c r="E33" i="24"/>
  <c r="G33" i="36" s="1"/>
  <c r="I33" i="36" s="1"/>
  <c r="X72" i="24"/>
  <c r="E56" i="21"/>
  <c r="G54" i="33"/>
  <c r="U61" i="24"/>
  <c r="K24" i="24"/>
  <c r="R36" i="24"/>
  <c r="O61" i="24"/>
  <c r="O82" i="24" s="1"/>
  <c r="K72" i="24"/>
  <c r="K82" i="24" s="1"/>
  <c r="W56" i="24"/>
  <c r="F40" i="12"/>
  <c r="H42" i="12"/>
  <c r="H43" i="12" s="1"/>
  <c r="L40" i="12"/>
  <c r="L82" i="21"/>
  <c r="I61" i="24"/>
  <c r="M72" i="24"/>
  <c r="M13" i="12"/>
  <c r="E13" i="36" s="1"/>
  <c r="G13" i="12"/>
  <c r="AC24" i="24"/>
  <c r="W82" i="21"/>
  <c r="D79" i="24"/>
  <c r="F79" i="36" s="1"/>
  <c r="D89" i="24"/>
  <c r="F86" i="36"/>
  <c r="R24" i="24"/>
  <c r="J36" i="24"/>
  <c r="U66" i="24"/>
  <c r="O72" i="24"/>
  <c r="G74" i="12"/>
  <c r="M74" i="12"/>
  <c r="E74" i="36" s="1"/>
  <c r="K82" i="21"/>
  <c r="X61" i="24"/>
  <c r="I82" i="11"/>
  <c r="G19" i="35"/>
  <c r="E24" i="23"/>
  <c r="D56" i="21"/>
  <c r="F54" i="33"/>
  <c r="I82" i="21"/>
  <c r="S82" i="23"/>
  <c r="Q641" i="44" s="1"/>
  <c r="Y66" i="24"/>
  <c r="L42" i="58"/>
  <c r="L43" i="58" s="1"/>
  <c r="D40" i="60"/>
  <c r="D42" i="60" s="1"/>
  <c r="D43" i="60" s="1"/>
  <c r="V61" i="24"/>
  <c r="L72" i="11"/>
  <c r="H21" i="60"/>
  <c r="L61" i="11"/>
  <c r="E16" i="23"/>
  <c r="H60" i="35"/>
  <c r="E64" i="35"/>
  <c r="E66" i="35" s="1"/>
  <c r="M66" i="11"/>
  <c r="H74" i="35"/>
  <c r="G56" i="9"/>
  <c r="M36" i="11"/>
  <c r="F70" i="60"/>
  <c r="D72" i="59"/>
  <c r="H24" i="63"/>
  <c r="H42" i="24"/>
  <c r="H43" i="24" s="1"/>
  <c r="D56" i="59"/>
  <c r="F54" i="60"/>
  <c r="D24" i="62"/>
  <c r="I34" i="60"/>
  <c r="D33" i="43"/>
  <c r="L36" i="19"/>
  <c r="G70" i="35"/>
  <c r="E72" i="23"/>
  <c r="I60" i="63"/>
  <c r="E36" i="23"/>
  <c r="G32" i="35"/>
  <c r="D43" i="23"/>
  <c r="H33" i="60"/>
  <c r="E16" i="62"/>
  <c r="E82" i="62" s="1"/>
  <c r="G14" i="4" s="1"/>
  <c r="H14" i="4" s="1"/>
  <c r="G11" i="63"/>
  <c r="F24" i="63"/>
  <c r="D72" i="43"/>
  <c r="D71" i="5"/>
  <c r="F27" i="43"/>
  <c r="F27" i="5" s="1"/>
  <c r="D29" i="31"/>
  <c r="F42" i="60"/>
  <c r="F43" i="60" s="1"/>
  <c r="H28" i="43"/>
  <c r="F28" i="5"/>
  <c r="H28" i="5" s="1"/>
  <c r="L16" i="58"/>
  <c r="D11" i="60"/>
  <c r="D16" i="60" s="1"/>
  <c r="R82" i="59"/>
  <c r="P654" i="44" s="1"/>
  <c r="AG82" i="31"/>
  <c r="AG91" i="31" s="1"/>
  <c r="D13" i="43"/>
  <c r="L16" i="19"/>
  <c r="G27" i="52"/>
  <c r="E29" i="54"/>
  <c r="E87" i="5"/>
  <c r="AE82" i="31"/>
  <c r="D89" i="31"/>
  <c r="F86" i="43"/>
  <c r="L82" i="54"/>
  <c r="J653" i="44" s="1"/>
  <c r="I86" i="43"/>
  <c r="I89" i="43" s="1"/>
  <c r="G89" i="43"/>
  <c r="G86" i="5"/>
  <c r="V82" i="59"/>
  <c r="T654" i="44" s="1"/>
  <c r="E56" i="54"/>
  <c r="G54" i="52"/>
  <c r="E11" i="27"/>
  <c r="E24" i="43"/>
  <c r="E82" i="43" s="1"/>
  <c r="E19" i="5"/>
  <c r="M40" i="15"/>
  <c r="I42" i="15"/>
  <c r="I43" i="15" s="1"/>
  <c r="G40" i="15"/>
  <c r="G47" i="5"/>
  <c r="I47" i="5" s="1"/>
  <c r="G12" i="5"/>
  <c r="I12" i="5" s="1"/>
  <c r="D78" i="5"/>
  <c r="E16" i="7"/>
  <c r="E82" i="7" s="1"/>
  <c r="E91" i="7" s="1"/>
  <c r="L24" i="61"/>
  <c r="H59" i="52"/>
  <c r="H61" i="52" s="1"/>
  <c r="F61" i="52"/>
  <c r="E15" i="5"/>
  <c r="E70" i="48"/>
  <c r="G72" i="48"/>
  <c r="G82" i="48" s="1"/>
  <c r="G23" i="5"/>
  <c r="M27" i="15"/>
  <c r="I29" i="15"/>
  <c r="G27" i="15"/>
  <c r="G29" i="15" s="1"/>
  <c r="D12" i="27"/>
  <c r="F12" i="39" s="1"/>
  <c r="AD82" i="25"/>
  <c r="D39" i="27"/>
  <c r="F39" i="39" s="1"/>
  <c r="M72" i="53"/>
  <c r="D32" i="27"/>
  <c r="F74" i="15"/>
  <c r="L74" i="15"/>
  <c r="D74" i="39" s="1"/>
  <c r="AE16" i="27"/>
  <c r="AE82" i="27" s="1"/>
  <c r="K36" i="27"/>
  <c r="D49" i="27"/>
  <c r="F49" i="39" s="1"/>
  <c r="H49" i="39" s="1"/>
  <c r="L34" i="15"/>
  <c r="D34" i="39" s="1"/>
  <c r="H34" i="39" s="1"/>
  <c r="F34" i="15"/>
  <c r="H36" i="15"/>
  <c r="F32" i="15"/>
  <c r="F36" i="15" s="1"/>
  <c r="L32" i="15"/>
  <c r="AC42" i="27"/>
  <c r="AC43" i="27" s="1"/>
  <c r="AC72" i="27"/>
  <c r="E72" i="62"/>
  <c r="G70" i="63"/>
  <c r="G82" i="27"/>
  <c r="G91" i="27" s="1"/>
  <c r="F64" i="15"/>
  <c r="H66" i="15"/>
  <c r="L64" i="15"/>
  <c r="X66" i="27"/>
  <c r="F16" i="63"/>
  <c r="D54" i="42"/>
  <c r="L56" i="18"/>
  <c r="F27" i="15"/>
  <c r="F29" i="15" s="1"/>
  <c r="L27" i="15"/>
  <c r="H29" i="15"/>
  <c r="F75" i="15"/>
  <c r="L75" i="15"/>
  <c r="D75" i="39" s="1"/>
  <c r="AJ82" i="25"/>
  <c r="AJ91" i="25" s="1"/>
  <c r="H36" i="27"/>
  <c r="G22" i="15"/>
  <c r="M22" i="15"/>
  <c r="E22" i="39" s="1"/>
  <c r="I22" i="39" s="1"/>
  <c r="M16" i="61"/>
  <c r="G40" i="37"/>
  <c r="E42" i="25"/>
  <c r="E43" i="25" s="1"/>
  <c r="D72" i="25"/>
  <c r="F70" i="37"/>
  <c r="D81" i="27"/>
  <c r="F81" i="39" s="1"/>
  <c r="I15" i="37"/>
  <c r="AE36" i="27"/>
  <c r="E11" i="47"/>
  <c r="E16" i="47" s="1"/>
  <c r="M16" i="45"/>
  <c r="M82" i="45" s="1"/>
  <c r="B22" i="4" s="1"/>
  <c r="C22" i="4" s="1"/>
  <c r="I74" i="52"/>
  <c r="J82" i="25"/>
  <c r="AE24" i="27"/>
  <c r="H29" i="27"/>
  <c r="D27" i="27"/>
  <c r="T42" i="27"/>
  <c r="T43" i="27" s="1"/>
  <c r="K16" i="27"/>
  <c r="K82" i="27" s="1"/>
  <c r="H54" i="37"/>
  <c r="H56" i="37" s="1"/>
  <c r="F56" i="37"/>
  <c r="I82" i="31"/>
  <c r="Y82" i="25"/>
  <c r="G24" i="47"/>
  <c r="L36" i="18"/>
  <c r="H42" i="15"/>
  <c r="H43" i="15" s="1"/>
  <c r="F40" i="15"/>
  <c r="F42" i="15" s="1"/>
  <c r="F43" i="15" s="1"/>
  <c r="L40" i="15"/>
  <c r="S24" i="27"/>
  <c r="S82" i="27" s="1"/>
  <c r="Z16" i="27"/>
  <c r="Z66" i="27"/>
  <c r="D59" i="38"/>
  <c r="D61" i="38" s="1"/>
  <c r="L61" i="14"/>
  <c r="J82" i="26"/>
  <c r="H645" i="44" s="1"/>
  <c r="H51" i="38"/>
  <c r="T36" i="27"/>
  <c r="E27" i="40"/>
  <c r="E29" i="40" s="1"/>
  <c r="M29" i="16"/>
  <c r="E16" i="26"/>
  <c r="G11" i="38"/>
  <c r="I45" i="38"/>
  <c r="AG82" i="26"/>
  <c r="Q24" i="27"/>
  <c r="X36" i="27"/>
  <c r="M24" i="45"/>
  <c r="E19" i="47"/>
  <c r="E24" i="47" s="1"/>
  <c r="D21" i="38"/>
  <c r="L24" i="14"/>
  <c r="F11" i="47"/>
  <c r="D16" i="46"/>
  <c r="D82" i="46" s="1"/>
  <c r="D91" i="46" s="1"/>
  <c r="F36" i="40"/>
  <c r="H32" i="40"/>
  <c r="H36" i="40" s="1"/>
  <c r="L61" i="16"/>
  <c r="F66" i="40"/>
  <c r="H64" i="40"/>
  <c r="H66" i="40" s="1"/>
  <c r="G72" i="40"/>
  <c r="I70" i="40"/>
  <c r="I72" i="40" s="1"/>
  <c r="G24" i="40"/>
  <c r="I19" i="40"/>
  <c r="G72" i="38"/>
  <c r="I70" i="38"/>
  <c r="I72" i="38" s="1"/>
  <c r="I82" i="17"/>
  <c r="H19" i="57"/>
  <c r="H24" i="57" s="1"/>
  <c r="F24" i="57"/>
  <c r="G59" i="36"/>
  <c r="M55" i="12"/>
  <c r="E55" i="36" s="1"/>
  <c r="G55" i="12"/>
  <c r="I22" i="36"/>
  <c r="H73" i="36"/>
  <c r="D60" i="24"/>
  <c r="F60" i="36" s="1"/>
  <c r="H60" i="36" s="1"/>
  <c r="Q82" i="24"/>
  <c r="AC640" i="44"/>
  <c r="AE91" i="21"/>
  <c r="AB640" i="44"/>
  <c r="AD91" i="21"/>
  <c r="D64" i="60"/>
  <c r="D66" i="60" s="1"/>
  <c r="L66" i="58"/>
  <c r="M72" i="61"/>
  <c r="E70" i="63"/>
  <c r="E72" i="63" s="1"/>
  <c r="D13" i="63"/>
  <c r="D16" i="63" s="1"/>
  <c r="L16" i="61"/>
  <c r="H21" i="43"/>
  <c r="F21" i="5"/>
  <c r="D54" i="52"/>
  <c r="D56" i="52" s="1"/>
  <c r="L56" i="53"/>
  <c r="H34" i="43"/>
  <c r="F34" i="5"/>
  <c r="H34" i="5" s="1"/>
  <c r="F22" i="5"/>
  <c r="F13" i="5"/>
  <c r="G28" i="15"/>
  <c r="M28" i="15"/>
  <c r="E28" i="39" s="1"/>
  <c r="D72" i="42"/>
  <c r="G16" i="24"/>
  <c r="G82" i="24" s="1"/>
  <c r="G91" i="24" s="1"/>
  <c r="E12" i="24"/>
  <c r="G12" i="36" s="1"/>
  <c r="M70" i="15"/>
  <c r="I72" i="15"/>
  <c r="G70" i="15"/>
  <c r="G72" i="15" s="1"/>
  <c r="H51" i="43"/>
  <c r="F51" i="5"/>
  <c r="H51" i="5" s="1"/>
  <c r="E59" i="5"/>
  <c r="E61" i="42"/>
  <c r="G65" i="15"/>
  <c r="M65" i="15"/>
  <c r="E65" i="39" s="1"/>
  <c r="F644" i="44"/>
  <c r="H91" i="25"/>
  <c r="D64" i="27"/>
  <c r="H66" i="27"/>
  <c r="I75" i="39"/>
  <c r="L22" i="15"/>
  <c r="D22" i="39" s="1"/>
  <c r="F22" i="15"/>
  <c r="M64" i="15"/>
  <c r="I66" i="15"/>
  <c r="G64" i="15"/>
  <c r="G66" i="15" s="1"/>
  <c r="G73" i="5"/>
  <c r="I73" i="5" s="1"/>
  <c r="I73" i="42"/>
  <c r="D59" i="27"/>
  <c r="M15" i="15"/>
  <c r="E15" i="39" s="1"/>
  <c r="I15" i="39" s="1"/>
  <c r="G15" i="15"/>
  <c r="U16" i="27"/>
  <c r="U82" i="27" s="1"/>
  <c r="D61" i="25"/>
  <c r="F59" i="37"/>
  <c r="W36" i="27"/>
  <c r="G45" i="5"/>
  <c r="I45" i="5" s="1"/>
  <c r="E32" i="37"/>
  <c r="E36" i="37" s="1"/>
  <c r="M36" i="13"/>
  <c r="E14" i="27"/>
  <c r="G14" i="39" s="1"/>
  <c r="I14" i="39" s="1"/>
  <c r="F89" i="39"/>
  <c r="F79" i="15"/>
  <c r="L79" i="15"/>
  <c r="D79" i="39" s="1"/>
  <c r="H79" i="39" s="1"/>
  <c r="W82" i="25"/>
  <c r="F40" i="37"/>
  <c r="D42" i="25"/>
  <c r="D43" i="25" s="1"/>
  <c r="D42" i="27"/>
  <c r="D43" i="27" s="1"/>
  <c r="F40" i="39"/>
  <c r="R16" i="27"/>
  <c r="F82" i="45"/>
  <c r="D14" i="27"/>
  <c r="F14" i="39" s="1"/>
  <c r="H14" i="39" s="1"/>
  <c r="D82" i="40"/>
  <c r="I82" i="26"/>
  <c r="G645" i="44" s="1"/>
  <c r="I82" i="48"/>
  <c r="G652" i="44" s="1"/>
  <c r="H35" i="50"/>
  <c r="E24" i="48"/>
  <c r="G19" i="50"/>
  <c r="F82" i="10"/>
  <c r="G16" i="34"/>
  <c r="I11" i="34"/>
  <c r="I16" i="34" s="1"/>
  <c r="D56" i="34"/>
  <c r="H55" i="34"/>
  <c r="H56" i="34" s="1"/>
  <c r="D43" i="34"/>
  <c r="H61" i="34"/>
  <c r="I40" i="34"/>
  <c r="I42" i="34" s="1"/>
  <c r="I43" i="34" s="1"/>
  <c r="E42" i="34"/>
  <c r="E43" i="34" s="1"/>
  <c r="H41" i="32"/>
  <c r="H42" i="32" s="1"/>
  <c r="H43" i="32" s="1"/>
  <c r="F41" i="5"/>
  <c r="H41" i="5" s="1"/>
  <c r="F56" i="32"/>
  <c r="H55" i="32"/>
  <c r="E56" i="34"/>
  <c r="F82" i="8"/>
  <c r="E72" i="29"/>
  <c r="G70" i="41"/>
  <c r="F42" i="32"/>
  <c r="F43" i="32" s="1"/>
  <c r="F82" i="56"/>
  <c r="F91" i="56" s="1"/>
  <c r="F29" i="32"/>
  <c r="H82" i="56"/>
  <c r="H91" i="56" s="1"/>
  <c r="J649" i="44"/>
  <c r="L91" i="55"/>
  <c r="D24" i="55"/>
  <c r="D82" i="55" s="1"/>
  <c r="D91" i="55" s="1"/>
  <c r="E32" i="24"/>
  <c r="R649" i="44"/>
  <c r="T91" i="55"/>
  <c r="F24" i="9"/>
  <c r="F82" i="9" s="1"/>
  <c r="F91" i="9" s="1"/>
  <c r="L55" i="12"/>
  <c r="D55" i="36" s="1"/>
  <c r="F55" i="12"/>
  <c r="F45" i="12"/>
  <c r="L45" i="12"/>
  <c r="D45" i="36" s="1"/>
  <c r="H45" i="36" s="1"/>
  <c r="F11" i="12"/>
  <c r="F16" i="12" s="1"/>
  <c r="H16" i="12"/>
  <c r="H82" i="12" s="1"/>
  <c r="H91" i="12" s="1"/>
  <c r="L11" i="12"/>
  <c r="L71" i="12"/>
  <c r="D71" i="36" s="1"/>
  <c r="F71" i="12"/>
  <c r="G41" i="12"/>
  <c r="M41" i="12"/>
  <c r="E41" i="36" s="1"/>
  <c r="N82" i="21"/>
  <c r="AE36" i="24"/>
  <c r="F49" i="12"/>
  <c r="L49" i="12"/>
  <c r="D49" i="36" s="1"/>
  <c r="H49" i="36" s="1"/>
  <c r="AB29" i="24"/>
  <c r="M45" i="12"/>
  <c r="E45" i="36" s="1"/>
  <c r="I45" i="36" s="1"/>
  <c r="G45" i="12"/>
  <c r="G64" i="12"/>
  <c r="I66" i="12"/>
  <c r="M64" i="12"/>
  <c r="G82" i="9"/>
  <c r="G91" i="9" s="1"/>
  <c r="AB82" i="21"/>
  <c r="E36" i="21"/>
  <c r="G32" i="33"/>
  <c r="I45" i="33"/>
  <c r="AB72" i="24"/>
  <c r="E79" i="24"/>
  <c r="G79" i="36" s="1"/>
  <c r="R82" i="21"/>
  <c r="E89" i="33"/>
  <c r="I86" i="33"/>
  <c r="M72" i="11"/>
  <c r="E70" i="35"/>
  <c r="E72" i="35" s="1"/>
  <c r="M82" i="21"/>
  <c r="E56" i="23"/>
  <c r="G54" i="35"/>
  <c r="L56" i="58"/>
  <c r="D54" i="60"/>
  <c r="D56" i="60" s="1"/>
  <c r="E29" i="59"/>
  <c r="G27" i="60"/>
  <c r="G54" i="60"/>
  <c r="E56" i="59"/>
  <c r="M66" i="61"/>
  <c r="E64" i="63"/>
  <c r="E66" i="63" s="1"/>
  <c r="D42" i="21"/>
  <c r="D43" i="21" s="1"/>
  <c r="F40" i="33"/>
  <c r="F32" i="60"/>
  <c r="D36" i="59"/>
  <c r="M82" i="62"/>
  <c r="E16" i="60"/>
  <c r="AB651" i="44"/>
  <c r="AD91" i="31"/>
  <c r="D36" i="54"/>
  <c r="F32" i="52"/>
  <c r="D16" i="59"/>
  <c r="F11" i="60"/>
  <c r="E64" i="43"/>
  <c r="E66" i="43" s="1"/>
  <c r="M66" i="19"/>
  <c r="E56" i="31"/>
  <c r="G54" i="43"/>
  <c r="U651" i="44"/>
  <c r="W91" i="31"/>
  <c r="H28" i="60"/>
  <c r="F74" i="5"/>
  <c r="M35" i="15"/>
  <c r="E35" i="39" s="1"/>
  <c r="G35" i="15"/>
  <c r="E54" i="27"/>
  <c r="E79" i="5"/>
  <c r="G74" i="5"/>
  <c r="I74" i="5" s="1"/>
  <c r="E73" i="5"/>
  <c r="E64" i="37"/>
  <c r="E66" i="37" s="1"/>
  <c r="M66" i="13"/>
  <c r="AD16" i="27"/>
  <c r="F66" i="42"/>
  <c r="H64" i="42"/>
  <c r="H66" i="42" s="1"/>
  <c r="M41" i="15"/>
  <c r="E41" i="39" s="1"/>
  <c r="G41" i="15"/>
  <c r="W16" i="27"/>
  <c r="E64" i="27"/>
  <c r="X24" i="27"/>
  <c r="U72" i="27"/>
  <c r="E66" i="42"/>
  <c r="I64" i="42"/>
  <c r="H24" i="15"/>
  <c r="F19" i="15"/>
  <c r="L19" i="15"/>
  <c r="L12" i="15"/>
  <c r="D12" i="39" s="1"/>
  <c r="F12" i="15"/>
  <c r="G51" i="15"/>
  <c r="M51" i="15"/>
  <c r="E51" i="39" s="1"/>
  <c r="I51" i="39" s="1"/>
  <c r="I86" i="15"/>
  <c r="I89" i="15" s="1"/>
  <c r="G86" i="13"/>
  <c r="M86" i="13"/>
  <c r="I89" i="13"/>
  <c r="I91" i="13" s="1"/>
  <c r="R24" i="27"/>
  <c r="F29" i="13"/>
  <c r="AB82" i="27"/>
  <c r="D24" i="54"/>
  <c r="F19" i="52"/>
  <c r="E54" i="42"/>
  <c r="M56" i="18"/>
  <c r="Q82" i="25"/>
  <c r="W24" i="27"/>
  <c r="N82" i="27"/>
  <c r="G13" i="5"/>
  <c r="I13" i="5" s="1"/>
  <c r="I45" i="37"/>
  <c r="Y24" i="27"/>
  <c r="Y82" i="27" s="1"/>
  <c r="E47" i="27"/>
  <c r="G47" i="39" s="1"/>
  <c r="G82" i="18"/>
  <c r="I60" i="37"/>
  <c r="X644" i="44"/>
  <c r="Z91" i="25"/>
  <c r="R66" i="27"/>
  <c r="L16" i="45"/>
  <c r="L82" i="45" s="1"/>
  <c r="D11" i="47"/>
  <c r="D16" i="47" s="1"/>
  <c r="E64" i="47"/>
  <c r="E66" i="47" s="1"/>
  <c r="M66" i="45"/>
  <c r="F11" i="15"/>
  <c r="H16" i="15"/>
  <c r="L11" i="15"/>
  <c r="G56" i="47"/>
  <c r="I54" i="47"/>
  <c r="I56" i="47" s="1"/>
  <c r="D54" i="38"/>
  <c r="D56" i="38" s="1"/>
  <c r="L56" i="14"/>
  <c r="H21" i="38"/>
  <c r="G646" i="44"/>
  <c r="I91" i="46"/>
  <c r="D61" i="26"/>
  <c r="F59" i="38"/>
  <c r="G59" i="38"/>
  <c r="E61" i="26"/>
  <c r="E29" i="28"/>
  <c r="G27" i="40"/>
  <c r="H59" i="40"/>
  <c r="H61" i="40" s="1"/>
  <c r="F61" i="40"/>
  <c r="H40" i="40"/>
  <c r="H42" i="40" s="1"/>
  <c r="H43" i="40" s="1"/>
  <c r="F42" i="40"/>
  <c r="F43" i="40" s="1"/>
  <c r="D29" i="48"/>
  <c r="F27" i="50"/>
  <c r="Q82" i="48"/>
  <c r="O652" i="44" s="1"/>
  <c r="E56" i="48"/>
  <c r="G54" i="50"/>
  <c r="D32" i="34"/>
  <c r="L36" i="10"/>
  <c r="G29" i="34"/>
  <c r="G16" i="50"/>
  <c r="F59" i="41"/>
  <c r="D61" i="29"/>
  <c r="E29" i="29"/>
  <c r="G27" i="41"/>
  <c r="M42" i="49"/>
  <c r="M43" i="49" s="1"/>
  <c r="E16" i="29"/>
  <c r="G11" i="41"/>
  <c r="G59" i="41"/>
  <c r="E61" i="29"/>
  <c r="I14" i="50"/>
  <c r="E24" i="29"/>
  <c r="G19" i="41"/>
  <c r="D56" i="20"/>
  <c r="D16" i="20"/>
  <c r="F11" i="32"/>
  <c r="U649" i="44"/>
  <c r="W91" i="55"/>
  <c r="D33" i="57"/>
  <c r="D36" i="57" s="1"/>
  <c r="L36" i="56"/>
  <c r="H39" i="57"/>
  <c r="I649" i="44"/>
  <c r="K91" i="55"/>
  <c r="I21" i="57"/>
  <c r="I24" i="57" s="1"/>
  <c r="F70" i="57"/>
  <c r="D72" i="55"/>
  <c r="Z649" i="44"/>
  <c r="AB91" i="55"/>
  <c r="E42" i="48"/>
  <c r="E43" i="48" s="1"/>
  <c r="G40" i="50"/>
  <c r="D24" i="48"/>
  <c r="F19" i="50"/>
  <c r="D36" i="48"/>
  <c r="F56" i="50"/>
  <c r="L29" i="49"/>
  <c r="L16" i="10"/>
  <c r="L82" i="10" s="1"/>
  <c r="D12" i="34"/>
  <c r="F82" i="34"/>
  <c r="M24" i="10"/>
  <c r="M82" i="10" s="1"/>
  <c r="H39" i="34"/>
  <c r="H27" i="34"/>
  <c r="H29" i="34" s="1"/>
  <c r="F29" i="34"/>
  <c r="E70" i="34"/>
  <c r="M72" i="10"/>
  <c r="E36" i="29"/>
  <c r="G32" i="41"/>
  <c r="E61" i="48"/>
  <c r="G59" i="50"/>
  <c r="I65" i="34"/>
  <c r="I66" i="34" s="1"/>
  <c r="H82" i="8"/>
  <c r="H56" i="41"/>
  <c r="L66" i="8"/>
  <c r="D64" i="32"/>
  <c r="D66" i="32" s="1"/>
  <c r="D56" i="29"/>
  <c r="D36" i="29"/>
  <c r="F32" i="41"/>
  <c r="I23" i="32"/>
  <c r="E24" i="32"/>
  <c r="E54" i="32"/>
  <c r="E56" i="32" s="1"/>
  <c r="M56" i="8"/>
  <c r="M82" i="8" s="1"/>
  <c r="B11" i="4" s="1"/>
  <c r="L82" i="29"/>
  <c r="J638" i="44" s="1"/>
  <c r="S82" i="20"/>
  <c r="Q639" i="44" s="1"/>
  <c r="M61" i="56"/>
  <c r="E59" i="57"/>
  <c r="H74" i="32"/>
  <c r="AC649" i="44"/>
  <c r="AE91" i="55"/>
  <c r="L66" i="56"/>
  <c r="D64" i="57"/>
  <c r="D66" i="57" s="1"/>
  <c r="L82" i="56"/>
  <c r="L91" i="56" s="1"/>
  <c r="G649" i="44"/>
  <c r="I91" i="55"/>
  <c r="E13" i="5"/>
  <c r="I13" i="57"/>
  <c r="G72" i="57"/>
  <c r="I70" i="57"/>
  <c r="I72" i="57" s="1"/>
  <c r="H88" i="57"/>
  <c r="H89" i="57" s="1"/>
  <c r="F56" i="57"/>
  <c r="H54" i="57"/>
  <c r="H56" i="57" s="1"/>
  <c r="D32" i="24"/>
  <c r="G22" i="12"/>
  <c r="M22" i="12"/>
  <c r="E22" i="36" s="1"/>
  <c r="G75" i="12"/>
  <c r="M75" i="12"/>
  <c r="E75" i="36" s="1"/>
  <c r="L74" i="12"/>
  <c r="D74" i="36" s="1"/>
  <c r="F74" i="12"/>
  <c r="L54" i="12"/>
  <c r="F54" i="12"/>
  <c r="H56" i="12"/>
  <c r="L86" i="12"/>
  <c r="L89" i="9"/>
  <c r="D86" i="33"/>
  <c r="L19" i="12"/>
  <c r="F19" i="12"/>
  <c r="F24" i="12" s="1"/>
  <c r="H24" i="12"/>
  <c r="F80" i="12"/>
  <c r="L80" i="12"/>
  <c r="D80" i="36" s="1"/>
  <c r="H80" i="36" s="1"/>
  <c r="M60" i="12"/>
  <c r="E60" i="36" s="1"/>
  <c r="G60" i="12"/>
  <c r="L72" i="9"/>
  <c r="D70" i="33"/>
  <c r="D70" i="5" s="1"/>
  <c r="D72" i="5" s="1"/>
  <c r="V24" i="24"/>
  <c r="AA29" i="24"/>
  <c r="R66" i="24"/>
  <c r="S56" i="24"/>
  <c r="AC61" i="24"/>
  <c r="S66" i="24"/>
  <c r="G21" i="12"/>
  <c r="M21" i="12"/>
  <c r="E21" i="36" s="1"/>
  <c r="D13" i="24"/>
  <c r="F13" i="36" s="1"/>
  <c r="H13" i="36" s="1"/>
  <c r="Y24" i="24"/>
  <c r="AD29" i="24"/>
  <c r="Z36" i="24"/>
  <c r="W61" i="24"/>
  <c r="S72" i="24"/>
  <c r="L22" i="12"/>
  <c r="D22" i="36" s="1"/>
  <c r="H22" i="36" s="1"/>
  <c r="F22" i="12"/>
  <c r="D21" i="24"/>
  <c r="F21" i="36" s="1"/>
  <c r="H21" i="36" s="1"/>
  <c r="AE56" i="24"/>
  <c r="F61" i="9"/>
  <c r="D75" i="5"/>
  <c r="T24" i="24"/>
  <c r="R61" i="24"/>
  <c r="F79" i="12"/>
  <c r="L79" i="12"/>
  <c r="D79" i="36" s="1"/>
  <c r="D23" i="24"/>
  <c r="F23" i="36" s="1"/>
  <c r="H23" i="36" s="1"/>
  <c r="S36" i="24"/>
  <c r="L24" i="9"/>
  <c r="M29" i="24"/>
  <c r="M82" i="24" s="1"/>
  <c r="D36" i="21"/>
  <c r="W42" i="24"/>
  <c r="W43" i="24" s="1"/>
  <c r="N66" i="24"/>
  <c r="AD72" i="24"/>
  <c r="H19" i="33"/>
  <c r="H24" i="33" s="1"/>
  <c r="F24" i="33"/>
  <c r="J42" i="24"/>
  <c r="J43" i="24" s="1"/>
  <c r="M88" i="12"/>
  <c r="E88" i="36" s="1"/>
  <c r="I88" i="36" s="1"/>
  <c r="E88" i="33"/>
  <c r="G16" i="11"/>
  <c r="G82" i="11" s="1"/>
  <c r="M89" i="12"/>
  <c r="E86" i="36"/>
  <c r="E89" i="36" s="1"/>
  <c r="E13" i="24"/>
  <c r="G13" i="36" s="1"/>
  <c r="I13" i="36" s="1"/>
  <c r="AA82" i="23"/>
  <c r="Y641" i="44" s="1"/>
  <c r="H81" i="33"/>
  <c r="F81" i="5"/>
  <c r="H81" i="5" s="1"/>
  <c r="E66" i="23"/>
  <c r="G64" i="35"/>
  <c r="U82" i="21"/>
  <c r="G87" i="33"/>
  <c r="E89" i="21"/>
  <c r="G19" i="4" s="1"/>
  <c r="H19" i="4" s="1"/>
  <c r="H12" i="35"/>
  <c r="I28" i="35"/>
  <c r="D29" i="23"/>
  <c r="F27" i="35"/>
  <c r="H71" i="35"/>
  <c r="F66" i="33"/>
  <c r="H64" i="33"/>
  <c r="H66" i="33" s="1"/>
  <c r="H41" i="35"/>
  <c r="G56" i="58"/>
  <c r="D78" i="24"/>
  <c r="F78" i="36" s="1"/>
  <c r="H78" i="36" s="1"/>
  <c r="D24" i="23"/>
  <c r="F19" i="35"/>
  <c r="L36" i="58"/>
  <c r="M66" i="58"/>
  <c r="E64" i="60"/>
  <c r="E66" i="60" s="1"/>
  <c r="M56" i="9"/>
  <c r="E54" i="33"/>
  <c r="E56" i="33" s="1"/>
  <c r="E82" i="33" s="1"/>
  <c r="E91" i="33" s="1"/>
  <c r="E94" i="36" s="1"/>
  <c r="L56" i="11"/>
  <c r="M61" i="58"/>
  <c r="H35" i="60"/>
  <c r="L56" i="19"/>
  <c r="D54" i="43"/>
  <c r="D56" i="43" s="1"/>
  <c r="M16" i="58"/>
  <c r="M82" i="58" s="1"/>
  <c r="B17" i="4" s="1"/>
  <c r="C17" i="4" s="1"/>
  <c r="D70" i="60"/>
  <c r="D72" i="60" s="1"/>
  <c r="L72" i="58"/>
  <c r="E29" i="62"/>
  <c r="G27" i="63"/>
  <c r="I33" i="43"/>
  <c r="F42" i="35"/>
  <c r="F43" i="35" s="1"/>
  <c r="H40" i="35"/>
  <c r="E16" i="59"/>
  <c r="E82" i="59" s="1"/>
  <c r="G17" i="4" s="1"/>
  <c r="H17" i="4" s="1"/>
  <c r="I39" i="60"/>
  <c r="H13" i="63"/>
  <c r="E42" i="60"/>
  <c r="E43" i="60" s="1"/>
  <c r="E56" i="62"/>
  <c r="G54" i="63"/>
  <c r="L29" i="19"/>
  <c r="D27" i="43"/>
  <c r="D29" i="43" s="1"/>
  <c r="D36" i="31"/>
  <c r="F32" i="43"/>
  <c r="F32" i="5" s="1"/>
  <c r="D42" i="59"/>
  <c r="D43" i="59" s="1"/>
  <c r="I15" i="43"/>
  <c r="L42" i="61"/>
  <c r="L43" i="61" s="1"/>
  <c r="D40" i="63"/>
  <c r="D42" i="63" s="1"/>
  <c r="D43" i="63" s="1"/>
  <c r="E36" i="31"/>
  <c r="G32" i="43"/>
  <c r="H82" i="58"/>
  <c r="D27" i="63"/>
  <c r="D29" i="63" s="1"/>
  <c r="L29" i="61"/>
  <c r="M89" i="19"/>
  <c r="B29" i="4" s="1"/>
  <c r="C29" i="4" s="1"/>
  <c r="E86" i="43"/>
  <c r="AO82" i="31"/>
  <c r="AO91" i="31" s="1"/>
  <c r="G70" i="43"/>
  <c r="E72" i="31"/>
  <c r="H77" i="63"/>
  <c r="F40" i="43"/>
  <c r="D42" i="31"/>
  <c r="D43" i="31" s="1"/>
  <c r="M16" i="19"/>
  <c r="AM82" i="31"/>
  <c r="AM91" i="31" s="1"/>
  <c r="H41" i="52"/>
  <c r="I55" i="52"/>
  <c r="E78" i="5"/>
  <c r="D42" i="43"/>
  <c r="D43" i="43" s="1"/>
  <c r="D40" i="5"/>
  <c r="D42" i="5" s="1"/>
  <c r="D43" i="5" s="1"/>
  <c r="D64" i="42"/>
  <c r="L66" i="18"/>
  <c r="M49" i="15"/>
  <c r="E49" i="39" s="1"/>
  <c r="I49" i="39" s="1"/>
  <c r="G49" i="15"/>
  <c r="D29" i="62"/>
  <c r="F27" i="63"/>
  <c r="G36" i="19"/>
  <c r="G82" i="19" s="1"/>
  <c r="G91" i="19" s="1"/>
  <c r="L24" i="53"/>
  <c r="L82" i="53" s="1"/>
  <c r="D72" i="62"/>
  <c r="F70" i="63"/>
  <c r="D74" i="5"/>
  <c r="G66" i="63"/>
  <c r="D24" i="63"/>
  <c r="D61" i="54"/>
  <c r="D15" i="5"/>
  <c r="E89" i="27"/>
  <c r="G86" i="39"/>
  <c r="F33" i="15"/>
  <c r="L33" i="15"/>
  <c r="D33" i="39" s="1"/>
  <c r="H33" i="39" s="1"/>
  <c r="H72" i="15"/>
  <c r="F70" i="15"/>
  <c r="F72" i="15" s="1"/>
  <c r="L70" i="15"/>
  <c r="Z29" i="27"/>
  <c r="H82" i="18"/>
  <c r="G51" i="5"/>
  <c r="I51" i="5" s="1"/>
  <c r="M47" i="15"/>
  <c r="E47" i="39" s="1"/>
  <c r="G47" i="15"/>
  <c r="AA43" i="27"/>
  <c r="E73" i="27"/>
  <c r="G73" i="39" s="1"/>
  <c r="I73" i="39" s="1"/>
  <c r="F651" i="44"/>
  <c r="H91" i="31"/>
  <c r="G56" i="53"/>
  <c r="F40" i="42"/>
  <c r="D42" i="30"/>
  <c r="D43" i="30" s="1"/>
  <c r="F13" i="15"/>
  <c r="L13" i="15"/>
  <c r="D13" i="39" s="1"/>
  <c r="H13" i="39" s="1"/>
  <c r="L45" i="15"/>
  <c r="D45" i="39" s="1"/>
  <c r="F45" i="15"/>
  <c r="M77" i="15"/>
  <c r="E77" i="39" s="1"/>
  <c r="G77" i="15"/>
  <c r="S36" i="27"/>
  <c r="E80" i="27"/>
  <c r="G80" i="39" s="1"/>
  <c r="D16" i="25"/>
  <c r="F11" i="37"/>
  <c r="O42" i="27"/>
  <c r="O43" i="27" s="1"/>
  <c r="O82" i="27" s="1"/>
  <c r="H16" i="63"/>
  <c r="G81" i="5"/>
  <c r="I81" i="5" s="1"/>
  <c r="AK91" i="27"/>
  <c r="G34" i="15"/>
  <c r="M34" i="15"/>
  <c r="E34" i="39" s="1"/>
  <c r="I34" i="39" s="1"/>
  <c r="E21" i="27"/>
  <c r="G21" i="39" s="1"/>
  <c r="I21" i="39" s="1"/>
  <c r="V36" i="27"/>
  <c r="D78" i="27"/>
  <c r="F78" i="39" s="1"/>
  <c r="H78" i="39" s="1"/>
  <c r="AE29" i="27"/>
  <c r="E70" i="27"/>
  <c r="F35" i="15"/>
  <c r="L35" i="15"/>
  <c r="D35" i="39" s="1"/>
  <c r="H35" i="39" s="1"/>
  <c r="AB24" i="27"/>
  <c r="I42" i="27"/>
  <c r="I43" i="27" s="1"/>
  <c r="D60" i="27"/>
  <c r="F60" i="39" s="1"/>
  <c r="H60" i="39" s="1"/>
  <c r="Q72" i="27"/>
  <c r="AC82" i="25"/>
  <c r="M66" i="27"/>
  <c r="I75" i="52"/>
  <c r="L39" i="15"/>
  <c r="D39" i="39" s="1"/>
  <c r="F39" i="15"/>
  <c r="V29" i="27"/>
  <c r="V82" i="27" s="1"/>
  <c r="E66" i="25"/>
  <c r="G64" i="37"/>
  <c r="F75" i="5"/>
  <c r="X16" i="27"/>
  <c r="Y72" i="27"/>
  <c r="I14" i="43"/>
  <c r="G14" i="5"/>
  <c r="I34" i="37"/>
  <c r="V42" i="27"/>
  <c r="V43" i="27" s="1"/>
  <c r="J72" i="27"/>
  <c r="D36" i="42"/>
  <c r="D32" i="5"/>
  <c r="S66" i="27"/>
  <c r="F11" i="38"/>
  <c r="D16" i="26"/>
  <c r="D82" i="26" s="1"/>
  <c r="D56" i="26"/>
  <c r="F54" i="38"/>
  <c r="D24" i="26"/>
  <c r="F19" i="38"/>
  <c r="L24" i="45"/>
  <c r="D20" i="47"/>
  <c r="L43" i="14"/>
  <c r="G11" i="40"/>
  <c r="E16" i="28"/>
  <c r="F56" i="47"/>
  <c r="H54" i="47"/>
  <c r="H56" i="47" s="1"/>
  <c r="M82" i="26"/>
  <c r="K645" i="44" s="1"/>
  <c r="H39" i="38"/>
  <c r="F19" i="47"/>
  <c r="D24" i="46"/>
  <c r="D16" i="28"/>
  <c r="F11" i="40"/>
  <c r="H33" i="37"/>
  <c r="L72" i="45"/>
  <c r="G61" i="47"/>
  <c r="I59" i="47"/>
  <c r="D43" i="38"/>
  <c r="G43" i="16"/>
  <c r="G82" i="16" s="1"/>
  <c r="G91" i="16" s="1"/>
  <c r="L72" i="13"/>
  <c r="I77" i="38"/>
  <c r="E27" i="38"/>
  <c r="M29" i="14"/>
  <c r="F82" i="46"/>
  <c r="F91" i="46" s="1"/>
  <c r="D36" i="28"/>
  <c r="D61" i="40"/>
  <c r="I64" i="40"/>
  <c r="G66" i="40"/>
  <c r="D24" i="28"/>
  <c r="L24" i="16"/>
  <c r="H27" i="5" l="1"/>
  <c r="H29" i="5" s="1"/>
  <c r="F29" i="5"/>
  <c r="H647" i="44"/>
  <c r="J91" i="27"/>
  <c r="I643" i="44"/>
  <c r="K91" i="24"/>
  <c r="X643" i="44"/>
  <c r="Z91" i="24"/>
  <c r="C11" i="4"/>
  <c r="M643" i="44"/>
  <c r="O91" i="24"/>
  <c r="M647" i="44"/>
  <c r="O91" i="27"/>
  <c r="F36" i="5"/>
  <c r="H32" i="5"/>
  <c r="W647" i="44"/>
  <c r="Y91" i="27"/>
  <c r="T647" i="44"/>
  <c r="V91" i="27"/>
  <c r="K643" i="44"/>
  <c r="M91" i="24"/>
  <c r="Q647" i="44"/>
  <c r="S91" i="27"/>
  <c r="G22" i="4"/>
  <c r="H22" i="4" s="1"/>
  <c r="E91" i="46"/>
  <c r="J647" i="44"/>
  <c r="L91" i="27"/>
  <c r="I11" i="41"/>
  <c r="I16" i="41" s="1"/>
  <c r="G16" i="41"/>
  <c r="G61" i="38"/>
  <c r="I59" i="38"/>
  <c r="I61" i="38" s="1"/>
  <c r="H19" i="52"/>
  <c r="H24" i="52" s="1"/>
  <c r="F24" i="52"/>
  <c r="AC647" i="44"/>
  <c r="AE91" i="27"/>
  <c r="E24" i="24"/>
  <c r="G19" i="36"/>
  <c r="I32" i="50"/>
  <c r="I36" i="50" s="1"/>
  <c r="G36" i="50"/>
  <c r="E82" i="25"/>
  <c r="E91" i="25" s="1"/>
  <c r="G20" i="4" s="1"/>
  <c r="H20" i="4" s="1"/>
  <c r="E29" i="27"/>
  <c r="G27" i="39"/>
  <c r="I87" i="33"/>
  <c r="G89" i="33"/>
  <c r="G87" i="5"/>
  <c r="I87" i="5" s="1"/>
  <c r="L24" i="12"/>
  <c r="D19" i="36"/>
  <c r="D24" i="36" s="1"/>
  <c r="E82" i="29"/>
  <c r="G30" i="4" s="1"/>
  <c r="H30" i="4" s="1"/>
  <c r="F61" i="38"/>
  <c r="H59" i="38"/>
  <c r="H61" i="38" s="1"/>
  <c r="M66" i="12"/>
  <c r="E64" i="36"/>
  <c r="E66" i="36" s="1"/>
  <c r="G82" i="34"/>
  <c r="E61" i="40"/>
  <c r="I59" i="40"/>
  <c r="I61" i="40" s="1"/>
  <c r="H66" i="43"/>
  <c r="F56" i="35"/>
  <c r="H54" i="35"/>
  <c r="H56" i="35" s="1"/>
  <c r="E72" i="24"/>
  <c r="G70" i="36"/>
  <c r="M16" i="12"/>
  <c r="E11" i="36"/>
  <c r="E16" i="36" s="1"/>
  <c r="H27" i="63"/>
  <c r="H29" i="63" s="1"/>
  <c r="F29" i="63"/>
  <c r="F82" i="63" s="1"/>
  <c r="S640" i="44"/>
  <c r="U91" i="21"/>
  <c r="D89" i="33"/>
  <c r="D86" i="5"/>
  <c r="H86" i="33"/>
  <c r="H89" i="33" s="1"/>
  <c r="Z647" i="44"/>
  <c r="AB91" i="27"/>
  <c r="L640" i="44"/>
  <c r="N91" i="21"/>
  <c r="G72" i="41"/>
  <c r="I70" i="41"/>
  <c r="I72" i="41" s="1"/>
  <c r="E82" i="23"/>
  <c r="G65" i="5"/>
  <c r="I65" i="5" s="1"/>
  <c r="I65" i="42"/>
  <c r="G66" i="42"/>
  <c r="E11" i="5"/>
  <c r="E16" i="5" s="1"/>
  <c r="E16" i="42"/>
  <c r="G72" i="33"/>
  <c r="I70" i="33"/>
  <c r="I72" i="33" s="1"/>
  <c r="AC82" i="24"/>
  <c r="G61" i="15"/>
  <c r="E32" i="5"/>
  <c r="E36" i="5" s="1"/>
  <c r="E82" i="54"/>
  <c r="G12" i="4" s="1"/>
  <c r="H12" i="4" s="1"/>
  <c r="F36" i="35"/>
  <c r="H32" i="35"/>
  <c r="H36" i="35" s="1"/>
  <c r="Q643" i="44"/>
  <c r="S91" i="24"/>
  <c r="L66" i="12"/>
  <c r="D64" i="36"/>
  <c r="D66" i="36" s="1"/>
  <c r="I54" i="41"/>
  <c r="I56" i="41" s="1"/>
  <c r="G56" i="41"/>
  <c r="I66" i="40"/>
  <c r="H11" i="38"/>
  <c r="H16" i="38" s="1"/>
  <c r="F16" i="38"/>
  <c r="F82" i="38" s="1"/>
  <c r="I14" i="5"/>
  <c r="I80" i="39"/>
  <c r="I64" i="63"/>
  <c r="I66" i="63" s="1"/>
  <c r="G72" i="43"/>
  <c r="I70" i="43"/>
  <c r="I72" i="43" s="1"/>
  <c r="I64" i="35"/>
  <c r="I66" i="35" s="1"/>
  <c r="G66" i="35"/>
  <c r="E72" i="34"/>
  <c r="E82" i="34" s="1"/>
  <c r="I70" i="34"/>
  <c r="I72" i="34" s="1"/>
  <c r="G24" i="41"/>
  <c r="I19" i="41"/>
  <c r="I24" i="41" s="1"/>
  <c r="I27" i="41"/>
  <c r="I29" i="41" s="1"/>
  <c r="G29" i="41"/>
  <c r="D36" i="34"/>
  <c r="H32" i="34"/>
  <c r="H36" i="34" s="1"/>
  <c r="H82" i="15"/>
  <c r="H91" i="15" s="1"/>
  <c r="E82" i="60"/>
  <c r="G66" i="12"/>
  <c r="I19" i="50"/>
  <c r="G24" i="50"/>
  <c r="R82" i="27"/>
  <c r="F61" i="37"/>
  <c r="H59" i="37"/>
  <c r="H61" i="37" s="1"/>
  <c r="D24" i="38"/>
  <c r="D21" i="5"/>
  <c r="H21" i="5" s="1"/>
  <c r="E82" i="26"/>
  <c r="G21" i="4" s="1"/>
  <c r="H21" i="4" s="1"/>
  <c r="D29" i="27"/>
  <c r="F27" i="39"/>
  <c r="D36" i="27"/>
  <c r="F32" i="39"/>
  <c r="I23" i="5"/>
  <c r="E16" i="27"/>
  <c r="G11" i="39"/>
  <c r="D16" i="43"/>
  <c r="D13" i="5"/>
  <c r="H40" i="60"/>
  <c r="H42" i="60" s="1"/>
  <c r="H43" i="60" s="1"/>
  <c r="D36" i="43"/>
  <c r="H33" i="43"/>
  <c r="F72" i="60"/>
  <c r="H70" i="60"/>
  <c r="H72" i="60" s="1"/>
  <c r="I640" i="44"/>
  <c r="K91" i="21"/>
  <c r="J640" i="44"/>
  <c r="L91" i="21"/>
  <c r="E24" i="40"/>
  <c r="I20" i="40"/>
  <c r="G61" i="12"/>
  <c r="H43" i="34"/>
  <c r="L82" i="14"/>
  <c r="G56" i="15"/>
  <c r="F36" i="12"/>
  <c r="M29" i="12"/>
  <c r="E27" i="36"/>
  <c r="E29" i="36" s="1"/>
  <c r="M82" i="18"/>
  <c r="B27" i="4" s="1"/>
  <c r="C27" i="4" s="1"/>
  <c r="I35" i="39"/>
  <c r="E70" i="5"/>
  <c r="E72" i="5" s="1"/>
  <c r="D59" i="5"/>
  <c r="D61" i="5" s="1"/>
  <c r="H59" i="35"/>
  <c r="H61" i="35" s="1"/>
  <c r="F61" i="35"/>
  <c r="I40" i="33"/>
  <c r="I42" i="33" s="1"/>
  <c r="I43" i="33" s="1"/>
  <c r="G42" i="33"/>
  <c r="G43" i="33" s="1"/>
  <c r="R640" i="44"/>
  <c r="T91" i="21"/>
  <c r="I11" i="57"/>
  <c r="I16" i="57" s="1"/>
  <c r="I82" i="57" s="1"/>
  <c r="G16" i="57"/>
  <c r="G82" i="57" s="1"/>
  <c r="G42" i="32"/>
  <c r="G43" i="32" s="1"/>
  <c r="I40" i="32"/>
  <c r="I42" i="32" s="1"/>
  <c r="I43" i="32" s="1"/>
  <c r="I65" i="39"/>
  <c r="E82" i="37"/>
  <c r="F19" i="39"/>
  <c r="D24" i="27"/>
  <c r="H19" i="60"/>
  <c r="H24" i="60" s="1"/>
  <c r="L82" i="8"/>
  <c r="I64" i="38"/>
  <c r="I66" i="38" s="1"/>
  <c r="G66" i="38"/>
  <c r="H45" i="5"/>
  <c r="D82" i="35"/>
  <c r="L61" i="12"/>
  <c r="D59" i="36"/>
  <c r="D61" i="36" s="1"/>
  <c r="D66" i="24"/>
  <c r="F64" i="36"/>
  <c r="F42" i="38"/>
  <c r="F43" i="38" s="1"/>
  <c r="H40" i="38"/>
  <c r="H42" i="38" s="1"/>
  <c r="H43" i="38" s="1"/>
  <c r="F56" i="63"/>
  <c r="H54" i="63"/>
  <c r="H56" i="63" s="1"/>
  <c r="I24" i="33"/>
  <c r="H14" i="5"/>
  <c r="D82" i="37"/>
  <c r="I41" i="39"/>
  <c r="F61" i="15"/>
  <c r="Y651" i="44"/>
  <c r="AA91" i="31"/>
  <c r="I40" i="43"/>
  <c r="I42" i="43" s="1"/>
  <c r="I43" i="43" s="1"/>
  <c r="G42" i="43"/>
  <c r="G43" i="43" s="1"/>
  <c r="G40" i="5"/>
  <c r="H59" i="63"/>
  <c r="H61" i="63" s="1"/>
  <c r="F61" i="63"/>
  <c r="G56" i="12"/>
  <c r="H640" i="44"/>
  <c r="J91" i="21"/>
  <c r="Y82" i="24"/>
  <c r="D82" i="29"/>
  <c r="I28" i="39"/>
  <c r="F42" i="50"/>
  <c r="F43" i="50" s="1"/>
  <c r="H40" i="50"/>
  <c r="H42" i="50" s="1"/>
  <c r="H43" i="50" s="1"/>
  <c r="F24" i="41"/>
  <c r="H19" i="41"/>
  <c r="H24" i="41" s="1"/>
  <c r="F56" i="38"/>
  <c r="H54" i="38"/>
  <c r="H56" i="38" s="1"/>
  <c r="H40" i="43"/>
  <c r="H42" i="43" s="1"/>
  <c r="H43" i="43" s="1"/>
  <c r="F42" i="43"/>
  <c r="F43" i="43" s="1"/>
  <c r="F16" i="32"/>
  <c r="H11" i="32"/>
  <c r="H16" i="32" s="1"/>
  <c r="H82" i="32" s="1"/>
  <c r="F11" i="5"/>
  <c r="G24" i="35"/>
  <c r="I19" i="35"/>
  <c r="I24" i="35" s="1"/>
  <c r="M24" i="15"/>
  <c r="E19" i="39"/>
  <c r="E24" i="39" s="1"/>
  <c r="G36" i="37"/>
  <c r="I32" i="37"/>
  <c r="I36" i="37" s="1"/>
  <c r="D89" i="37"/>
  <c r="H86" i="37"/>
  <c r="H89" i="37" s="1"/>
  <c r="E40" i="36"/>
  <c r="E42" i="36" s="1"/>
  <c r="E43" i="36" s="1"/>
  <c r="M42" i="12"/>
  <c r="M43" i="12" s="1"/>
  <c r="I11" i="32"/>
  <c r="I16" i="32" s="1"/>
  <c r="G16" i="32"/>
  <c r="N649" i="44"/>
  <c r="P91" i="55"/>
  <c r="L82" i="16"/>
  <c r="L91" i="16" s="1"/>
  <c r="I55" i="60"/>
  <c r="I27" i="37"/>
  <c r="I29" i="37" s="1"/>
  <c r="G29" i="37"/>
  <c r="E82" i="28"/>
  <c r="G24" i="4" s="1"/>
  <c r="H24" i="4" s="1"/>
  <c r="D72" i="33"/>
  <c r="H70" i="33"/>
  <c r="H72" i="33" s="1"/>
  <c r="I54" i="43"/>
  <c r="I56" i="43" s="1"/>
  <c r="G56" i="43"/>
  <c r="P640" i="44"/>
  <c r="R91" i="21"/>
  <c r="M82" i="61"/>
  <c r="B14" i="4" s="1"/>
  <c r="C14" i="4" s="1"/>
  <c r="F66" i="15"/>
  <c r="G72" i="35"/>
  <c r="I70" i="35"/>
  <c r="I72" i="35" s="1"/>
  <c r="J644" i="44"/>
  <c r="I351" i="44" s="1"/>
  <c r="L91" i="25"/>
  <c r="G24" i="43"/>
  <c r="I19" i="43"/>
  <c r="I24" i="43" s="1"/>
  <c r="G19" i="5"/>
  <c r="E82" i="31"/>
  <c r="F36" i="63"/>
  <c r="H32" i="63"/>
  <c r="H36" i="63" s="1"/>
  <c r="M82" i="56"/>
  <c r="D61" i="24"/>
  <c r="F59" i="36"/>
  <c r="H74" i="36"/>
  <c r="H59" i="57"/>
  <c r="H61" i="57" s="1"/>
  <c r="F61" i="57"/>
  <c r="H59" i="60"/>
  <c r="H61" i="60" s="1"/>
  <c r="F61" i="60"/>
  <c r="L643" i="44"/>
  <c r="N91" i="24"/>
  <c r="I79" i="36"/>
  <c r="I11" i="38"/>
  <c r="I16" i="38" s="1"/>
  <c r="I82" i="38" s="1"/>
  <c r="G16" i="38"/>
  <c r="M29" i="15"/>
  <c r="E27" i="39"/>
  <c r="E29" i="39" s="1"/>
  <c r="M61" i="12"/>
  <c r="E59" i="36"/>
  <c r="E61" i="36" s="1"/>
  <c r="G29" i="47"/>
  <c r="G82" i="47" s="1"/>
  <c r="G91" i="47" s="1"/>
  <c r="I27" i="47"/>
  <c r="I29" i="47" s="1"/>
  <c r="L89" i="15"/>
  <c r="D86" i="39"/>
  <c r="G61" i="43"/>
  <c r="I59" i="43"/>
  <c r="I61" i="43" s="1"/>
  <c r="G59" i="5"/>
  <c r="E42" i="24"/>
  <c r="E43" i="24" s="1"/>
  <c r="G40" i="36"/>
  <c r="I19" i="60"/>
  <c r="I24" i="60" s="1"/>
  <c r="G24" i="60"/>
  <c r="G82" i="60" s="1"/>
  <c r="G29" i="35"/>
  <c r="I27" i="35"/>
  <c r="I29" i="35" s="1"/>
  <c r="D16" i="24"/>
  <c r="F11" i="36"/>
  <c r="N647" i="44"/>
  <c r="P91" i="27"/>
  <c r="F24" i="47"/>
  <c r="H19" i="47"/>
  <c r="H24" i="47" s="1"/>
  <c r="D24" i="47"/>
  <c r="H20" i="47"/>
  <c r="H40" i="42"/>
  <c r="H42" i="42" s="1"/>
  <c r="H43" i="42" s="1"/>
  <c r="F42" i="42"/>
  <c r="F43" i="42" s="1"/>
  <c r="F40" i="5"/>
  <c r="I54" i="63"/>
  <c r="I56" i="63" s="1"/>
  <c r="G56" i="63"/>
  <c r="F24" i="35"/>
  <c r="H19" i="35"/>
  <c r="H27" i="35"/>
  <c r="H29" i="35" s="1"/>
  <c r="F29" i="35"/>
  <c r="E88" i="5"/>
  <c r="I88" i="5" s="1"/>
  <c r="I88" i="33"/>
  <c r="L89" i="12"/>
  <c r="D86" i="36"/>
  <c r="D89" i="36" s="1"/>
  <c r="H54" i="50"/>
  <c r="H56" i="50" s="1"/>
  <c r="G56" i="50"/>
  <c r="I54" i="50"/>
  <c r="I56" i="50" s="1"/>
  <c r="F16" i="15"/>
  <c r="O644" i="44"/>
  <c r="Q91" i="25"/>
  <c r="AD82" i="27"/>
  <c r="K640" i="44"/>
  <c r="M91" i="21"/>
  <c r="F42" i="39"/>
  <c r="F43" i="39" s="1"/>
  <c r="Z82" i="27"/>
  <c r="I19" i="47"/>
  <c r="I24" i="47" s="1"/>
  <c r="H81" i="39"/>
  <c r="D56" i="42"/>
  <c r="D54" i="5"/>
  <c r="D56" i="5" s="1"/>
  <c r="H54" i="42"/>
  <c r="H56" i="42" s="1"/>
  <c r="I70" i="63"/>
  <c r="I72" i="63" s="1"/>
  <c r="G72" i="63"/>
  <c r="E27" i="5"/>
  <c r="E29" i="5" s="1"/>
  <c r="H86" i="43"/>
  <c r="H89" i="43" s="1"/>
  <c r="F89" i="43"/>
  <c r="F86" i="5"/>
  <c r="G640" i="44"/>
  <c r="D635" i="44" s="1"/>
  <c r="I91" i="21"/>
  <c r="H79" i="36"/>
  <c r="L42" i="12"/>
  <c r="L43" i="12" s="1"/>
  <c r="D40" i="36"/>
  <c r="D42" i="36" s="1"/>
  <c r="D43" i="36" s="1"/>
  <c r="I641" i="44"/>
  <c r="K84" i="24"/>
  <c r="E56" i="24"/>
  <c r="G54" i="36"/>
  <c r="E82" i="32"/>
  <c r="H54" i="32"/>
  <c r="H56" i="32" s="1"/>
  <c r="D56" i="32"/>
  <c r="L36" i="12"/>
  <c r="D32" i="36"/>
  <c r="D36" i="36" s="1"/>
  <c r="I40" i="38"/>
  <c r="I42" i="38" s="1"/>
  <c r="I43" i="38" s="1"/>
  <c r="G42" i="38"/>
  <c r="G43" i="38" s="1"/>
  <c r="M82" i="14"/>
  <c r="B21" i="4" s="1"/>
  <c r="C21" i="4" s="1"/>
  <c r="H27" i="47"/>
  <c r="H29" i="47" s="1"/>
  <c r="F29" i="47"/>
  <c r="E36" i="27"/>
  <c r="G32" i="39"/>
  <c r="I78" i="5"/>
  <c r="I59" i="63"/>
  <c r="I61" i="63" s="1"/>
  <c r="G61" i="63"/>
  <c r="M82" i="11"/>
  <c r="B18" i="4" s="1"/>
  <c r="C18" i="4" s="1"/>
  <c r="G25" i="4"/>
  <c r="H25" i="4" s="1"/>
  <c r="E91" i="55"/>
  <c r="I20" i="50"/>
  <c r="M82" i="27"/>
  <c r="I79" i="5"/>
  <c r="G61" i="35"/>
  <c r="I59" i="35"/>
  <c r="I61" i="35" s="1"/>
  <c r="D56" i="24"/>
  <c r="F54" i="36"/>
  <c r="G66" i="47"/>
  <c r="I64" i="47"/>
  <c r="I66" i="47" s="1"/>
  <c r="G644" i="44"/>
  <c r="I91" i="25"/>
  <c r="Y644" i="44"/>
  <c r="AA91" i="25"/>
  <c r="H64" i="60"/>
  <c r="H66" i="60" s="1"/>
  <c r="F66" i="60"/>
  <c r="I19" i="63"/>
  <c r="I24" i="63" s="1"/>
  <c r="G24" i="63"/>
  <c r="I40" i="35"/>
  <c r="I42" i="35" s="1"/>
  <c r="I43" i="35" s="1"/>
  <c r="G42" i="35"/>
  <c r="G43" i="35" s="1"/>
  <c r="W640" i="44"/>
  <c r="Y91" i="21"/>
  <c r="L82" i="11"/>
  <c r="H35" i="36"/>
  <c r="F29" i="33"/>
  <c r="H27" i="33"/>
  <c r="H29" i="33" s="1"/>
  <c r="W82" i="24"/>
  <c r="AB82" i="24"/>
  <c r="F36" i="57"/>
  <c r="H32" i="57"/>
  <c r="H36" i="57" s="1"/>
  <c r="H82" i="57" s="1"/>
  <c r="H70" i="50"/>
  <c r="H72" i="50" s="1"/>
  <c r="F72" i="50"/>
  <c r="F72" i="12"/>
  <c r="E55" i="5"/>
  <c r="I32" i="38"/>
  <c r="I36" i="38" s="1"/>
  <c r="G36" i="38"/>
  <c r="H70" i="40"/>
  <c r="H72" i="40" s="1"/>
  <c r="F72" i="40"/>
  <c r="I19" i="38"/>
  <c r="I24" i="38" s="1"/>
  <c r="G24" i="38"/>
  <c r="H21" i="39"/>
  <c r="E61" i="27"/>
  <c r="G59" i="39"/>
  <c r="F72" i="52"/>
  <c r="H70" i="52"/>
  <c r="H72" i="52" s="1"/>
  <c r="I32" i="63"/>
  <c r="I36" i="63" s="1"/>
  <c r="G36" i="63"/>
  <c r="G82" i="53"/>
  <c r="H54" i="52"/>
  <c r="H56" i="52" s="1"/>
  <c r="F56" i="52"/>
  <c r="F16" i="52"/>
  <c r="H11" i="52"/>
  <c r="H16" i="52" s="1"/>
  <c r="H11" i="41"/>
  <c r="H16" i="41" s="1"/>
  <c r="F16" i="41"/>
  <c r="F36" i="43"/>
  <c r="H32" i="43"/>
  <c r="H36" i="43" s="1"/>
  <c r="H40" i="33"/>
  <c r="H42" i="33" s="1"/>
  <c r="H43" i="33" s="1"/>
  <c r="F42" i="33"/>
  <c r="F43" i="33" s="1"/>
  <c r="G89" i="5"/>
  <c r="I59" i="60"/>
  <c r="I61" i="60" s="1"/>
  <c r="G61" i="60"/>
  <c r="G647" i="44"/>
  <c r="I91" i="27"/>
  <c r="E82" i="21"/>
  <c r="E91" i="21" s="1"/>
  <c r="H59" i="43"/>
  <c r="H61" i="43" s="1"/>
  <c r="F61" i="43"/>
  <c r="F59" i="5"/>
  <c r="G66" i="60"/>
  <c r="I64" i="60"/>
  <c r="I66" i="60" s="1"/>
  <c r="F16" i="40"/>
  <c r="H11" i="40"/>
  <c r="H16" i="40" s="1"/>
  <c r="H82" i="40" s="1"/>
  <c r="D16" i="34"/>
  <c r="D12" i="5"/>
  <c r="H12" i="34"/>
  <c r="H16" i="34" s="1"/>
  <c r="I647" i="44"/>
  <c r="K91" i="27"/>
  <c r="M36" i="15"/>
  <c r="E32" i="39"/>
  <c r="E36" i="39" s="1"/>
  <c r="I40" i="41"/>
  <c r="I42" i="41" s="1"/>
  <c r="I43" i="41" s="1"/>
  <c r="G42" i="41"/>
  <c r="G43" i="41" s="1"/>
  <c r="L56" i="15"/>
  <c r="D54" i="39"/>
  <c r="D56" i="39" s="1"/>
  <c r="E66" i="24"/>
  <c r="G64" i="36"/>
  <c r="F640" i="44"/>
  <c r="H91" i="21"/>
  <c r="G56" i="32"/>
  <c r="I54" i="32"/>
  <c r="I56" i="32" s="1"/>
  <c r="L16" i="15"/>
  <c r="D11" i="39"/>
  <c r="D16" i="39" s="1"/>
  <c r="E56" i="27"/>
  <c r="G54" i="39"/>
  <c r="I54" i="35"/>
  <c r="I56" i="35" s="1"/>
  <c r="G56" i="35"/>
  <c r="H64" i="38"/>
  <c r="H66" i="38" s="1"/>
  <c r="F66" i="38"/>
  <c r="H19" i="37"/>
  <c r="H24" i="37" s="1"/>
  <c r="F24" i="37"/>
  <c r="I65" i="50"/>
  <c r="I66" i="50" s="1"/>
  <c r="G66" i="50"/>
  <c r="G36" i="52"/>
  <c r="I32" i="52"/>
  <c r="I36" i="52" s="1"/>
  <c r="D56" i="27"/>
  <c r="F54" i="39"/>
  <c r="H88" i="33"/>
  <c r="D88" i="5"/>
  <c r="H88" i="5" s="1"/>
  <c r="H70" i="63"/>
  <c r="H72" i="63" s="1"/>
  <c r="F72" i="63"/>
  <c r="G29" i="40"/>
  <c r="I27" i="40"/>
  <c r="I29" i="40" s="1"/>
  <c r="H74" i="5"/>
  <c r="S647" i="44"/>
  <c r="U91" i="27"/>
  <c r="H13" i="5"/>
  <c r="L82" i="61"/>
  <c r="E61" i="24"/>
  <c r="W644" i="44"/>
  <c r="Y91" i="25"/>
  <c r="H70" i="37"/>
  <c r="H72" i="37" s="1"/>
  <c r="F72" i="37"/>
  <c r="H39" i="39"/>
  <c r="E72" i="48"/>
  <c r="E82" i="48" s="1"/>
  <c r="G13" i="4" s="1"/>
  <c r="H13" i="4" s="1"/>
  <c r="G70" i="50"/>
  <c r="I54" i="52"/>
  <c r="I56" i="52" s="1"/>
  <c r="G56" i="52"/>
  <c r="H27" i="43"/>
  <c r="H29" i="43" s="1"/>
  <c r="F29" i="43"/>
  <c r="I32" i="35"/>
  <c r="I36" i="35" s="1"/>
  <c r="G36" i="35"/>
  <c r="G82" i="35" s="1"/>
  <c r="H20" i="35"/>
  <c r="H54" i="33"/>
  <c r="H56" i="33" s="1"/>
  <c r="F56" i="33"/>
  <c r="U640" i="44"/>
  <c r="W91" i="21"/>
  <c r="I54" i="33"/>
  <c r="I56" i="33" s="1"/>
  <c r="G56" i="33"/>
  <c r="H60" i="47"/>
  <c r="H61" i="47" s="1"/>
  <c r="F61" i="47"/>
  <c r="F60" i="5"/>
  <c r="H60" i="5" s="1"/>
  <c r="I19" i="52"/>
  <c r="I24" i="52" s="1"/>
  <c r="G24" i="52"/>
  <c r="G82" i="52" s="1"/>
  <c r="AD82" i="24"/>
  <c r="F24" i="32"/>
  <c r="H19" i="32"/>
  <c r="H24" i="32" s="1"/>
  <c r="M56" i="15"/>
  <c r="E54" i="39"/>
  <c r="E56" i="39" s="1"/>
  <c r="G70" i="5"/>
  <c r="H55" i="42"/>
  <c r="F55" i="5"/>
  <c r="H55" i="5" s="1"/>
  <c r="F56" i="42"/>
  <c r="H59" i="33"/>
  <c r="H61" i="33" s="1"/>
  <c r="F61" i="33"/>
  <c r="M82" i="16"/>
  <c r="F72" i="38"/>
  <c r="H70" i="38"/>
  <c r="H72" i="38" s="1"/>
  <c r="R644" i="44"/>
  <c r="T91" i="25"/>
  <c r="G61" i="37"/>
  <c r="I59" i="37"/>
  <c r="I61" i="37" s="1"/>
  <c r="G54" i="5"/>
  <c r="G56" i="42"/>
  <c r="I54" i="42"/>
  <c r="I56" i="42" s="1"/>
  <c r="D82" i="31"/>
  <c r="D91" i="31" s="1"/>
  <c r="I70" i="52"/>
  <c r="I72" i="52" s="1"/>
  <c r="G72" i="52"/>
  <c r="I41" i="36"/>
  <c r="F16" i="33"/>
  <c r="F82" i="33" s="1"/>
  <c r="F91" i="33" s="1"/>
  <c r="H11" i="33"/>
  <c r="H16" i="33" s="1"/>
  <c r="G16" i="15"/>
  <c r="G41" i="5"/>
  <c r="I41" i="5" s="1"/>
  <c r="I41" i="42"/>
  <c r="I42" i="42" s="1"/>
  <c r="I43" i="42" s="1"/>
  <c r="G42" i="42"/>
  <c r="G43" i="42" s="1"/>
  <c r="I55" i="5"/>
  <c r="H27" i="40"/>
  <c r="H29" i="40" s="1"/>
  <c r="F29" i="40"/>
  <c r="F29" i="38"/>
  <c r="H27" i="38"/>
  <c r="H29" i="38" s="1"/>
  <c r="D72" i="27"/>
  <c r="F70" i="39"/>
  <c r="H22" i="39"/>
  <c r="T640" i="44"/>
  <c r="V91" i="21"/>
  <c r="H33" i="57"/>
  <c r="H27" i="41"/>
  <c r="H29" i="41" s="1"/>
  <c r="F29" i="41"/>
  <c r="G40" i="39"/>
  <c r="E42" i="27"/>
  <c r="E43" i="27" s="1"/>
  <c r="L72" i="12"/>
  <c r="D70" i="36"/>
  <c r="D72" i="36" s="1"/>
  <c r="E66" i="40"/>
  <c r="I65" i="40"/>
  <c r="H20" i="39"/>
  <c r="AA82" i="27"/>
  <c r="L61" i="15"/>
  <c r="D59" i="39"/>
  <c r="D61" i="39" s="1"/>
  <c r="H70" i="42"/>
  <c r="H72" i="42" s="1"/>
  <c r="F72" i="42"/>
  <c r="F70" i="5"/>
  <c r="D82" i="54"/>
  <c r="M56" i="12"/>
  <c r="E54" i="36"/>
  <c r="E56" i="36" s="1"/>
  <c r="I82" i="35"/>
  <c r="J82" i="24"/>
  <c r="T82" i="24"/>
  <c r="H20" i="36"/>
  <c r="H64" i="32"/>
  <c r="H66" i="32" s="1"/>
  <c r="F66" i="32"/>
  <c r="V644" i="44"/>
  <c r="X91" i="25"/>
  <c r="I651" i="44"/>
  <c r="K91" i="31"/>
  <c r="L72" i="15"/>
  <c r="D70" i="39"/>
  <c r="D72" i="39" s="1"/>
  <c r="I66" i="42"/>
  <c r="H40" i="37"/>
  <c r="H42" i="37" s="1"/>
  <c r="H43" i="37" s="1"/>
  <c r="F42" i="37"/>
  <c r="F43" i="37" s="1"/>
  <c r="I40" i="50"/>
  <c r="I42" i="50" s="1"/>
  <c r="I43" i="50" s="1"/>
  <c r="G42" i="50"/>
  <c r="G43" i="50" s="1"/>
  <c r="H11" i="47"/>
  <c r="H16" i="47" s="1"/>
  <c r="F16" i="47"/>
  <c r="F82" i="47" s="1"/>
  <c r="F91" i="47" s="1"/>
  <c r="L29" i="15"/>
  <c r="D27" i="39"/>
  <c r="D29" i="39" s="1"/>
  <c r="G29" i="52"/>
  <c r="I27" i="52"/>
  <c r="I29" i="52" s="1"/>
  <c r="I82" i="52" s="1"/>
  <c r="D14" i="5"/>
  <c r="D16" i="33"/>
  <c r="D82" i="33" s="1"/>
  <c r="D91" i="33" s="1"/>
  <c r="H27" i="57"/>
  <c r="H29" i="57" s="1"/>
  <c r="F29" i="57"/>
  <c r="F82" i="57" s="1"/>
  <c r="M61" i="15"/>
  <c r="E59" i="39"/>
  <c r="E61" i="39" s="1"/>
  <c r="E82" i="20"/>
  <c r="G11" i="4" s="1"/>
  <c r="I54" i="37"/>
  <c r="I56" i="37" s="1"/>
  <c r="G56" i="37"/>
  <c r="G42" i="60"/>
  <c r="G43" i="60" s="1"/>
  <c r="I40" i="60"/>
  <c r="I42" i="60" s="1"/>
  <c r="I43" i="60" s="1"/>
  <c r="D82" i="28"/>
  <c r="I32" i="43"/>
  <c r="I36" i="43" s="1"/>
  <c r="G36" i="43"/>
  <c r="G32" i="5"/>
  <c r="E64" i="5"/>
  <c r="E66" i="5" s="1"/>
  <c r="H86" i="36"/>
  <c r="H89" i="36" s="1"/>
  <c r="F89" i="36"/>
  <c r="G29" i="43"/>
  <c r="I27" i="43"/>
  <c r="I29" i="43" s="1"/>
  <c r="G27" i="5"/>
  <c r="E29" i="24"/>
  <c r="G27" i="36"/>
  <c r="I11" i="43"/>
  <c r="I16" i="43" s="1"/>
  <c r="I82" i="43" s="1"/>
  <c r="I91" i="43" s="1"/>
  <c r="G16" i="43"/>
  <c r="L82" i="9"/>
  <c r="L91" i="9" s="1"/>
  <c r="I71" i="5"/>
  <c r="F61" i="12"/>
  <c r="H64" i="41"/>
  <c r="H66" i="41" s="1"/>
  <c r="F66" i="41"/>
  <c r="G89" i="39"/>
  <c r="E89" i="43"/>
  <c r="E91" i="43" s="1"/>
  <c r="E86" i="5"/>
  <c r="E89" i="5" s="1"/>
  <c r="I27" i="63"/>
  <c r="I29" i="63" s="1"/>
  <c r="G29" i="63"/>
  <c r="L24" i="15"/>
  <c r="D19" i="39"/>
  <c r="D24" i="39" s="1"/>
  <c r="I32" i="33"/>
  <c r="I36" i="33" s="1"/>
  <c r="G36" i="33"/>
  <c r="F24" i="38"/>
  <c r="H19" i="38"/>
  <c r="H24" i="38" s="1"/>
  <c r="F56" i="12"/>
  <c r="D36" i="24"/>
  <c r="F32" i="36"/>
  <c r="E61" i="57"/>
  <c r="E82" i="57" s="1"/>
  <c r="I59" i="57"/>
  <c r="I61" i="57" s="1"/>
  <c r="F36" i="41"/>
  <c r="H32" i="41"/>
  <c r="H36" i="41" s="1"/>
  <c r="I59" i="50"/>
  <c r="I61" i="50" s="1"/>
  <c r="G61" i="50"/>
  <c r="H70" i="57"/>
  <c r="H72" i="57" s="1"/>
  <c r="F72" i="57"/>
  <c r="H59" i="41"/>
  <c r="H61" i="41" s="1"/>
  <c r="F61" i="41"/>
  <c r="I47" i="39"/>
  <c r="M86" i="15"/>
  <c r="M89" i="13"/>
  <c r="B23" i="4" s="1"/>
  <c r="C23" i="4" s="1"/>
  <c r="E86" i="37"/>
  <c r="F24" i="15"/>
  <c r="W82" i="27"/>
  <c r="D82" i="59"/>
  <c r="I27" i="60"/>
  <c r="I29" i="60" s="1"/>
  <c r="G29" i="60"/>
  <c r="H22" i="5"/>
  <c r="D82" i="63"/>
  <c r="I59" i="36"/>
  <c r="I61" i="36" s="1"/>
  <c r="G61" i="36"/>
  <c r="G651" i="44"/>
  <c r="I91" i="31"/>
  <c r="H644" i="44"/>
  <c r="J91" i="25"/>
  <c r="AB644" i="44"/>
  <c r="AD91" i="25"/>
  <c r="G42" i="15"/>
  <c r="G43" i="15" s="1"/>
  <c r="AC651" i="44"/>
  <c r="AE91" i="31"/>
  <c r="D82" i="60"/>
  <c r="H54" i="60"/>
  <c r="H56" i="60" s="1"/>
  <c r="F56" i="60"/>
  <c r="F42" i="12"/>
  <c r="F43" i="12" s="1"/>
  <c r="M72" i="12"/>
  <c r="E70" i="36"/>
  <c r="E72" i="36" s="1"/>
  <c r="H32" i="38"/>
  <c r="H36" i="38" s="1"/>
  <c r="F36" i="38"/>
  <c r="I70" i="60"/>
  <c r="I72" i="60" s="1"/>
  <c r="G72" i="60"/>
  <c r="H81" i="36"/>
  <c r="I60" i="39"/>
  <c r="M82" i="9"/>
  <c r="M91" i="9" s="1"/>
  <c r="F11" i="39"/>
  <c r="D16" i="27"/>
  <c r="D82" i="27" s="1"/>
  <c r="D91" i="27" s="1"/>
  <c r="D24" i="42"/>
  <c r="D19" i="5"/>
  <c r="D24" i="5" s="1"/>
  <c r="I76" i="39"/>
  <c r="I77" i="39"/>
  <c r="G28" i="5"/>
  <c r="I28" i="5" s="1"/>
  <c r="I28" i="42"/>
  <c r="I29" i="42" s="1"/>
  <c r="G29" i="42"/>
  <c r="H70" i="43"/>
  <c r="H72" i="43" s="1"/>
  <c r="F72" i="43"/>
  <c r="V82" i="24"/>
  <c r="I86" i="36"/>
  <c r="I89" i="36" s="1"/>
  <c r="G89" i="36"/>
  <c r="D82" i="21"/>
  <c r="D91" i="21" s="1"/>
  <c r="G42" i="12"/>
  <c r="G43" i="12" s="1"/>
  <c r="G82" i="12" s="1"/>
  <c r="G91" i="12" s="1"/>
  <c r="F66" i="57"/>
  <c r="H64" i="57"/>
  <c r="H66" i="57" s="1"/>
  <c r="I86" i="57"/>
  <c r="I89" i="57" s="1"/>
  <c r="G89" i="57"/>
  <c r="H59" i="50"/>
  <c r="H61" i="50" s="1"/>
  <c r="F61" i="50"/>
  <c r="E11" i="39"/>
  <c r="E16" i="39" s="1"/>
  <c r="E82" i="39" s="1"/>
  <c r="M16" i="15"/>
  <c r="I64" i="52"/>
  <c r="I66" i="52" s="1"/>
  <c r="G66" i="52"/>
  <c r="H76" i="5"/>
  <c r="I54" i="38"/>
  <c r="I56" i="38" s="1"/>
  <c r="G56" i="38"/>
  <c r="F66" i="37"/>
  <c r="H64" i="37"/>
  <c r="H66" i="37" s="1"/>
  <c r="F29" i="37"/>
  <c r="H27" i="37"/>
  <c r="H29" i="37" s="1"/>
  <c r="M644" i="44"/>
  <c r="O91" i="25"/>
  <c r="H15" i="5"/>
  <c r="F42" i="63"/>
  <c r="F43" i="63" s="1"/>
  <c r="H40" i="63"/>
  <c r="H42" i="63" s="1"/>
  <c r="H43" i="63" s="1"/>
  <c r="H82" i="63" s="1"/>
  <c r="H11" i="35"/>
  <c r="H16" i="35" s="1"/>
  <c r="F16" i="35"/>
  <c r="H15" i="36"/>
  <c r="F29" i="12"/>
  <c r="F82" i="12" s="1"/>
  <c r="F91" i="12" s="1"/>
  <c r="G36" i="32"/>
  <c r="I32" i="32"/>
  <c r="I36" i="32" s="1"/>
  <c r="F16" i="50"/>
  <c r="H11" i="50"/>
  <c r="H16" i="50" s="1"/>
  <c r="H82" i="50" s="1"/>
  <c r="H19" i="42"/>
  <c r="H24" i="42" s="1"/>
  <c r="F24" i="42"/>
  <c r="F19" i="5"/>
  <c r="I40" i="63"/>
  <c r="I42" i="63" s="1"/>
  <c r="I43" i="63" s="1"/>
  <c r="G42" i="63"/>
  <c r="G43" i="63" s="1"/>
  <c r="I75" i="36"/>
  <c r="F42" i="52"/>
  <c r="F43" i="52" s="1"/>
  <c r="H40" i="52"/>
  <c r="H42" i="52" s="1"/>
  <c r="H43" i="52" s="1"/>
  <c r="H41" i="39"/>
  <c r="H45" i="39"/>
  <c r="H51" i="39"/>
  <c r="H82" i="24"/>
  <c r="E16" i="24"/>
  <c r="G11" i="36"/>
  <c r="G36" i="12"/>
  <c r="H12" i="5"/>
  <c r="H70" i="35"/>
  <c r="H72" i="35" s="1"/>
  <c r="F72" i="35"/>
  <c r="E29" i="38"/>
  <c r="E82" i="38" s="1"/>
  <c r="I27" i="38"/>
  <c r="I29" i="38" s="1"/>
  <c r="G66" i="37"/>
  <c r="I64" i="37"/>
  <c r="I66" i="37" s="1"/>
  <c r="I32" i="41"/>
  <c r="I36" i="41" s="1"/>
  <c r="G36" i="41"/>
  <c r="D61" i="27"/>
  <c r="F59" i="39"/>
  <c r="I40" i="37"/>
  <c r="I42" i="37" s="1"/>
  <c r="I43" i="37" s="1"/>
  <c r="G42" i="37"/>
  <c r="G43" i="37" s="1"/>
  <c r="D32" i="39"/>
  <c r="D36" i="39" s="1"/>
  <c r="L36" i="15"/>
  <c r="M42" i="15"/>
  <c r="M43" i="15" s="1"/>
  <c r="E40" i="39"/>
  <c r="E42" i="39" s="1"/>
  <c r="E43" i="39" s="1"/>
  <c r="AA647" i="44"/>
  <c r="AC91" i="27"/>
  <c r="G641" i="44"/>
  <c r="I84" i="24"/>
  <c r="E42" i="57"/>
  <c r="E43" i="57" s="1"/>
  <c r="I40" i="57"/>
  <c r="I42" i="57" s="1"/>
  <c r="I43" i="57" s="1"/>
  <c r="R647" i="44"/>
  <c r="T91" i="27"/>
  <c r="S643" i="44"/>
  <c r="U91" i="24"/>
  <c r="F72" i="41"/>
  <c r="H70" i="41"/>
  <c r="H72" i="41" s="1"/>
  <c r="F36" i="37"/>
  <c r="H32" i="37"/>
  <c r="H36" i="37" s="1"/>
  <c r="G64" i="5"/>
  <c r="F16" i="37"/>
  <c r="H11" i="37"/>
  <c r="H16" i="37" s="1"/>
  <c r="H82" i="37" s="1"/>
  <c r="H91" i="37" s="1"/>
  <c r="D82" i="20"/>
  <c r="I27" i="34"/>
  <c r="I29" i="34" s="1"/>
  <c r="I82" i="34" s="1"/>
  <c r="U644" i="44"/>
  <c r="W91" i="25"/>
  <c r="E24" i="5"/>
  <c r="I11" i="63"/>
  <c r="I16" i="63" s="1"/>
  <c r="I82" i="63" s="1"/>
  <c r="G16" i="63"/>
  <c r="I40" i="52"/>
  <c r="I42" i="52" s="1"/>
  <c r="I43" i="52" s="1"/>
  <c r="G42" i="52"/>
  <c r="G43" i="52" s="1"/>
  <c r="H47" i="36"/>
  <c r="E24" i="27"/>
  <c r="G19" i="39"/>
  <c r="D24" i="34"/>
  <c r="H20" i="34"/>
  <c r="H24" i="34" s="1"/>
  <c r="D20" i="5"/>
  <c r="H20" i="5" s="1"/>
  <c r="G11" i="5"/>
  <c r="I11" i="42"/>
  <c r="I16" i="42" s="1"/>
  <c r="G16" i="42"/>
  <c r="G82" i="42" s="1"/>
  <c r="AA640" i="44"/>
  <c r="AC91" i="21"/>
  <c r="I11" i="47"/>
  <c r="I16" i="47" s="1"/>
  <c r="G16" i="40"/>
  <c r="G82" i="40" s="1"/>
  <c r="I11" i="40"/>
  <c r="I16" i="40" s="1"/>
  <c r="D82" i="25"/>
  <c r="D91" i="25" s="1"/>
  <c r="H42" i="35"/>
  <c r="H43" i="35" s="1"/>
  <c r="L647" i="44"/>
  <c r="N91" i="27"/>
  <c r="E36" i="24"/>
  <c r="G32" i="36"/>
  <c r="D66" i="27"/>
  <c r="F64" i="39"/>
  <c r="L82" i="19"/>
  <c r="L91" i="19" s="1"/>
  <c r="D24" i="24"/>
  <c r="F19" i="36"/>
  <c r="D82" i="38"/>
  <c r="F27" i="36"/>
  <c r="D29" i="24"/>
  <c r="M24" i="12"/>
  <c r="E19" i="36"/>
  <c r="E24" i="36" s="1"/>
  <c r="D82" i="32"/>
  <c r="G66" i="33"/>
  <c r="I64" i="33"/>
  <c r="I66" i="33" s="1"/>
  <c r="D27" i="5"/>
  <c r="D29" i="5" s="1"/>
  <c r="M82" i="13"/>
  <c r="I60" i="52"/>
  <c r="I61" i="52" s="1"/>
  <c r="G61" i="52"/>
  <c r="G64" i="39"/>
  <c r="E66" i="27"/>
  <c r="H11" i="60"/>
  <c r="H16" i="60" s="1"/>
  <c r="H82" i="60" s="1"/>
  <c r="F16" i="60"/>
  <c r="G56" i="60"/>
  <c r="I54" i="60"/>
  <c r="M66" i="15"/>
  <c r="E64" i="39"/>
  <c r="E66" i="39" s="1"/>
  <c r="M72" i="15"/>
  <c r="E70" i="39"/>
  <c r="E72" i="39" s="1"/>
  <c r="D36" i="5"/>
  <c r="X82" i="27"/>
  <c r="G70" i="39"/>
  <c r="E72" i="27"/>
  <c r="M82" i="19"/>
  <c r="H75" i="5"/>
  <c r="AA644" i="44"/>
  <c r="AC91" i="25"/>
  <c r="D33" i="5"/>
  <c r="H33" i="5" s="1"/>
  <c r="D66" i="42"/>
  <c r="D64" i="5"/>
  <c r="D66" i="5" s="1"/>
  <c r="L56" i="12"/>
  <c r="D54" i="36"/>
  <c r="D56" i="36" s="1"/>
  <c r="H19" i="50"/>
  <c r="H24" i="50" s="1"/>
  <c r="F24" i="50"/>
  <c r="I59" i="41"/>
  <c r="I61" i="41" s="1"/>
  <c r="G61" i="41"/>
  <c r="H27" i="50"/>
  <c r="H29" i="50" s="1"/>
  <c r="F29" i="50"/>
  <c r="D82" i="47"/>
  <c r="D91" i="47" s="1"/>
  <c r="E54" i="5"/>
  <c r="E56" i="5" s="1"/>
  <c r="E56" i="42"/>
  <c r="G86" i="15"/>
  <c r="G89" i="15" s="1"/>
  <c r="G89" i="13"/>
  <c r="G91" i="13" s="1"/>
  <c r="H32" i="52"/>
  <c r="H36" i="52" s="1"/>
  <c r="F36" i="52"/>
  <c r="F36" i="60"/>
  <c r="H32" i="60"/>
  <c r="H36" i="60" s="1"/>
  <c r="I89" i="33"/>
  <c r="Z640" i="44"/>
  <c r="AB91" i="21"/>
  <c r="L16" i="12"/>
  <c r="D11" i="36"/>
  <c r="D16" i="36" s="1"/>
  <c r="I12" i="36"/>
  <c r="O643" i="44"/>
  <c r="Q91" i="24"/>
  <c r="I24" i="40"/>
  <c r="L42" i="15"/>
  <c r="L43" i="15" s="1"/>
  <c r="D40" i="39"/>
  <c r="D42" i="39" s="1"/>
  <c r="D43" i="39" s="1"/>
  <c r="L66" i="15"/>
  <c r="D64" i="39"/>
  <c r="D66" i="39" s="1"/>
  <c r="H12" i="39"/>
  <c r="L82" i="58"/>
  <c r="G29" i="33"/>
  <c r="I27" i="33"/>
  <c r="I29" i="33" s="1"/>
  <c r="I16" i="50"/>
  <c r="E61" i="47"/>
  <c r="E82" i="47" s="1"/>
  <c r="E91" i="47" s="1"/>
  <c r="I60" i="47"/>
  <c r="I61" i="47" s="1"/>
  <c r="E60" i="5"/>
  <c r="E61" i="5" s="1"/>
  <c r="D72" i="24"/>
  <c r="F70" i="36"/>
  <c r="H40" i="36"/>
  <c r="H42" i="36" s="1"/>
  <c r="H43" i="36" s="1"/>
  <c r="F42" i="36"/>
  <c r="F43" i="36" s="1"/>
  <c r="I54" i="40"/>
  <c r="I56" i="40" s="1"/>
  <c r="G56" i="40"/>
  <c r="E72" i="47"/>
  <c r="I70" i="47"/>
  <c r="I72" i="47" s="1"/>
  <c r="P644" i="44"/>
  <c r="R91" i="25"/>
  <c r="I19" i="37"/>
  <c r="I24" i="37" s="1"/>
  <c r="I82" i="37" s="1"/>
  <c r="G24" i="37"/>
  <c r="G82" i="37" s="1"/>
  <c r="G91" i="37" s="1"/>
  <c r="H82" i="27"/>
  <c r="G24" i="15"/>
  <c r="I70" i="37"/>
  <c r="I72" i="37" s="1"/>
  <c r="G72" i="37"/>
  <c r="H19" i="43"/>
  <c r="H24" i="43" s="1"/>
  <c r="F24" i="43"/>
  <c r="F82" i="43" s="1"/>
  <c r="F91" i="43" s="1"/>
  <c r="G36" i="60"/>
  <c r="I32" i="60"/>
  <c r="I36" i="60" s="1"/>
  <c r="D36" i="33"/>
  <c r="H32" i="33"/>
  <c r="H36" i="33" s="1"/>
  <c r="R82" i="24"/>
  <c r="AE82" i="24"/>
  <c r="F42" i="57"/>
  <c r="F43" i="57" s="1"/>
  <c r="H40" i="57"/>
  <c r="H42" i="57" s="1"/>
  <c r="H43" i="57" s="1"/>
  <c r="I27" i="32"/>
  <c r="I29" i="32" s="1"/>
  <c r="G29" i="32"/>
  <c r="G29" i="50"/>
  <c r="I27" i="50"/>
  <c r="I29" i="50" s="1"/>
  <c r="I82" i="15"/>
  <c r="I91" i="15" s="1"/>
  <c r="O640" i="44"/>
  <c r="Q91" i="21"/>
  <c r="G7" i="33"/>
  <c r="G16" i="33"/>
  <c r="I11" i="33"/>
  <c r="I16" i="33" s="1"/>
  <c r="I82" i="33" s="1"/>
  <c r="I91" i="33" s="1"/>
  <c r="I94" i="36" s="1"/>
  <c r="H65" i="43"/>
  <c r="F65" i="5"/>
  <c r="H65" i="5" s="1"/>
  <c r="F66" i="43"/>
  <c r="Q82" i="27"/>
  <c r="H16" i="43"/>
  <c r="H82" i="43" s="1"/>
  <c r="D82" i="23"/>
  <c r="X82" i="24"/>
  <c r="AA82" i="24"/>
  <c r="L29" i="12"/>
  <c r="D27" i="36"/>
  <c r="D29" i="36" s="1"/>
  <c r="D82" i="48"/>
  <c r="H78" i="5"/>
  <c r="AC644" i="44"/>
  <c r="AE91" i="25"/>
  <c r="D11" i="5"/>
  <c r="D16" i="42"/>
  <c r="D82" i="42" s="1"/>
  <c r="H11" i="42"/>
  <c r="H16" i="42" s="1"/>
  <c r="H82" i="42" s="1"/>
  <c r="H80" i="5"/>
  <c r="I20" i="5"/>
  <c r="H54" i="43"/>
  <c r="H56" i="43" s="1"/>
  <c r="F56" i="43"/>
  <c r="F54" i="5"/>
  <c r="H27" i="60"/>
  <c r="H29" i="60" s="1"/>
  <c r="F29" i="60"/>
  <c r="Y640" i="44"/>
  <c r="AA91" i="21"/>
  <c r="I82" i="24"/>
  <c r="M36" i="12"/>
  <c r="E32" i="36"/>
  <c r="E36" i="36" s="1"/>
  <c r="H70" i="34"/>
  <c r="H72" i="34" s="1"/>
  <c r="D72" i="34"/>
  <c r="M82" i="17"/>
  <c r="B30" i="4" s="1"/>
  <c r="C30" i="4" s="1"/>
  <c r="E82" i="50"/>
  <c r="I39" i="36"/>
  <c r="F29" i="52"/>
  <c r="H27" i="52"/>
  <c r="H29" i="52" s="1"/>
  <c r="I82" i="60" l="1"/>
  <c r="L64" i="48"/>
  <c r="L64" i="62"/>
  <c r="O647" i="44"/>
  <c r="Q91" i="27"/>
  <c r="I40" i="39"/>
  <c r="I42" i="39" s="1"/>
  <c r="I43" i="39" s="1"/>
  <c r="G42" i="39"/>
  <c r="G43" i="39" s="1"/>
  <c r="H70" i="39"/>
  <c r="H72" i="39" s="1"/>
  <c r="F72" i="39"/>
  <c r="I70" i="5"/>
  <c r="I72" i="5" s="1"/>
  <c r="G72" i="5"/>
  <c r="I70" i="50"/>
  <c r="I72" i="50" s="1"/>
  <c r="G72" i="50"/>
  <c r="G82" i="50" s="1"/>
  <c r="I54" i="39"/>
  <c r="I56" i="39" s="1"/>
  <c r="G56" i="39"/>
  <c r="I64" i="36"/>
  <c r="I66" i="36" s="1"/>
  <c r="G66" i="36"/>
  <c r="H54" i="36"/>
  <c r="H56" i="36" s="1"/>
  <c r="F56" i="36"/>
  <c r="I19" i="5"/>
  <c r="I24" i="5" s="1"/>
  <c r="G24" i="5"/>
  <c r="G82" i="32"/>
  <c r="I40" i="5"/>
  <c r="I42" i="5" s="1"/>
  <c r="I43" i="5" s="1"/>
  <c r="G42" i="5"/>
  <c r="G43" i="5" s="1"/>
  <c r="G16" i="39"/>
  <c r="I11" i="39"/>
  <c r="I16" i="39" s="1"/>
  <c r="E82" i="36"/>
  <c r="E91" i="36" s="1"/>
  <c r="I60" i="5"/>
  <c r="P643" i="44"/>
  <c r="R91" i="24"/>
  <c r="I56" i="60"/>
  <c r="G36" i="36"/>
  <c r="I32" i="36"/>
  <c r="I36" i="36" s="1"/>
  <c r="I82" i="47"/>
  <c r="I91" i="47" s="1"/>
  <c r="F82" i="50"/>
  <c r="M89" i="15"/>
  <c r="E86" i="39"/>
  <c r="G82" i="43"/>
  <c r="G91" i="43" s="1"/>
  <c r="Y647" i="44"/>
  <c r="AA91" i="27"/>
  <c r="F82" i="41"/>
  <c r="I54" i="36"/>
  <c r="I56" i="36" s="1"/>
  <c r="G56" i="36"/>
  <c r="I82" i="32"/>
  <c r="E82" i="27"/>
  <c r="E91" i="27" s="1"/>
  <c r="M82" i="12"/>
  <c r="M91" i="12" s="1"/>
  <c r="B28" i="4"/>
  <c r="C28" i="4" s="1"/>
  <c r="M91" i="19"/>
  <c r="I64" i="5"/>
  <c r="I66" i="5" s="1"/>
  <c r="G66" i="5"/>
  <c r="Y643" i="44"/>
  <c r="AA91" i="24"/>
  <c r="D82" i="36"/>
  <c r="D91" i="36" s="1"/>
  <c r="I70" i="39"/>
  <c r="I72" i="39" s="1"/>
  <c r="G72" i="39"/>
  <c r="B20" i="4"/>
  <c r="C20" i="4" s="1"/>
  <c r="M91" i="13"/>
  <c r="M85" i="13"/>
  <c r="F29" i="36"/>
  <c r="H27" i="36"/>
  <c r="H29" i="36" s="1"/>
  <c r="I19" i="39"/>
  <c r="I24" i="39" s="1"/>
  <c r="G24" i="39"/>
  <c r="I11" i="36"/>
  <c r="I16" i="36" s="1"/>
  <c r="G16" i="36"/>
  <c r="G82" i="15"/>
  <c r="G91" i="15" s="1"/>
  <c r="B24" i="4"/>
  <c r="C24" i="4" s="1"/>
  <c r="M91" i="16"/>
  <c r="D82" i="39"/>
  <c r="H59" i="5"/>
  <c r="H61" i="5" s="1"/>
  <c r="F61" i="5"/>
  <c r="H82" i="41"/>
  <c r="H86" i="5"/>
  <c r="H89" i="5" s="1"/>
  <c r="F89" i="5"/>
  <c r="AB647" i="44"/>
  <c r="AD91" i="27"/>
  <c r="I40" i="36"/>
  <c r="I42" i="36" s="1"/>
  <c r="I43" i="36" s="1"/>
  <c r="G42" i="36"/>
  <c r="G43" i="36" s="1"/>
  <c r="F61" i="36"/>
  <c r="H59" i="36"/>
  <c r="H61" i="36" s="1"/>
  <c r="W643" i="44"/>
  <c r="Y91" i="24"/>
  <c r="H19" i="39"/>
  <c r="H24" i="39" s="1"/>
  <c r="F24" i="39"/>
  <c r="AA643" i="44"/>
  <c r="AC91" i="24"/>
  <c r="G18" i="4"/>
  <c r="H18" i="4" s="1"/>
  <c r="E84" i="24"/>
  <c r="D89" i="5"/>
  <c r="G72" i="36"/>
  <c r="I70" i="36"/>
  <c r="I72" i="36" s="1"/>
  <c r="G24" i="36"/>
  <c r="I19" i="36"/>
  <c r="I24" i="36" s="1"/>
  <c r="G82" i="41"/>
  <c r="D16" i="5"/>
  <c r="D82" i="5" s="1"/>
  <c r="V643" i="44"/>
  <c r="X91" i="24"/>
  <c r="F647" i="44"/>
  <c r="H91" i="27"/>
  <c r="L82" i="12"/>
  <c r="L91" i="12" s="1"/>
  <c r="V647" i="44"/>
  <c r="X91" i="27"/>
  <c r="F82" i="60"/>
  <c r="E82" i="24"/>
  <c r="E91" i="24" s="1"/>
  <c r="I27" i="36"/>
  <c r="I29" i="36" s="1"/>
  <c r="G29" i="36"/>
  <c r="I32" i="5"/>
  <c r="I36" i="5" s="1"/>
  <c r="G36" i="5"/>
  <c r="H11" i="4"/>
  <c r="H82" i="33"/>
  <c r="H91" i="33" s="1"/>
  <c r="I54" i="5"/>
  <c r="I56" i="5" s="1"/>
  <c r="G56" i="5"/>
  <c r="L82" i="15"/>
  <c r="L91" i="15" s="1"/>
  <c r="H82" i="34"/>
  <c r="I86" i="5"/>
  <c r="I89" i="5" s="1"/>
  <c r="F42" i="5"/>
  <c r="F43" i="5" s="1"/>
  <c r="H40" i="5"/>
  <c r="H42" i="5" s="1"/>
  <c r="H43" i="5" s="1"/>
  <c r="K351" i="44"/>
  <c r="H32" i="39"/>
  <c r="H36" i="39" s="1"/>
  <c r="F36" i="39"/>
  <c r="H82" i="38"/>
  <c r="I82" i="41"/>
  <c r="F56" i="5"/>
  <c r="H54" i="5"/>
  <c r="H56" i="5" s="1"/>
  <c r="H19" i="36"/>
  <c r="H24" i="36" s="1"/>
  <c r="F24" i="36"/>
  <c r="T643" i="44"/>
  <c r="V91" i="24"/>
  <c r="H54" i="39"/>
  <c r="H56" i="39" s="1"/>
  <c r="F56" i="39"/>
  <c r="H82" i="52"/>
  <c r="Z643" i="44"/>
  <c r="AB91" i="24"/>
  <c r="F16" i="36"/>
  <c r="H11" i="36"/>
  <c r="H16" i="36" s="1"/>
  <c r="H82" i="36" s="1"/>
  <c r="H91" i="36" s="1"/>
  <c r="G61" i="5"/>
  <c r="I59" i="5"/>
  <c r="I61" i="5" s="1"/>
  <c r="B25" i="4"/>
  <c r="C25" i="4" s="1"/>
  <c r="M91" i="56"/>
  <c r="E82" i="40"/>
  <c r="H36" i="5"/>
  <c r="H91" i="43"/>
  <c r="G82" i="33"/>
  <c r="G91" i="33" s="1"/>
  <c r="G94" i="36" s="1"/>
  <c r="I82" i="42"/>
  <c r="F61" i="39"/>
  <c r="H59" i="39"/>
  <c r="H61" i="39" s="1"/>
  <c r="F24" i="5"/>
  <c r="H19" i="5"/>
  <c r="H24" i="5" s="1"/>
  <c r="U647" i="44"/>
  <c r="W91" i="27"/>
  <c r="H32" i="36"/>
  <c r="H36" i="36" s="1"/>
  <c r="F36" i="36"/>
  <c r="G29" i="5"/>
  <c r="I27" i="5"/>
  <c r="I29" i="5" s="1"/>
  <c r="AB643" i="44"/>
  <c r="AD91" i="24"/>
  <c r="D82" i="34"/>
  <c r="F82" i="52"/>
  <c r="I59" i="39"/>
  <c r="I61" i="39" s="1"/>
  <c r="G61" i="39"/>
  <c r="U643" i="44"/>
  <c r="W91" i="24"/>
  <c r="K647" i="44"/>
  <c r="M91" i="27"/>
  <c r="G36" i="39"/>
  <c r="I32" i="39"/>
  <c r="I36" i="39" s="1"/>
  <c r="X647" i="44"/>
  <c r="Z91" i="27"/>
  <c r="F82" i="15"/>
  <c r="F91" i="15" s="1"/>
  <c r="D82" i="24"/>
  <c r="D91" i="24" s="1"/>
  <c r="H11" i="5"/>
  <c r="H16" i="5" s="1"/>
  <c r="F16" i="5"/>
  <c r="F29" i="39"/>
  <c r="H27" i="39"/>
  <c r="H29" i="39" s="1"/>
  <c r="P647" i="44"/>
  <c r="R91" i="27"/>
  <c r="E82" i="42"/>
  <c r="G29" i="39"/>
  <c r="I27" i="39"/>
  <c r="I29" i="39" s="1"/>
  <c r="AC643" i="44"/>
  <c r="AE91" i="24"/>
  <c r="F643" i="44"/>
  <c r="H91" i="24"/>
  <c r="H70" i="5"/>
  <c r="H72" i="5" s="1"/>
  <c r="F72" i="5"/>
  <c r="F72" i="36"/>
  <c r="H70" i="36"/>
  <c r="H72" i="36" s="1"/>
  <c r="G66" i="39"/>
  <c r="I64" i="39"/>
  <c r="I66" i="39" s="1"/>
  <c r="G16" i="5"/>
  <c r="I11" i="5"/>
  <c r="I16" i="5" s="1"/>
  <c r="F82" i="42"/>
  <c r="F82" i="35"/>
  <c r="R643" i="44"/>
  <c r="T91" i="24"/>
  <c r="H40" i="39"/>
  <c r="H42" i="39" s="1"/>
  <c r="H43" i="39" s="1"/>
  <c r="H64" i="36"/>
  <c r="H66" i="36" s="1"/>
  <c r="F66" i="36"/>
  <c r="E82" i="5"/>
  <c r="E91" i="5" s="1"/>
  <c r="B32" i="4" s="1"/>
  <c r="J351" i="44"/>
  <c r="G643" i="44"/>
  <c r="I91" i="24"/>
  <c r="G16" i="4"/>
  <c r="H16" i="4" s="1"/>
  <c r="H64" i="39"/>
  <c r="H66" i="39" s="1"/>
  <c r="F66" i="39"/>
  <c r="I82" i="40"/>
  <c r="G82" i="63"/>
  <c r="F82" i="37"/>
  <c r="F91" i="37" s="1"/>
  <c r="H82" i="35"/>
  <c r="M82" i="15"/>
  <c r="M91" i="15" s="1"/>
  <c r="H11" i="39"/>
  <c r="H16" i="39" s="1"/>
  <c r="F16" i="39"/>
  <c r="F82" i="39" s="1"/>
  <c r="F91" i="39" s="1"/>
  <c r="E89" i="37"/>
  <c r="E91" i="37" s="1"/>
  <c r="I86" i="37"/>
  <c r="I89" i="37" s="1"/>
  <c r="I91" i="37" s="1"/>
  <c r="H82" i="47"/>
  <c r="H91" i="47" s="1"/>
  <c r="H643" i="44"/>
  <c r="J91" i="24"/>
  <c r="F82" i="40"/>
  <c r="H24" i="35"/>
  <c r="D89" i="39"/>
  <c r="H86" i="39"/>
  <c r="H89" i="39" s="1"/>
  <c r="G82" i="38"/>
  <c r="G28" i="4"/>
  <c r="H28" i="4" s="1"/>
  <c r="E91" i="31"/>
  <c r="F82" i="32"/>
  <c r="D91" i="37"/>
  <c r="D82" i="43"/>
  <c r="D91" i="43" s="1"/>
  <c r="I24" i="50"/>
  <c r="I82" i="50" s="1"/>
  <c r="B16" i="4"/>
  <c r="C16" i="4" s="1"/>
  <c r="C31" i="4" s="1"/>
  <c r="C32" i="4" l="1"/>
  <c r="C34" i="4" s="1"/>
  <c r="G31" i="4"/>
  <c r="E89" i="39"/>
  <c r="E91" i="39" s="1"/>
  <c r="I86" i="39"/>
  <c r="I89" i="39" s="1"/>
  <c r="D91" i="39"/>
  <c r="I82" i="5"/>
  <c r="I91" i="5" s="1"/>
  <c r="G82" i="5"/>
  <c r="G91" i="5" s="1"/>
  <c r="G32" i="4" s="1"/>
  <c r="I82" i="39"/>
  <c r="I91" i="39" s="1"/>
  <c r="L66" i="62"/>
  <c r="L66" i="48"/>
  <c r="B31" i="4"/>
  <c r="B34" i="4" s="1"/>
  <c r="F82" i="5"/>
  <c r="F91" i="5" s="1"/>
  <c r="N64" i="48"/>
  <c r="N66" i="48" s="1"/>
  <c r="N64" i="62"/>
  <c r="N66" i="62" s="1"/>
  <c r="I82" i="36"/>
  <c r="I91" i="36" s="1"/>
  <c r="G82" i="39"/>
  <c r="G91" i="39" s="1"/>
  <c r="F82" i="36"/>
  <c r="F91" i="36" s="1"/>
  <c r="G82" i="36"/>
  <c r="G91" i="36" s="1"/>
  <c r="H82" i="39"/>
  <c r="H91" i="39" s="1"/>
  <c r="H82" i="5"/>
  <c r="H91" i="5" s="1"/>
  <c r="H31" i="4"/>
  <c r="H33" i="4" s="1"/>
  <c r="D91" i="5"/>
  <c r="D64" i="48" l="1"/>
  <c r="D64" i="62"/>
  <c r="G34" i="4"/>
  <c r="D66" i="48" l="1"/>
  <c r="F64" i="50"/>
  <c r="F64" i="63"/>
  <c r="D66" i="62"/>
  <c r="H64" i="63" l="1"/>
  <c r="H66" i="63" s="1"/>
  <c r="F66" i="63"/>
  <c r="H64" i="50"/>
  <c r="H66" i="50" s="1"/>
  <c r="F66" i="50"/>
  <c r="F64" i="5"/>
  <c r="F66" i="5" l="1"/>
  <c r="H64" i="5"/>
  <c r="H66" i="5" s="1"/>
</calcChain>
</file>

<file path=xl/comments1.xml><?xml version="1.0" encoding="utf-8"?>
<comments xmlns="http://schemas.openxmlformats.org/spreadsheetml/2006/main">
  <authors>
    <author>jlittle</author>
  </authors>
  <commentList>
    <comment ref="C7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stg is Rho/Drift
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  <comment ref="Y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plug amount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Q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214579 is qualitech pma to unwind bankrupt company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Q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liquidation pma
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24836 is removal of bammel drip 8110950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<sst xmlns="http://schemas.openxmlformats.org/spreadsheetml/2006/main" count="7147" uniqueCount="233">
  <si>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</si>
  <si>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</si>
  <si>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</si>
  <si>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</si>
  <si>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</si>
  <si>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</si>
  <si>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</si>
  <si>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</si>
  <si>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</si>
  <si>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</si>
  <si>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</si>
  <si>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</si>
  <si>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</si>
  <si>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</si>
  <si>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</si>
  <si>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</si>
  <si>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</si>
  <si>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</si>
  <si>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</si>
  <si>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</si>
  <si>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</si>
  <si>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</si>
  <si>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</si>
  <si>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</si>
  <si>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</si>
  <si>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</si>
  <si>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</si>
  <si>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</si>
  <si>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</si>
  <si>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</si>
  <si>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</si>
  <si>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</si>
  <si>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</si>
  <si>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</si>
  <si>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</si>
  <si>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</si>
  <si>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</si>
  <si>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</si>
  <si>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</si>
  <si>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</si>
  <si>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</si>
  <si>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</si>
  <si>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</si>
  <si>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</si>
  <si>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</si>
  <si>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</si>
  <si>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</si>
  <si>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</si>
  <si>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</si>
  <si>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</si>
  <si>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</si>
  <si>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</si>
  <si>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</si>
  <si>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</si>
  <si>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</si>
  <si>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</si>
  <si>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</si>
  <si>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</si>
  <si>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</si>
  <si>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</si>
  <si>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</si>
  <si>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</si>
  <si>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</si>
  <si>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</si>
  <si>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</si>
  <si>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</si>
  <si>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</si>
  <si>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</si>
  <si>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</si>
  <si>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</si>
  <si>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</si>
  <si>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</si>
  <si>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</si>
  <si>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</si>
  <si>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</si>
  <si>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</si>
  <si>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</si>
  <si>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</si>
  <si>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</si>
  <si>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</si>
  <si>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</si>
  <si>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</si>
  <si>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</si>
  <si>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</si>
  <si>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</si>
  <si>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</si>
  <si>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</si>
  <si>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</si>
  <si>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</si>
  <si>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</si>
  <si>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</si>
  <si>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</si>
  <si>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</si>
  <si>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</si>
  <si>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</si>
  <si>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</si>
  <si>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</si>
  <si>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</si>
  <si>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</si>
  <si>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</si>
  <si>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</si>
  <si>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</si>
  <si>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</si>
  <si>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</si>
  <si>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</si>
  <si>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</si>
  <si>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</si>
  <si>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</si>
  <si>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</si>
  <si>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</si>
  <si>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</si>
  <si>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</si>
  <si>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</si>
  <si>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</si>
  <si>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</si>
  <si>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</si>
  <si>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</si>
  <si>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</si>
  <si>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</si>
  <si>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</si>
  <si>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</si>
  <si>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</si>
  <si>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</si>
  <si>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</si>
  <si>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</si>
  <si>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</si>
  <si>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</si>
  <si>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</si>
  <si>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</si>
  <si>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</si>
  <si>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</si>
  <si>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</si>
  <si>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</si>
  <si>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</si>
  <si>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</si>
  <si>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</si>
  <si>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</si>
  <si>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</si>
  <si>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</si>
  <si>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</si>
  <si>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</si>
  <si>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</si>
  <si>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</si>
  <si>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</si>
  <si>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</si>
  <si>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</si>
  <si>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</si>
  <si>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</si>
  <si>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</si>
  <si>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</si>
  <si>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</si>
  <si>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</si>
  <si>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</si>
  <si>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</si>
  <si>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</si>
  <si>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</si>
  <si>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</si>
  <si>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</si>
  <si>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</si>
  <si>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</si>
  <si>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</si>
  <si>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</si>
  <si>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</si>
  <si>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</si>
  <si>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</si>
  <si>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</si>
  <si>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</si>
  <si>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</si>
  <si>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</si>
  <si>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</si>
  <si>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</si>
  <si>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</si>
  <si>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</si>
  <si>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</si>
  <si>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</si>
  <si>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</si>
  <si>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</si>
  <si>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</si>
  <si>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</si>
  <si>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</si>
  <si>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</si>
  <si>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</si>
  <si>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</si>
  <si>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</si>
  <si>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</si>
  <si>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</si>
  <si>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</si>
  <si>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</si>
  <si>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</si>
  <si>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</si>
  <si>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</si>
  <si>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</si>
  <si>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</si>
  <si>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</si>
  <si>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</si>
  <si>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</si>
  <si>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</si>
  <si>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</si>
  <si>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</si>
  <si>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</si>
  <si>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</si>
  <si>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</si>
  <si>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</si>
  <si>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</si>
  <si>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</si>
  <si>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</si>
  <si>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</si>
  <si>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</si>
  <si>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</si>
  <si>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</si>
  <si>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</si>
  <si>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</si>
  <si>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</si>
  <si>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</si>
  <si>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</si>
  <si>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</si>
  <si>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</si>
  <si>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</si>
  <si>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</si>
  <si>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</si>
  <si>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PRODUCTION MONTH: 0005</t>
  </si>
  <si>
    <t>0005V</t>
  </si>
  <si>
    <t>0005A</t>
  </si>
  <si>
    <t>Mid Market</t>
  </si>
  <si>
    <t>REGION:  MidMarket</t>
  </si>
  <si>
    <t>MidMarket</t>
  </si>
  <si>
    <t>REGION: MidMarket</t>
  </si>
  <si>
    <t>May</t>
  </si>
  <si>
    <t>June</t>
  </si>
  <si>
    <t>July</t>
  </si>
  <si>
    <t>Originations/Rho Drift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</si>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</sst>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3" borderId="2" xfId="1" applyNumberFormat="1" applyFill="1" applyBorder="1"/>
    <xf numFmtId="165" fontId="26" fillId="3" borderId="11" xfId="1" applyNumberFormat="1" applyFont="1" applyFill="1" applyBorder="1"/>
    <xf numFmtId="43" fontId="4" fillId="0" borderId="0" xfId="1" applyAlignment="1"/>
    <xf numFmtId="165" fontId="16" fillId="5" borderId="23" xfId="1" applyNumberFormat="1" applyFon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2">
          <cell r="G62">
            <v>-1900190.8600000143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9">
          <cell r="B9">
            <v>10205000</v>
          </cell>
          <cell r="C9">
            <v>20831000</v>
          </cell>
          <cell r="D9">
            <v>0</v>
          </cell>
          <cell r="E9">
            <v>-19000</v>
          </cell>
          <cell r="F9">
            <v>4393000</v>
          </cell>
          <cell r="G9">
            <v>3000</v>
          </cell>
          <cell r="H9">
            <v>8488000</v>
          </cell>
          <cell r="I9">
            <v>56000</v>
          </cell>
          <cell r="J9">
            <v>3191000</v>
          </cell>
          <cell r="K9">
            <v>2896000</v>
          </cell>
          <cell r="L9">
            <v>22455000</v>
          </cell>
          <cell r="M9">
            <v>20864000</v>
          </cell>
          <cell r="N9">
            <v>318000</v>
          </cell>
          <cell r="O9">
            <v>1909000</v>
          </cell>
          <cell r="P9">
            <v>1752000</v>
          </cell>
          <cell r="Q9">
            <v>504000</v>
          </cell>
          <cell r="R9">
            <v>1106000</v>
          </cell>
          <cell r="S9">
            <v>823000</v>
          </cell>
          <cell r="T9">
            <v>3000</v>
          </cell>
          <cell r="V9">
            <v>99778000</v>
          </cell>
        </row>
        <row r="26">
          <cell r="V26">
            <v>4943941</v>
          </cell>
        </row>
        <row r="43">
          <cell r="B43">
            <v>10491643</v>
          </cell>
          <cell r="C43">
            <v>20895475</v>
          </cell>
          <cell r="D43">
            <v>0</v>
          </cell>
          <cell r="E43">
            <v>-19000</v>
          </cell>
          <cell r="F43">
            <v>4229487</v>
          </cell>
          <cell r="G43">
            <v>2479929</v>
          </cell>
          <cell r="H43">
            <v>8126927</v>
          </cell>
          <cell r="I43">
            <v>56000</v>
          </cell>
          <cell r="J43">
            <v>3191000</v>
          </cell>
          <cell r="K43">
            <v>2896000</v>
          </cell>
          <cell r="L43">
            <v>24581278</v>
          </cell>
          <cell r="M43">
            <v>20876895</v>
          </cell>
          <cell r="N43">
            <v>326035</v>
          </cell>
          <cell r="O43">
            <v>1922681</v>
          </cell>
          <cell r="P43">
            <v>1752000</v>
          </cell>
          <cell r="Q43">
            <v>663117</v>
          </cell>
          <cell r="R43">
            <v>1106000</v>
          </cell>
          <cell r="S43">
            <v>1143474</v>
          </cell>
          <cell r="T43">
            <v>3000</v>
          </cell>
          <cell r="V43">
            <v>104721941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0.bin"/><Relationship Id="rId5" Type="http://schemas.openxmlformats.org/officeDocument/2006/relationships/comments" Target="../comments7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F11" sqref="F1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466146164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1520277567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466299495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1497066940.3900001</v>
      </c>
      <c r="H11" s="60">
        <f>F11-D11</f>
        <v>153331</v>
      </c>
      <c r="I11" s="38">
        <f>G11-E11</f>
        <v>-23210626.609999895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-9821733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36407344.670000002</v>
      </c>
      <c r="H12" s="60">
        <f>F12-D12</f>
        <v>0</v>
      </c>
      <c r="I12" s="38">
        <f>G12-E12</f>
        <v>46229077.670000002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221922343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776072223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232438468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805181011</v>
      </c>
      <c r="H13" s="60">
        <f t="shared" ref="H13:I15" si="0">F13-D13</f>
        <v>10516125</v>
      </c>
      <c r="I13" s="38">
        <f t="shared" si="0"/>
        <v>29108788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59756.84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-59756.84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1651248.09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8724524.2399999984</v>
      </c>
      <c r="H15" s="60">
        <f t="shared" si="0"/>
        <v>0</v>
      </c>
      <c r="I15" s="38">
        <f t="shared" si="0"/>
        <v>7073276.1499999985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688068507</v>
      </c>
      <c r="E16" s="39">
        <f t="shared" si="1"/>
        <v>2288239061.9300003</v>
      </c>
      <c r="F16" s="61">
        <f t="shared" si="1"/>
        <v>698737963</v>
      </c>
      <c r="G16" s="39">
        <f t="shared" si="1"/>
        <v>2347379820.3000002</v>
      </c>
      <c r="H16" s="61">
        <f t="shared" si="1"/>
        <v>10669456</v>
      </c>
      <c r="I16" s="39">
        <f t="shared" si="1"/>
        <v>59140758.370000102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-472094812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-1508782489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-469666243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-1482775100.6200004</v>
      </c>
      <c r="H19" s="60">
        <f>F19-D19</f>
        <v>2428569</v>
      </c>
      <c r="I19" s="38">
        <f>G19-E19</f>
        <v>26007388.379999638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-35069400.640000001</v>
      </c>
      <c r="H20" s="60">
        <f>F20-D20</f>
        <v>0</v>
      </c>
      <c r="I20" s="38">
        <f>G20-E20</f>
        <v>-35069400.640000001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-220752447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-771805395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-232438468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-813845257</v>
      </c>
      <c r="H21" s="60">
        <f t="shared" ref="H21:I23" si="2">F21-D21</f>
        <v>-11686021</v>
      </c>
      <c r="I21" s="38">
        <f t="shared" si="2"/>
        <v>-42039862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1396908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4773960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1404473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4195219.5842000004</v>
      </c>
      <c r="H23" s="60">
        <f t="shared" si="2"/>
        <v>7565</v>
      </c>
      <c r="I23" s="38">
        <f t="shared" si="2"/>
        <v>-578740.41579999961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-691450351</v>
      </c>
      <c r="E24" s="39">
        <f t="shared" si="3"/>
        <v>-2275813924</v>
      </c>
      <c r="F24" s="61">
        <f t="shared" si="3"/>
        <v>-700700238</v>
      </c>
      <c r="G24" s="39">
        <f t="shared" si="3"/>
        <v>-2327494538.6758003</v>
      </c>
      <c r="H24" s="61">
        <f t="shared" si="3"/>
        <v>-9249887</v>
      </c>
      <c r="I24" s="39">
        <f t="shared" si="3"/>
        <v>-51680614.675800361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106886890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365554502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32920929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115094762</v>
      </c>
      <c r="H27" s="60">
        <f>F27-D27</f>
        <v>-73965961</v>
      </c>
      <c r="I27" s="38">
        <f>G27-E27</f>
        <v>-250459740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-105152626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-360131093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-32963058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-115214234.71000001</v>
      </c>
      <c r="H28" s="60">
        <f>F28-D28</f>
        <v>72189568</v>
      </c>
      <c r="I28" s="38">
        <f>G28-E28</f>
        <v>244916858.28999999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1734264</v>
      </c>
      <c r="E29" s="70">
        <f t="shared" si="4"/>
        <v>5423409</v>
      </c>
      <c r="F29" s="69">
        <f t="shared" si="4"/>
        <v>-42129</v>
      </c>
      <c r="G29" s="70">
        <f t="shared" si="4"/>
        <v>-119472.71000000834</v>
      </c>
      <c r="H29" s="69">
        <f t="shared" si="4"/>
        <v>-1776393</v>
      </c>
      <c r="I29" s="70">
        <f t="shared" si="4"/>
        <v>-5542881.7100000083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428833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1594356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-2518607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-7176820.4535000017</v>
      </c>
      <c r="H32" s="60">
        <f>F32-D32</f>
        <v>-2947440</v>
      </c>
      <c r="I32" s="38">
        <f>G32-E32</f>
        <v>-8771176.4535000026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541652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1736152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-1527330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-3008337.7199999993</v>
      </c>
      <c r="H33" s="60">
        <f t="shared" ref="H33:I35" si="5">F33-D33</f>
        <v>-2068982</v>
      </c>
      <c r="I33" s="38">
        <f t="shared" si="5"/>
        <v>-4744489.7199999988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-754922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-2429148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897932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639843.77000000014</v>
      </c>
      <c r="H34" s="60">
        <f t="shared" si="5"/>
        <v>1652854</v>
      </c>
      <c r="I34" s="38">
        <f t="shared" si="5"/>
        <v>3068991.77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-1045928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-5045566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-2378960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-3281884.0300000007</v>
      </c>
      <c r="H35" s="60">
        <f t="shared" si="5"/>
        <v>-1333032</v>
      </c>
      <c r="I35" s="38">
        <f t="shared" si="5"/>
        <v>1763681.9699999993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-830365</v>
      </c>
      <c r="E36" s="39">
        <f t="shared" si="6"/>
        <v>-4144206</v>
      </c>
      <c r="F36" s="61">
        <f t="shared" si="6"/>
        <v>-5526965</v>
      </c>
      <c r="G36" s="39">
        <f t="shared" si="6"/>
        <v>-12827198.433500003</v>
      </c>
      <c r="H36" s="61">
        <f t="shared" si="6"/>
        <v>-4696600</v>
      </c>
      <c r="I36" s="39">
        <f t="shared" si="6"/>
        <v>-8682992.4335000031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5861019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20208988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8019971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23434004.470000003</v>
      </c>
      <c r="H39" s="60">
        <f t="shared" ref="H39:I41" si="7">F39-D39</f>
        <v>2158952</v>
      </c>
      <c r="I39" s="38">
        <f t="shared" si="7"/>
        <v>3225016.4700000025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-2926948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-8963925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-1148662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-3548420.4099999997</v>
      </c>
      <c r="H40" s="60">
        <f t="shared" si="7"/>
        <v>1778286</v>
      </c>
      <c r="I40" s="38">
        <f t="shared" si="7"/>
        <v>5415504.5899999999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-2926948</v>
      </c>
      <c r="E42" s="70">
        <f t="shared" si="8"/>
        <v>-8963925</v>
      </c>
      <c r="F42" s="69">
        <f t="shared" si="8"/>
        <v>-1148662</v>
      </c>
      <c r="G42" s="70">
        <f t="shared" si="8"/>
        <v>-3548420.4099999997</v>
      </c>
      <c r="H42" s="69">
        <f t="shared" si="8"/>
        <v>1778286</v>
      </c>
      <c r="I42" s="70">
        <f t="shared" si="8"/>
        <v>5415504.5899999999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2934071</v>
      </c>
      <c r="E43" s="39">
        <f t="shared" si="9"/>
        <v>11245063</v>
      </c>
      <c r="F43" s="61">
        <f t="shared" si="9"/>
        <v>6871309</v>
      </c>
      <c r="G43" s="39">
        <f t="shared" si="9"/>
        <v>19885584.060000002</v>
      </c>
      <c r="H43" s="61">
        <f t="shared" si="9"/>
        <v>3937238</v>
      </c>
      <c r="I43" s="39">
        <f t="shared" si="9"/>
        <v>8640521.0600000024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24835.99</v>
      </c>
      <c r="H47" s="60">
        <f>F47-D47</f>
        <v>0</v>
      </c>
      <c r="I47" s="38">
        <f>G47-E47</f>
        <v>24835.99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-455676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-1210906.8475256898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660060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2087310.4852000023</v>
      </c>
      <c r="H49" s="60">
        <f>F49-D49</f>
        <v>1115736</v>
      </c>
      <c r="I49" s="38">
        <f>G49-E49</f>
        <v>3298217.3327256921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-1372606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-4690133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-1406004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-4324711.8741999995</v>
      </c>
      <c r="H51" s="60">
        <f>F51-D51</f>
        <v>-33398</v>
      </c>
      <c r="I51" s="38">
        <f>G51-E51</f>
        <v>365421.1258000005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-5627757.9402600005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-323086738.28999996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-4184693.3299999991</v>
      </c>
      <c r="H54" s="60">
        <f>F54-D54</f>
        <v>-323086738.28999996</v>
      </c>
      <c r="I54" s="38">
        <f>G54-E54</f>
        <v>1443064.6102600014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-6334685.3200000003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-264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-12956152.9</v>
      </c>
      <c r="H55" s="60">
        <f>F55-D55</f>
        <v>-264</v>
      </c>
      <c r="I55" s="38">
        <f>G55-E55</f>
        <v>-6621467.5800000001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-11962443.260260001</v>
      </c>
      <c r="F56" s="61">
        <f t="shared" si="10"/>
        <v>-323087002.28999996</v>
      </c>
      <c r="G56" s="39">
        <f t="shared" si="10"/>
        <v>-17140846.23</v>
      </c>
      <c r="H56" s="61">
        <f t="shared" si="10"/>
        <v>-323087002.28999996</v>
      </c>
      <c r="I56" s="39">
        <f t="shared" si="10"/>
        <v>-5178402.9697399987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2163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-2163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2163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246923420.34529829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247824856.52000001</v>
      </c>
      <c r="H70" s="60">
        <f>F70-D70</f>
        <v>0</v>
      </c>
      <c r="I70" s="38">
        <f>G70-E70</f>
        <v>901436.17470172048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-139174190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-142415401.03</v>
      </c>
      <c r="H71" s="60">
        <f>F71-D71</f>
        <v>0</v>
      </c>
      <c r="I71" s="38">
        <f>G71-E71</f>
        <v>-3241211.0300000012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107749230.34529829</v>
      </c>
      <c r="F72" s="69">
        <f t="shared" si="13"/>
        <v>0</v>
      </c>
      <c r="G72" s="70">
        <f t="shared" si="13"/>
        <v>105409455.49000001</v>
      </c>
      <c r="H72" s="69">
        <f t="shared" si="13"/>
        <v>0</v>
      </c>
      <c r="I72" s="70">
        <f t="shared" si="13"/>
        <v>-2339774.8552982807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-97744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97744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-17677049.145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-15510960.879999997</v>
      </c>
      <c r="H74" s="60">
        <f t="shared" ref="H74:I79" si="14">F74-D74</f>
        <v>0</v>
      </c>
      <c r="I74" s="38">
        <f t="shared" si="14"/>
        <v>2166088.2650000025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-9686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-9689</v>
      </c>
      <c r="H75" s="60">
        <f t="shared" si="14"/>
        <v>0</v>
      </c>
      <c r="I75" s="38">
        <f t="shared" si="14"/>
        <v>-3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-72672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-84702.36</v>
      </c>
      <c r="H76" s="60">
        <f t="shared" si="14"/>
        <v>0</v>
      </c>
      <c r="I76" s="38">
        <f t="shared" si="14"/>
        <v>-12030.36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-460724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-474883</v>
      </c>
      <c r="H77" s="60">
        <f t="shared" si="14"/>
        <v>0</v>
      </c>
      <c r="I77" s="38">
        <f t="shared" si="14"/>
        <v>-14159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-103709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-9727919</v>
      </c>
      <c r="H79" s="60">
        <f t="shared" si="14"/>
        <v>0</v>
      </c>
      <c r="I79" s="38">
        <f t="shared" si="14"/>
        <v>-9624210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-66750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3881261.07</v>
      </c>
      <c r="H80" s="60">
        <f>F80-D80</f>
        <v>0</v>
      </c>
      <c r="I80" s="38">
        <f>G80-E80</f>
        <v>3948011.07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-2399692.4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6133429.79</v>
      </c>
      <c r="H81" s="60">
        <f>F81-D81</f>
        <v>0</v>
      </c>
      <c r="I81" s="38">
        <f>G81-E81</f>
        <v>8533122.1899999995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450</v>
      </c>
      <c r="E82" s="92">
        <f>SUM(E72:E81)+E16+E24+E29+E36+E43+E45+E47+E49+E51+E56+E61+E66</f>
        <v>93973811.567513004</v>
      </c>
      <c r="F82" s="91">
        <f>F16+F24+F29+F36+F43+F45+F47+F49</f>
        <v>0</v>
      </c>
      <c r="G82" s="92">
        <f>SUM(G72:G81)+G16+G24+G29+G36+G43+G45+G47+G49+G51+G56+G61+G66</f>
        <v>97086775.02169998</v>
      </c>
      <c r="H82" s="91">
        <f>H16+H24+H29+H36+H43+H45+H47+H49</f>
        <v>-450</v>
      </c>
      <c r="I82" s="92">
        <f>SUM(I72:I81)+I16+I24+I29+I36+I43+I45+I47+I49+I51+I56+I61+I66</f>
        <v>3112963.454187152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5735748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7632461.1600000001</v>
      </c>
      <c r="H86" s="145">
        <f t="shared" ref="H86:I88" si="15">F86-D86</f>
        <v>0</v>
      </c>
      <c r="I86" s="145">
        <f t="shared" si="15"/>
        <v>1896713.1600000001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30477</v>
      </c>
      <c r="H87" s="146">
        <f t="shared" si="15"/>
        <v>0</v>
      </c>
      <c r="I87" s="146">
        <f t="shared" si="15"/>
        <v>30477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-1927938</v>
      </c>
      <c r="H88" s="147">
        <f t="shared" si="15"/>
        <v>0</v>
      </c>
      <c r="I88" s="147">
        <f t="shared" si="15"/>
        <v>-1927938</v>
      </c>
    </row>
    <row r="89" spans="1:9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5735748</v>
      </c>
      <c r="F89" s="160">
        <f t="shared" si="16"/>
        <v>0</v>
      </c>
      <c r="G89" s="160">
        <f t="shared" si="16"/>
        <v>5735000.1600000001</v>
      </c>
      <c r="H89" s="160">
        <f t="shared" si="16"/>
        <v>0</v>
      </c>
      <c r="I89" s="160">
        <f t="shared" si="16"/>
        <v>-747.83999999985099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168</v>
      </c>
      <c r="D91" s="160">
        <f t="shared" ref="D91:I91" si="17">+D82+D89</f>
        <v>450</v>
      </c>
      <c r="E91" s="160">
        <f t="shared" si="17"/>
        <v>99709559.567513004</v>
      </c>
      <c r="F91" s="160">
        <f t="shared" si="17"/>
        <v>0</v>
      </c>
      <c r="G91" s="160">
        <f t="shared" si="17"/>
        <v>102821775.18169998</v>
      </c>
      <c r="H91" s="160">
        <f t="shared" si="17"/>
        <v>-450</v>
      </c>
      <c r="I91" s="160">
        <f t="shared" si="17"/>
        <v>3112215.6141871521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0"/>
  <sheetViews>
    <sheetView tabSelected="1" topLeftCell="A3" zoomScale="75" workbookViewId="0">
      <pane xSplit="1" ySplit="8" topLeftCell="B11" activePane="bottomRight" state="frozen"/>
      <selection pane="topRight"/>
      <selection pane="bottomLeft"/>
      <selection pane="bottomRight" activeCell="F25" sqref="F25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220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10205573.14020003</v>
      </c>
      <c r="C11" s="65">
        <f t="shared" ref="C11:C29" si="0">+D11-B11</f>
        <v>-573.14020003005862</v>
      </c>
      <c r="D11" s="124">
        <f>+'[2]ST Warroom 99'!$B$9</f>
        <v>10205000</v>
      </c>
      <c r="E11" s="124">
        <f>+F11-D11</f>
        <v>286643</v>
      </c>
      <c r="F11" s="124">
        <f>+'[2]ST Warroom 99'!$B$43</f>
        <v>10491643</v>
      </c>
      <c r="G11" s="168">
        <f>CE_GL!$E$82</f>
        <v>10399383.139999948</v>
      </c>
      <c r="H11" s="107">
        <f t="shared" ref="H11:H30" si="1">G11-F11</f>
        <v>-92259.860000051558</v>
      </c>
      <c r="I11" s="31"/>
      <c r="J11" s="31"/>
    </row>
    <row r="12" spans="1:10" x14ac:dyDescent="0.2">
      <c r="A12" s="101" t="s">
        <v>191</v>
      </c>
      <c r="B12" s="124">
        <f>'SITHE-FLSH'!$M$82</f>
        <v>318099.61070000025</v>
      </c>
      <c r="C12" s="65">
        <f>+D12-B12</f>
        <v>-99.610700000252109</v>
      </c>
      <c r="D12" s="124">
        <f>+'[2]ST Warroom 99'!$N$9</f>
        <v>318000</v>
      </c>
      <c r="E12" s="124">
        <f>+F12-D12</f>
        <v>8035</v>
      </c>
      <c r="F12" s="124">
        <f>+'[2]ST Warroom 99'!$N$43</f>
        <v>326035</v>
      </c>
      <c r="G12" s="168">
        <f>SITHE_GL!$E$82</f>
        <v>-74009.719999995927</v>
      </c>
      <c r="H12" s="107">
        <f>G12-F12</f>
        <v>-400044.7199999959</v>
      </c>
      <c r="I12" s="31"/>
      <c r="J12" s="31"/>
    </row>
    <row r="13" spans="1:10" x14ac:dyDescent="0.2">
      <c r="A13" s="101" t="s">
        <v>185</v>
      </c>
      <c r="B13" s="124">
        <f>'ARUBA-FLSH'!$M$82</f>
        <v>503981.9631000068</v>
      </c>
      <c r="C13" s="65">
        <f>+D13-B13</f>
        <v>18.03689999319613</v>
      </c>
      <c r="D13" s="124">
        <f>+'[2]ST Warroom 99'!$Q$9</f>
        <v>504000</v>
      </c>
      <c r="E13" s="124">
        <f>+F13-D13</f>
        <v>159117</v>
      </c>
      <c r="F13" s="124">
        <f>+'[2]ST Warroom 99'!$Q$43</f>
        <v>663117</v>
      </c>
      <c r="G13" s="168">
        <f>ARUBA_GL!$E$82</f>
        <v>-156682.51999999606</v>
      </c>
      <c r="H13" s="107">
        <f>G13-F13</f>
        <v>-819799.51999999606</v>
      </c>
      <c r="I13" s="31"/>
      <c r="J13" s="31"/>
    </row>
    <row r="14" spans="1:10" x14ac:dyDescent="0.2">
      <c r="A14" s="101" t="s">
        <v>223</v>
      </c>
      <c r="B14" s="124">
        <f>+'MidMarket-FLSH'!M82</f>
        <v>3000</v>
      </c>
      <c r="C14" s="65">
        <f>+D14-B14</f>
        <v>0</v>
      </c>
      <c r="D14" s="124">
        <f>+'[2]ST Warroom 99'!$T$9</f>
        <v>3000</v>
      </c>
      <c r="E14" s="124">
        <f>+F14-D14</f>
        <v>0</v>
      </c>
      <c r="F14" s="124">
        <f>+'[2]ST Warroom 99'!$T$43</f>
        <v>3000</v>
      </c>
      <c r="G14" s="168">
        <f>MidMarket_GL!$E$82</f>
        <v>2999.9199999999255</v>
      </c>
      <c r="H14" s="107">
        <f>G14-F14</f>
        <v>-8.0000000074505806E-2</v>
      </c>
      <c r="I14" s="31"/>
      <c r="J14" s="31"/>
    </row>
    <row r="15" spans="1:10" x14ac:dyDescent="0.2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0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">
      <c r="A16" s="101" t="s">
        <v>216</v>
      </c>
      <c r="B16" s="123">
        <f>'BGC-EGM-FLSH'!$M$82+'EAST-EGM-FLSH'!M82</f>
        <v>20787412.547299996</v>
      </c>
      <c r="C16" s="65">
        <f t="shared" si="0"/>
        <v>43587.452700003982</v>
      </c>
      <c r="D16" s="123">
        <f>+'[2]ST Warroom 99'!$C$9</f>
        <v>20831000</v>
      </c>
      <c r="E16" s="124">
        <f t="shared" si="2"/>
        <v>64475</v>
      </c>
      <c r="F16" s="123">
        <f>+'[2]ST Warroom 99'!$C$43</f>
        <v>20895475</v>
      </c>
      <c r="G16" s="168">
        <f>'BGC-EGM-GL'!$E$82+'EAST-EGM-GL'!E82</f>
        <v>16134315.82000011</v>
      </c>
      <c r="H16" s="107">
        <f t="shared" si="1"/>
        <v>-4761159.1799998898</v>
      </c>
      <c r="I16" s="31"/>
      <c r="J16" s="31"/>
    </row>
    <row r="17" spans="1:10" x14ac:dyDescent="0.2">
      <c r="A17" s="101" t="s">
        <v>212</v>
      </c>
      <c r="B17" s="123">
        <f>'EAST-MKT-FLSH'!$M$82</f>
        <v>4392874.8662999999</v>
      </c>
      <c r="C17" s="65">
        <f t="shared" si="0"/>
        <v>125.13370000012219</v>
      </c>
      <c r="D17" s="123">
        <f>+'[2]ST Warroom 99'!$F$9</f>
        <v>4393000</v>
      </c>
      <c r="E17" s="124">
        <f t="shared" si="2"/>
        <v>-163513</v>
      </c>
      <c r="F17" s="123">
        <f>+'[2]ST Warroom 99'!$F$43</f>
        <v>4229487</v>
      </c>
      <c r="G17" s="168">
        <f>'EAST-MKT-GL'!$E$82</f>
        <v>4240589.2399999974</v>
      </c>
      <c r="H17" s="107">
        <f t="shared" si="1"/>
        <v>11102.23999999743</v>
      </c>
      <c r="I17" s="31"/>
      <c r="J17" s="31"/>
    </row>
    <row r="18" spans="1:10" x14ac:dyDescent="0.2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99'!$D$9</f>
        <v>0</v>
      </c>
      <c r="E18" s="124">
        <f>+F18-D18</f>
        <v>0</v>
      </c>
      <c r="F18" s="123">
        <f>+'[2]ST Warroom 99'!$D$43</f>
        <v>0</v>
      </c>
      <c r="G18" s="168">
        <f>'EAST-LRC-GL'!$E$82</f>
        <v>-40945.879999999997</v>
      </c>
      <c r="H18" s="107">
        <f>G18-F18</f>
        <v>-40945.879999999997</v>
      </c>
      <c r="I18" s="31"/>
      <c r="J18" s="31"/>
    </row>
    <row r="19" spans="1:10" x14ac:dyDescent="0.2">
      <c r="A19" s="101" t="s">
        <v>160</v>
      </c>
      <c r="B19" s="123">
        <f>+'EAST-EGM-FLSH'!M89</f>
        <v>-18621</v>
      </c>
      <c r="C19" s="65">
        <f t="shared" si="0"/>
        <v>-379</v>
      </c>
      <c r="D19" s="123">
        <f>+'[2]ST Warroom 99'!$E$9</f>
        <v>-19000</v>
      </c>
      <c r="E19" s="124">
        <f t="shared" si="2"/>
        <v>0</v>
      </c>
      <c r="F19" s="123">
        <f>+'[2]ST Warroom 99'!$E$43</f>
        <v>-19000</v>
      </c>
      <c r="G19" s="168">
        <f>+'EAST-EGM-GL'!E89</f>
        <v>-19000.45</v>
      </c>
      <c r="H19" s="107">
        <f t="shared" si="1"/>
        <v>-0.4500000000007276</v>
      </c>
      <c r="I19" s="31"/>
      <c r="J19" s="31"/>
    </row>
    <row r="20" spans="1:10" x14ac:dyDescent="0.2">
      <c r="A20" s="101" t="s">
        <v>16</v>
      </c>
      <c r="B20" s="123">
        <f>'TX-EGM-FLSH'!$M$82</f>
        <v>8488026.9824374132</v>
      </c>
      <c r="C20" s="65">
        <f t="shared" si="0"/>
        <v>-26.982437413185835</v>
      </c>
      <c r="D20" s="123">
        <f>+'[2]ST Warroom 99'!$H$9</f>
        <v>8488000</v>
      </c>
      <c r="E20" s="124">
        <f t="shared" si="2"/>
        <v>-361073</v>
      </c>
      <c r="F20" s="123">
        <f>+'[2]ST Warroom 99'!$H$43</f>
        <v>8126927</v>
      </c>
      <c r="G20" s="168">
        <f>'TX-EGM-GL'!$E$91</f>
        <v>10142775.233699996</v>
      </c>
      <c r="H20" s="107">
        <f t="shared" si="1"/>
        <v>2015848.233699996</v>
      </c>
      <c r="I20" s="31"/>
      <c r="J20" s="31"/>
    </row>
    <row r="21" spans="1:10" x14ac:dyDescent="0.2">
      <c r="A21" s="101" t="s">
        <v>178</v>
      </c>
      <c r="B21" s="123">
        <f>'TX-HPLR-FLSH'!$M$82</f>
        <v>55561.540000021458</v>
      </c>
      <c r="C21" s="65">
        <f t="shared" si="0"/>
        <v>438.45999997854233</v>
      </c>
      <c r="D21" s="123">
        <f>+'[2]ST Warroom 99'!$I$9</f>
        <v>56000</v>
      </c>
      <c r="E21" s="124">
        <f t="shared" si="2"/>
        <v>0</v>
      </c>
      <c r="F21" s="123">
        <f>+'[2]ST Warroom 99'!$I$43</f>
        <v>56000</v>
      </c>
      <c r="G21" s="168">
        <f>'TX-HPLR-GL '!$E$82</f>
        <v>310.79999999999927</v>
      </c>
      <c r="H21" s="107">
        <f t="shared" si="1"/>
        <v>-55689.2</v>
      </c>
      <c r="I21" s="31"/>
      <c r="J21" s="31"/>
    </row>
    <row r="22" spans="1:10" x14ac:dyDescent="0.2">
      <c r="A22" s="101" t="s">
        <v>179</v>
      </c>
      <c r="B22" s="123">
        <f>'TX-HPLC-FLSH'!$M$82</f>
        <v>3191184.072029423</v>
      </c>
      <c r="C22" s="65">
        <f t="shared" si="0"/>
        <v>-184.07202942296863</v>
      </c>
      <c r="D22" s="123">
        <f>+'[2]ST Warroom 99'!$J$9</f>
        <v>3191000</v>
      </c>
      <c r="E22" s="124">
        <f t="shared" si="2"/>
        <v>0</v>
      </c>
      <c r="F22" s="123">
        <f>+'[2]ST Warroom 99'!$J$43</f>
        <v>3191000</v>
      </c>
      <c r="G22" s="168">
        <f>'TX-HPLC-GL'!$E$82</f>
        <v>1697162.6899999876</v>
      </c>
      <c r="H22" s="107">
        <f t="shared" si="1"/>
        <v>-1493837.3100000124</v>
      </c>
      <c r="I22" s="31"/>
      <c r="J22" s="31"/>
    </row>
    <row r="23" spans="1:10" x14ac:dyDescent="0.2">
      <c r="A23" s="101" t="s">
        <v>172</v>
      </c>
      <c r="B23" s="123">
        <f>'TX-EGM-FLSH'!$M$89</f>
        <v>2896278</v>
      </c>
      <c r="C23" s="65">
        <f t="shared" si="0"/>
        <v>-278</v>
      </c>
      <c r="D23" s="60">
        <f>+'[2]ST Warroom 99'!$K$9</f>
        <v>2896000</v>
      </c>
      <c r="E23" s="124">
        <f t="shared" si="2"/>
        <v>0</v>
      </c>
      <c r="F23" s="60">
        <f>+'[2]ST Warroom 99'!$K$43</f>
        <v>2896000</v>
      </c>
      <c r="G23" s="168">
        <f>'TX-HPLC-GL'!$E$89</f>
        <v>2896000.17</v>
      </c>
      <c r="H23" s="107">
        <f t="shared" si="1"/>
        <v>0.16999999992549419</v>
      </c>
      <c r="I23" s="31"/>
      <c r="J23" s="31"/>
    </row>
    <row r="24" spans="1:10" x14ac:dyDescent="0.2">
      <c r="A24" s="101" t="s">
        <v>17</v>
      </c>
      <c r="B24" s="123">
        <f>'WE-FLSH'!$M$82</f>
        <v>22430333.171114206</v>
      </c>
      <c r="C24" s="65">
        <f t="shared" si="0"/>
        <v>24666.828885793686</v>
      </c>
      <c r="D24" s="123">
        <f>+'[2]ST Warroom 99'!$L$9</f>
        <v>22455000</v>
      </c>
      <c r="E24" s="124">
        <f t="shared" si="2"/>
        <v>2126278</v>
      </c>
      <c r="F24" s="123">
        <f>+'[2]ST Warroom 99'!$L$43</f>
        <v>24581278</v>
      </c>
      <c r="G24" s="168">
        <f>'WE-GL '!$E$82</f>
        <v>25673999.561999992</v>
      </c>
      <c r="H24" s="107">
        <f t="shared" si="1"/>
        <v>1092721.5619999915</v>
      </c>
      <c r="I24" s="31"/>
      <c r="J24" s="31"/>
    </row>
    <row r="25" spans="1:10" x14ac:dyDescent="0.2">
      <c r="A25" s="101" t="s">
        <v>195</v>
      </c>
      <c r="B25" s="123">
        <f>'DEN-FLSH'!$M$82</f>
        <v>822814.88233328867</v>
      </c>
      <c r="C25" s="65">
        <f>+D25-B25</f>
        <v>185.11766671133228</v>
      </c>
      <c r="D25" s="123">
        <f>+'[2]ST Warroom 99'!$S$9</f>
        <v>823000</v>
      </c>
      <c r="E25" s="124">
        <f>+F25-D25</f>
        <v>320474</v>
      </c>
      <c r="F25" s="123">
        <f>+'[2]ST Warroom 99'!$S$43</f>
        <v>1143474</v>
      </c>
      <c r="G25" s="168">
        <f>'DEN-GL'!$E$82</f>
        <v>996124.17599999672</v>
      </c>
      <c r="H25" s="107">
        <f>G25-F25</f>
        <v>-147349.82400000328</v>
      </c>
      <c r="I25" s="31"/>
      <c r="J25" s="31"/>
    </row>
    <row r="26" spans="1:10" x14ac:dyDescent="0.2">
      <c r="A26" s="101" t="s">
        <v>207</v>
      </c>
      <c r="B26" s="123">
        <f>'DEN-FLSH'!$M$89</f>
        <v>1106186</v>
      </c>
      <c r="C26" s="65">
        <f>+D26-B26</f>
        <v>-186</v>
      </c>
      <c r="D26" s="123">
        <f>+'[2]ST Warroom 99'!$R$9</f>
        <v>1106000</v>
      </c>
      <c r="E26" s="124">
        <f>+F26-D26</f>
        <v>0</v>
      </c>
      <c r="F26" s="123">
        <f>+'[2]ST Warroom 99'!$R$43</f>
        <v>1106000</v>
      </c>
      <c r="G26" s="168">
        <f>'DEN-GL'!$E$89</f>
        <v>1106000.02</v>
      </c>
      <c r="H26" s="107">
        <f>G26-F26</f>
        <v>2.0000000018626451E-2</v>
      </c>
      <c r="I26" s="31"/>
      <c r="J26" s="31"/>
    </row>
    <row r="27" spans="1:10" x14ac:dyDescent="0.2">
      <c r="A27" s="101" t="s">
        <v>18</v>
      </c>
      <c r="B27" s="123">
        <f>STG_FLSH!$M$82</f>
        <v>20863690</v>
      </c>
      <c r="C27" s="65">
        <f t="shared" si="0"/>
        <v>310</v>
      </c>
      <c r="D27" s="123">
        <f>+'[2]ST Warroom 99'!$M$9</f>
        <v>20864000</v>
      </c>
      <c r="E27" s="124">
        <f t="shared" si="2"/>
        <v>12895</v>
      </c>
      <c r="F27" s="123">
        <f>+'[2]ST Warroom 99'!$M$43</f>
        <v>20876895</v>
      </c>
      <c r="G27" s="168">
        <f>STG_GL!$E$82</f>
        <v>21866031.57</v>
      </c>
      <c r="H27" s="107">
        <f t="shared" si="1"/>
        <v>989136.5700000003</v>
      </c>
      <c r="I27" s="31"/>
      <c r="J27" s="31"/>
    </row>
    <row r="28" spans="1:10" x14ac:dyDescent="0.2">
      <c r="A28" s="101" t="s">
        <v>154</v>
      </c>
      <c r="B28" s="123">
        <f>ONT_FLSH!$M$82</f>
        <v>1908573.0028982866</v>
      </c>
      <c r="C28" s="65">
        <f t="shared" si="0"/>
        <v>426.99710171343759</v>
      </c>
      <c r="D28" s="123">
        <f>+'[2]ST Warroom 99'!$O$9</f>
        <v>1909000</v>
      </c>
      <c r="E28" s="124">
        <f t="shared" si="2"/>
        <v>13681</v>
      </c>
      <c r="F28" s="123">
        <f>+'[2]ST Warroom 99'!$O$43</f>
        <v>1922681</v>
      </c>
      <c r="G28" s="168">
        <f>'ONT_GL '!$E$82</f>
        <v>3724792.2200000132</v>
      </c>
      <c r="H28" s="107">
        <f t="shared" si="1"/>
        <v>1802111.2200000132</v>
      </c>
      <c r="I28" s="31"/>
      <c r="J28" s="31"/>
    </row>
    <row r="29" spans="1:10" x14ac:dyDescent="0.2">
      <c r="A29" s="101" t="s">
        <v>159</v>
      </c>
      <c r="B29" s="123">
        <f>ONT_FLSH!$M$89</f>
        <v>1751905</v>
      </c>
      <c r="C29" s="65">
        <f t="shared" si="0"/>
        <v>95</v>
      </c>
      <c r="D29" s="168">
        <f>+'[2]ST Warroom 99'!$P$9</f>
        <v>1752000</v>
      </c>
      <c r="E29" s="124">
        <f t="shared" si="2"/>
        <v>0</v>
      </c>
      <c r="F29" s="168">
        <f>+'[2]ST Warroom 99'!$P$43</f>
        <v>1752000</v>
      </c>
      <c r="G29" s="168">
        <f>+'ONT_GL '!E89</f>
        <v>1752000.42</v>
      </c>
      <c r="H29" s="107">
        <f t="shared" si="1"/>
        <v>0.41999999992549419</v>
      </c>
      <c r="I29" s="31"/>
      <c r="J29" s="31"/>
    </row>
    <row r="30" spans="1:10" x14ac:dyDescent="0.2">
      <c r="A30" s="138" t="s">
        <v>111</v>
      </c>
      <c r="B30" s="123">
        <f>+BUG_FLSH!M82</f>
        <v>2685.7891000001691</v>
      </c>
      <c r="C30" s="65">
        <f>+D30-B30</f>
        <v>314.21089999983087</v>
      </c>
      <c r="D30" s="123">
        <f>+'[2]ST Warroom 99'!$G$9</f>
        <v>3000</v>
      </c>
      <c r="E30" s="124">
        <f t="shared" si="2"/>
        <v>2476929</v>
      </c>
      <c r="F30" s="123">
        <f>+'[2]ST Warroom 99'!$G$43</f>
        <v>2479929</v>
      </c>
      <c r="G30" s="168">
        <f>+BUG_GL!E82</f>
        <v>2479928.77</v>
      </c>
      <c r="H30" s="107">
        <f t="shared" si="1"/>
        <v>-0.22999999998137355</v>
      </c>
      <c r="I30" s="31"/>
      <c r="J30" s="31"/>
    </row>
    <row r="31" spans="1:10" ht="21.75" customHeight="1" thickBot="1" x14ac:dyDescent="0.25">
      <c r="A31" s="101" t="s">
        <v>10</v>
      </c>
      <c r="B31" s="61">
        <f t="shared" ref="B31:H31" si="3">SUM(B11:B30)</f>
        <v>99709559.567512691</v>
      </c>
      <c r="C31" s="61">
        <f t="shared" si="3"/>
        <v>68440.432487327664</v>
      </c>
      <c r="D31" s="61">
        <f t="shared" si="3"/>
        <v>99778000</v>
      </c>
      <c r="E31" s="61">
        <f t="shared" si="3"/>
        <v>4943941</v>
      </c>
      <c r="F31" s="61">
        <f t="shared" si="3"/>
        <v>104721941</v>
      </c>
      <c r="G31" s="61">
        <f>SUM(G11:G30)</f>
        <v>102821775.18170007</v>
      </c>
      <c r="H31" s="108">
        <f t="shared" si="3"/>
        <v>-1900165.818299951</v>
      </c>
      <c r="I31" s="31"/>
      <c r="J31" s="31"/>
    </row>
    <row r="32" spans="1:10" ht="21" customHeight="1" thickBot="1" x14ac:dyDescent="0.25">
      <c r="A32" s="102" t="s">
        <v>19</v>
      </c>
      <c r="B32" s="103">
        <f>TOTAL!$E$91</f>
        <v>99709559.567513004</v>
      </c>
      <c r="C32" s="103">
        <f>+C31</f>
        <v>68440.432487327664</v>
      </c>
      <c r="D32" s="103">
        <f>+'[2]ST Warroom 99'!$V$9</f>
        <v>99778000</v>
      </c>
      <c r="E32" s="103">
        <f>+'[2]ST Warroom 99'!$V$26</f>
        <v>4943941</v>
      </c>
      <c r="F32" s="103">
        <f>+'[2]ST Warroom 99'!$V$43</f>
        <v>104721941</v>
      </c>
      <c r="G32" s="103">
        <f>TOTAL!$G$91</f>
        <v>102821775.18169998</v>
      </c>
      <c r="H32" s="179">
        <f>+[1]OAvsACT!$G$62</f>
        <v>-1900190.8600000143</v>
      </c>
      <c r="I32" s="31"/>
      <c r="J32" s="31"/>
    </row>
    <row r="33" spans="2:10" x14ac:dyDescent="0.2">
      <c r="B33" s="45"/>
      <c r="C33" s="45"/>
      <c r="D33" s="45"/>
      <c r="E33" s="45"/>
      <c r="F33" s="45"/>
      <c r="G33" s="45"/>
      <c r="H33" s="45">
        <f>+H32-H31</f>
        <v>-25.041700063273311</v>
      </c>
      <c r="I33" s="45"/>
      <c r="J33" s="45"/>
    </row>
    <row r="34" spans="2:10" x14ac:dyDescent="0.2">
      <c r="B34" s="45">
        <f t="shared" ref="B34:G34" si="4">+B31-B32</f>
        <v>-3.1292438507080078E-7</v>
      </c>
      <c r="C34" s="45">
        <f t="shared" si="4"/>
        <v>0</v>
      </c>
      <c r="D34" s="45">
        <f t="shared" si="4"/>
        <v>0</v>
      </c>
      <c r="E34" s="45">
        <f t="shared" si="4"/>
        <v>0</v>
      </c>
      <c r="F34" s="45">
        <f t="shared" si="4"/>
        <v>0</v>
      </c>
      <c r="G34" s="14">
        <f t="shared" si="4"/>
        <v>0</v>
      </c>
      <c r="H34" s="45">
        <v>0</v>
      </c>
      <c r="I34" s="45"/>
      <c r="J34" s="45"/>
    </row>
    <row r="36" spans="2:10" hidden="1" x14ac:dyDescent="0.2"/>
    <row r="37" spans="2:10" hidden="1" x14ac:dyDescent="0.2"/>
    <row r="38" spans="2:10" hidden="1" x14ac:dyDescent="0.2"/>
    <row r="39" spans="2:10" hidden="1" x14ac:dyDescent="0.2"/>
    <row r="40" spans="2:10" hidden="1" x14ac:dyDescent="0.2"/>
    <row r="41" spans="2:10" hidden="1" x14ac:dyDescent="0.2"/>
    <row r="42" spans="2:10" hidden="1" x14ac:dyDescent="0.2"/>
    <row r="43" spans="2:10" hidden="1" x14ac:dyDescent="0.2"/>
    <row r="44" spans="2:10" hidden="1" x14ac:dyDescent="0.2"/>
    <row r="45" spans="2:10" hidden="1" x14ac:dyDescent="0.2"/>
    <row r="46" spans="2:10" hidden="1" x14ac:dyDescent="0.2"/>
    <row r="47" spans="2:10" hidden="1" x14ac:dyDescent="0.2"/>
    <row r="48" spans="2:10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/>
    <row r="62" spans="3:7" hidden="1" x14ac:dyDescent="0.2"/>
    <row r="63" spans="3:7" hidden="1" x14ac:dyDescent="0.2">
      <c r="C63" s="2"/>
      <c r="D63" s="2"/>
      <c r="E63" s="2"/>
      <c r="F63" s="2"/>
      <c r="G63" s="2"/>
    </row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5" spans="7:7" hidden="1" x14ac:dyDescent="0.2"/>
    <row r="86" spans="7:7" hidden="1" x14ac:dyDescent="0.2"/>
    <row r="88" spans="7:7" x14ac:dyDescent="0.2">
      <c r="G88" s="45"/>
    </row>
    <row r="90" spans="7:7" x14ac:dyDescent="0.2">
      <c r="G90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AB10" activePane="bottomRight" state="frozen"/>
      <selection pane="topRight"/>
      <selection pane="bottomLeft"/>
      <selection pane="bottomRight" activeCell="AF9" sqref="AF9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5" width="15" customWidth="1"/>
  </cols>
  <sheetData>
    <row r="1" spans="1:35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0005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225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v>0</v>
      </c>
      <c r="AH11" s="60"/>
      <c r="AI11" s="38">
        <v>0</v>
      </c>
    </row>
    <row r="12" spans="1:35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</row>
    <row r="13" spans="1:35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0</v>
      </c>
      <c r="AG16" s="39">
        <f t="shared" si="3"/>
        <v>0</v>
      </c>
      <c r="AH16" s="61">
        <f t="shared" si="2"/>
        <v>0</v>
      </c>
      <c r="AI16" s="39">
        <f t="shared" si="2"/>
        <v>0</v>
      </c>
    </row>
    <row r="17" spans="1:35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</row>
    <row r="21" spans="1:35" x14ac:dyDescent="0.2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0</v>
      </c>
      <c r="AG24" s="39">
        <f t="shared" si="7"/>
        <v>0</v>
      </c>
      <c r="AH24" s="61">
        <f t="shared" si="6"/>
        <v>0</v>
      </c>
      <c r="AI24" s="39">
        <f t="shared" si="6"/>
        <v>0</v>
      </c>
    </row>
    <row r="25" spans="1:35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0</v>
      </c>
      <c r="AG29" s="39">
        <f t="shared" si="10"/>
        <v>0</v>
      </c>
      <c r="AH29" s="61">
        <f t="shared" si="9"/>
        <v>0</v>
      </c>
      <c r="AI29" s="39">
        <f t="shared" si="9"/>
        <v>0</v>
      </c>
    </row>
    <row r="30" spans="1:35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0</v>
      </c>
      <c r="X42" s="61">
        <f t="shared" si="17"/>
        <v>0</v>
      </c>
      <c r="Y42" s="39">
        <f t="shared" si="17"/>
        <v>0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0</v>
      </c>
      <c r="X43" s="61">
        <f t="shared" si="20"/>
        <v>0</v>
      </c>
      <c r="Y43" s="39">
        <f t="shared" si="20"/>
        <v>0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  <c r="AH70" s="60"/>
      <c r="AI70" s="38"/>
    </row>
    <row r="71" spans="1:35" x14ac:dyDescent="0.2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0</v>
      </c>
      <c r="AH72" s="61">
        <f t="shared" si="32"/>
        <v>0</v>
      </c>
      <c r="AI72" s="39">
        <f t="shared" si="32"/>
        <v>0</v>
      </c>
    </row>
    <row r="73" spans="1:35" x14ac:dyDescent="0.2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v>0</v>
      </c>
      <c r="AH74" s="60"/>
      <c r="AI74" s="38">
        <v>0</v>
      </c>
    </row>
    <row r="75" spans="1:35" x14ac:dyDescent="0.2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  <c r="AH81" s="60"/>
      <c r="AI81" s="38"/>
    </row>
    <row r="82" spans="1:36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M84" s="45"/>
    </row>
    <row r="85" spans="1:36" x14ac:dyDescent="0.2">
      <c r="A85" s="4"/>
      <c r="B85" s="3"/>
      <c r="U85" s="45"/>
      <c r="W85" s="45"/>
    </row>
    <row r="86" spans="1:36" x14ac:dyDescent="0.2">
      <c r="A86" s="4"/>
      <c r="B86" s="3"/>
    </row>
    <row r="87" spans="1:36" x14ac:dyDescent="0.2">
      <c r="A87" s="4"/>
      <c r="B87" s="3"/>
    </row>
    <row r="88" spans="1:36" x14ac:dyDescent="0.2">
      <c r="A88" s="4"/>
      <c r="B88" s="3"/>
    </row>
    <row r="89" spans="1:36" x14ac:dyDescent="0.2">
      <c r="A89" s="4"/>
      <c r="B89" s="3"/>
    </row>
    <row r="90" spans="1:36" x14ac:dyDescent="0.2">
      <c r="A90" s="4"/>
      <c r="B90" s="3"/>
    </row>
    <row r="91" spans="1:36" x14ac:dyDescent="0.2">
      <c r="A91" s="4"/>
      <c r="B91" s="3"/>
    </row>
    <row r="92" spans="1:36" x14ac:dyDescent="0.2">
      <c r="A92" s="4"/>
      <c r="B92" s="3"/>
    </row>
    <row r="93" spans="1:36" x14ac:dyDescent="0.2">
      <c r="A93" s="4"/>
      <c r="B93" s="3"/>
    </row>
    <row r="94" spans="1:36" x14ac:dyDescent="0.2">
      <c r="A94" s="4"/>
      <c r="B94" s="3"/>
    </row>
    <row r="95" spans="1:36" x14ac:dyDescent="0.2">
      <c r="A95" s="4"/>
      <c r="B95" s="3"/>
    </row>
    <row r="96" spans="1:36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D74" sqref="D74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5" width="15" customWidth="1"/>
  </cols>
  <sheetData>
    <row r="1" spans="1:35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">
      <c r="A5" s="48" t="str">
        <f>Check!A5</f>
        <v>PRODUCTION MONTH: 0005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">
      <c r="A7" s="4"/>
      <c r="B7" s="19"/>
      <c r="C7" s="19"/>
    </row>
    <row r="8" spans="1:35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225</v>
      </c>
      <c r="AG8" s="27"/>
      <c r="AH8" s="26" t="s">
        <v>111</v>
      </c>
      <c r="AI8" s="27"/>
    </row>
    <row r="9" spans="1:35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36536392.739999995</v>
      </c>
      <c r="F12" s="65"/>
      <c r="G12" s="38">
        <v>7127008.3799999999</v>
      </c>
      <c r="H12" s="65"/>
      <c r="I12" s="38">
        <v>208512.51</v>
      </c>
      <c r="J12" s="65">
        <v>0</v>
      </c>
      <c r="K12" s="38">
        <f>33325+5242374.83</f>
        <v>5275699.83</v>
      </c>
      <c r="L12" s="65"/>
      <c r="M12" s="38">
        <v>-40945.879999999997</v>
      </c>
      <c r="N12" s="65"/>
      <c r="O12" s="38">
        <f>3591382.82-540</f>
        <v>3590842.82</v>
      </c>
      <c r="P12" s="65"/>
      <c r="Q12" s="38">
        <v>3584216.57</v>
      </c>
      <c r="R12" s="65"/>
      <c r="S12" s="38">
        <v>92060.73</v>
      </c>
      <c r="T12" s="65"/>
      <c r="U12" s="38">
        <v>-2901.6</v>
      </c>
      <c r="V12" s="65"/>
      <c r="W12" s="38">
        <v>243063.3</v>
      </c>
      <c r="X12" s="65">
        <v>0</v>
      </c>
      <c r="Y12" s="38">
        <v>-940169.77</v>
      </c>
      <c r="Z12" s="65"/>
      <c r="AA12" s="38">
        <v>0</v>
      </c>
      <c r="AB12" s="65">
        <v>0</v>
      </c>
      <c r="AC12" s="38">
        <v>18336267.170000002</v>
      </c>
      <c r="AD12" s="65"/>
      <c r="AE12" s="38">
        <v>-937261.32</v>
      </c>
      <c r="AF12" s="65"/>
      <c r="AG12" s="38">
        <v>0</v>
      </c>
      <c r="AH12" s="65"/>
      <c r="AI12" s="38">
        <v>0</v>
      </c>
    </row>
    <row r="13" spans="1:35" x14ac:dyDescent="0.2">
      <c r="A13" s="9">
        <v>3</v>
      </c>
      <c r="B13" s="7"/>
      <c r="C13" s="18" t="s">
        <v>214</v>
      </c>
      <c r="D13" s="60">
        <f t="shared" si="0"/>
        <v>0</v>
      </c>
      <c r="E13" s="228">
        <f t="shared" si="0"/>
        <v>-8460290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105930024-114390314</f>
        <v>-8460290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">
      <c r="A16" s="9"/>
      <c r="B16" s="7" t="s">
        <v>30</v>
      </c>
      <c r="C16" s="6"/>
      <c r="D16" s="61">
        <f t="shared" ref="D16:AI16" si="1">SUM(D11:D15)</f>
        <v>0</v>
      </c>
      <c r="E16" s="226">
        <f t="shared" si="1"/>
        <v>28076102.739999995</v>
      </c>
      <c r="F16" s="61">
        <f t="shared" si="1"/>
        <v>0</v>
      </c>
      <c r="G16" s="39">
        <f t="shared" si="1"/>
        <v>7127008.3799999999</v>
      </c>
      <c r="H16" s="61">
        <f>SUM(H11:H15)</f>
        <v>0</v>
      </c>
      <c r="I16" s="39">
        <f>SUM(I11:I15)</f>
        <v>208512.51</v>
      </c>
      <c r="J16" s="61">
        <f t="shared" si="1"/>
        <v>0</v>
      </c>
      <c r="K16" s="39">
        <f t="shared" si="1"/>
        <v>5275699.83</v>
      </c>
      <c r="L16" s="61">
        <f t="shared" si="1"/>
        <v>0</v>
      </c>
      <c r="M16" s="39">
        <f t="shared" si="1"/>
        <v>-40945.879999999997</v>
      </c>
      <c r="N16" s="61">
        <f t="shared" si="1"/>
        <v>0</v>
      </c>
      <c r="O16" s="39">
        <f t="shared" si="1"/>
        <v>3590842.82</v>
      </c>
      <c r="P16" s="61">
        <f t="shared" si="1"/>
        <v>0</v>
      </c>
      <c r="Q16" s="39">
        <f t="shared" si="1"/>
        <v>3584216.57</v>
      </c>
      <c r="R16" s="61">
        <f>SUM(R11:R15)</f>
        <v>0</v>
      </c>
      <c r="S16" s="39">
        <f>SUM(S11:S15)</f>
        <v>92060.73</v>
      </c>
      <c r="T16" s="61">
        <f t="shared" si="1"/>
        <v>0</v>
      </c>
      <c r="U16" s="39">
        <f t="shared" si="1"/>
        <v>-2901.6</v>
      </c>
      <c r="V16" s="61">
        <f t="shared" si="1"/>
        <v>0</v>
      </c>
      <c r="W16" s="39">
        <f t="shared" si="1"/>
        <v>243063.3</v>
      </c>
      <c r="X16" s="61">
        <f>SUM(X11:X15)</f>
        <v>0</v>
      </c>
      <c r="Y16" s="39">
        <f>SUM(Y11:Y15)</f>
        <v>-940169.77</v>
      </c>
      <c r="Z16" s="61">
        <f t="shared" si="1"/>
        <v>0</v>
      </c>
      <c r="AA16" s="39">
        <f t="shared" si="1"/>
        <v>-8460290</v>
      </c>
      <c r="AB16" s="61">
        <f t="shared" si="1"/>
        <v>0</v>
      </c>
      <c r="AC16" s="39">
        <f t="shared" si="1"/>
        <v>18336267.170000002</v>
      </c>
      <c r="AD16" s="61">
        <f>SUM(AD11:AD15)</f>
        <v>0</v>
      </c>
      <c r="AE16" s="39">
        <f>SUM(AE11:AE15)</f>
        <v>-937261.32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-39932618.039999999</v>
      </c>
      <c r="F20" s="65"/>
      <c r="G20" s="38">
        <v>-7076268.3899999997</v>
      </c>
      <c r="H20" s="65"/>
      <c r="I20" s="38">
        <v>154051.25</v>
      </c>
      <c r="J20" s="65"/>
      <c r="K20" s="38">
        <v>-7797144.75</v>
      </c>
      <c r="L20" s="65"/>
      <c r="M20" s="38">
        <v>0</v>
      </c>
      <c r="N20" s="65"/>
      <c r="O20" s="38">
        <v>879773.04</v>
      </c>
      <c r="P20" s="65"/>
      <c r="Q20" s="38">
        <v>-8367748.4299999997</v>
      </c>
      <c r="R20" s="65"/>
      <c r="S20" s="38">
        <v>-107681.8</v>
      </c>
      <c r="T20" s="65"/>
      <c r="U20" s="38">
        <v>0</v>
      </c>
      <c r="V20" s="65">
        <v>0</v>
      </c>
      <c r="W20" s="38">
        <v>184646.34</v>
      </c>
      <c r="X20" s="65"/>
      <c r="Y20" s="38">
        <v>-1340205.23</v>
      </c>
      <c r="Z20" s="65"/>
      <c r="AA20" s="38">
        <v>0</v>
      </c>
      <c r="AB20" s="65">
        <v>0</v>
      </c>
      <c r="AC20" s="38">
        <v>-16630959.939999999</v>
      </c>
      <c r="AD20" s="65"/>
      <c r="AE20" s="38">
        <v>168919.87</v>
      </c>
      <c r="AF20" s="65"/>
      <c r="AG20" s="38">
        <v>0</v>
      </c>
      <c r="AH20" s="65"/>
      <c r="AI20" s="38">
        <v>0</v>
      </c>
    </row>
    <row r="21" spans="1:35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">
      <c r="A24" s="9"/>
      <c r="B24" s="7" t="s">
        <v>33</v>
      </c>
      <c r="C24" s="6"/>
      <c r="D24" s="61">
        <f t="shared" ref="D24:AI24" si="3">SUM(D19:D23)</f>
        <v>0</v>
      </c>
      <c r="E24" s="226">
        <f t="shared" si="3"/>
        <v>-39932618.039999999</v>
      </c>
      <c r="F24" s="61">
        <f t="shared" si="3"/>
        <v>0</v>
      </c>
      <c r="G24" s="39">
        <f t="shared" si="3"/>
        <v>-7076268.3899999997</v>
      </c>
      <c r="H24" s="61">
        <f>SUM(H19:H23)</f>
        <v>0</v>
      </c>
      <c r="I24" s="39">
        <f>SUM(I19:I23)</f>
        <v>154051.25</v>
      </c>
      <c r="J24" s="61">
        <f t="shared" si="3"/>
        <v>0</v>
      </c>
      <c r="K24" s="39">
        <f t="shared" si="3"/>
        <v>-7797144.75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879773.04</v>
      </c>
      <c r="P24" s="61">
        <f t="shared" si="3"/>
        <v>0</v>
      </c>
      <c r="Q24" s="39">
        <f t="shared" si="3"/>
        <v>-8367748.4299999997</v>
      </c>
      <c r="R24" s="61">
        <f>SUM(R19:R23)</f>
        <v>0</v>
      </c>
      <c r="S24" s="39">
        <f>SUM(S19:S23)</f>
        <v>-107681.8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184646.34</v>
      </c>
      <c r="X24" s="61">
        <f>SUM(X19:X23)</f>
        <v>0</v>
      </c>
      <c r="Y24" s="39">
        <f>SUM(Y19:Y23)</f>
        <v>-1340205.23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-16630959.939999999</v>
      </c>
      <c r="AD24" s="61">
        <f>SUM(AD19:AD23)</f>
        <v>0</v>
      </c>
      <c r="AE24" s="39">
        <f>SUM(AE19:AE23)</f>
        <v>168919.87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82">
        <f>G54+K54+M54+O54+Q54+U54+W54+AA54+AC54+AI54+Y54+I54+AE54+S54</f>
        <v>-1919448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f>-1721448-198000</f>
        <v>-1919448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250040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250040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-1669408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250040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-1919448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23">
        <f>G70+K70+M70+O70+Q70+U70+W70+AA70+AC70+AI70+Y70+I70+AE70+S70</f>
        <v>247400492.52000001</v>
      </c>
      <c r="F70" s="60"/>
      <c r="G70" s="38">
        <v>15976611.449999999</v>
      </c>
      <c r="H70" s="60"/>
      <c r="I70" s="38">
        <f>8648310.38-28911</f>
        <v>8619399.3800000008</v>
      </c>
      <c r="J70" s="60"/>
      <c r="K70" s="38">
        <v>14964909.390000001</v>
      </c>
      <c r="L70" s="60"/>
      <c r="M70" s="38">
        <v>0</v>
      </c>
      <c r="N70" s="60"/>
      <c r="O70" s="38">
        <v>6919989.6100000003</v>
      </c>
      <c r="P70" s="60">
        <v>0</v>
      </c>
      <c r="Q70" s="38">
        <v>35422067.829999998</v>
      </c>
      <c r="R70" s="60"/>
      <c r="S70" s="38">
        <v>1096736.96</v>
      </c>
      <c r="T70" s="60"/>
      <c r="U70" s="38">
        <v>0</v>
      </c>
      <c r="V70" s="60">
        <v>0</v>
      </c>
      <c r="W70" s="38">
        <v>6550905.1799999997</v>
      </c>
      <c r="X70" s="60">
        <v>0</v>
      </c>
      <c r="Y70" s="38">
        <v>0</v>
      </c>
      <c r="Z70" s="60">
        <v>0</v>
      </c>
      <c r="AA70" s="38">
        <f>146729180+810</f>
        <v>146729990</v>
      </c>
      <c r="AB70" s="60"/>
      <c r="AC70" s="38">
        <v>9378952.5199999996</v>
      </c>
      <c r="AD70" s="60"/>
      <c r="AE70" s="38">
        <v>1740930.2</v>
      </c>
      <c r="AF70" s="60"/>
      <c r="AG70" s="38">
        <v>0</v>
      </c>
      <c r="AH70" s="60"/>
      <c r="AI70" s="38">
        <v>0</v>
      </c>
    </row>
    <row r="71" spans="1:35" x14ac:dyDescent="0.2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23">
        <f>G71+K71+M71+O71+Q71+U71+W71+AA71+AC71+AI71+Y71+I71+AE71+S71</f>
        <v>-143042910.03</v>
      </c>
      <c r="F71" s="60"/>
      <c r="G71" s="38">
        <v>-6568732.1799999997</v>
      </c>
      <c r="H71" s="60"/>
      <c r="I71" s="38">
        <v>-9152329.7200000007</v>
      </c>
      <c r="J71" s="60"/>
      <c r="K71" s="38">
        <v>-6531251.8700000001</v>
      </c>
      <c r="L71" s="60"/>
      <c r="M71" s="38">
        <v>0</v>
      </c>
      <c r="N71" s="60"/>
      <c r="O71" s="38">
        <v>-106722.64</v>
      </c>
      <c r="P71" s="60"/>
      <c r="Q71" s="38">
        <v>-9165964</v>
      </c>
      <c r="R71" s="60"/>
      <c r="S71" s="38">
        <v>0</v>
      </c>
      <c r="T71" s="60"/>
      <c r="U71" s="38">
        <v>0</v>
      </c>
      <c r="V71" s="60"/>
      <c r="W71" s="38">
        <v>3964571.46</v>
      </c>
      <c r="X71" s="60"/>
      <c r="Y71" s="38">
        <v>0</v>
      </c>
      <c r="Z71" s="60"/>
      <c r="AA71" s="38">
        <v>-115872719</v>
      </c>
      <c r="AB71" s="60"/>
      <c r="AC71" s="38">
        <v>287595.48</v>
      </c>
      <c r="AD71" s="60"/>
      <c r="AE71" s="38">
        <v>102642.44</v>
      </c>
      <c r="AF71" s="60"/>
      <c r="AG71" s="38">
        <v>0</v>
      </c>
      <c r="AH71" s="60"/>
      <c r="AI71" s="38">
        <v>0</v>
      </c>
    </row>
    <row r="72" spans="1:35" x14ac:dyDescent="0.2">
      <c r="A72" s="9"/>
      <c r="B72" s="3"/>
      <c r="C72" s="55" t="s">
        <v>69</v>
      </c>
      <c r="D72" s="61">
        <f t="shared" ref="D72:AI72" si="13">SUM(D70:D71)</f>
        <v>0</v>
      </c>
      <c r="E72" s="229">
        <f t="shared" si="13"/>
        <v>104357582.49000001</v>
      </c>
      <c r="F72" s="61">
        <f t="shared" si="13"/>
        <v>0</v>
      </c>
      <c r="G72" s="183">
        <f t="shared" si="13"/>
        <v>9407879.2699999996</v>
      </c>
      <c r="H72" s="61">
        <f>SUM(H70:H71)</f>
        <v>0</v>
      </c>
      <c r="I72" s="183">
        <f>SUM(I70:I71)</f>
        <v>-532930.33999999985</v>
      </c>
      <c r="J72" s="61">
        <f t="shared" si="13"/>
        <v>0</v>
      </c>
      <c r="K72" s="183">
        <f t="shared" si="13"/>
        <v>8433657.5199999996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6813266.9700000007</v>
      </c>
      <c r="P72" s="61">
        <f t="shared" si="13"/>
        <v>0</v>
      </c>
      <c r="Q72" s="39">
        <f t="shared" si="13"/>
        <v>26256103.829999998</v>
      </c>
      <c r="R72" s="61">
        <f>SUM(R70:R71)</f>
        <v>0</v>
      </c>
      <c r="S72" s="39">
        <f>SUM(S70:S71)</f>
        <v>1096736.96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10515476.640000001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30857271</v>
      </c>
      <c r="AB72" s="61">
        <f t="shared" si="13"/>
        <v>0</v>
      </c>
      <c r="AC72" s="39">
        <f t="shared" si="13"/>
        <v>9666548</v>
      </c>
      <c r="AD72" s="61">
        <f>SUM(AD70:AD71)</f>
        <v>0</v>
      </c>
      <c r="AE72" s="183">
        <f>SUM(AE70:AE71)</f>
        <v>1843572.64</v>
      </c>
      <c r="AF72" s="61">
        <f>SUM(AF70:AF71)</f>
        <v>0</v>
      </c>
      <c r="AG72" s="183">
        <f>SUM(AG70:AG71)</f>
        <v>0</v>
      </c>
      <c r="AH72" s="61">
        <f t="shared" si="13"/>
        <v>0</v>
      </c>
      <c r="AI72" s="183">
        <f t="shared" si="13"/>
        <v>0</v>
      </c>
    </row>
    <row r="73" spans="1:35" x14ac:dyDescent="0.2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228">
        <f t="shared" ref="E73:E81" si="15">G73+K73+M73+O73+Q73+U73+W73+AA73+AC73+AI73+Y73+I73+AE73+S73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f>-107137+107137</f>
        <v>0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-15162891.4</v>
      </c>
      <c r="F74" s="65"/>
      <c r="G74" s="66">
        <v>-679851.07</v>
      </c>
      <c r="H74" s="65"/>
      <c r="I74" s="66">
        <v>-1181666.58</v>
      </c>
      <c r="J74" s="65"/>
      <c r="K74" s="66">
        <v>1619250.49</v>
      </c>
      <c r="L74" s="65"/>
      <c r="M74" s="66">
        <v>0</v>
      </c>
      <c r="N74" s="65"/>
      <c r="O74" s="66">
        <v>-1697976</v>
      </c>
      <c r="P74" s="65"/>
      <c r="Q74" s="66">
        <v>-1208349.8500000001</v>
      </c>
      <c r="R74" s="65"/>
      <c r="S74" s="66">
        <v>-69025.33</v>
      </c>
      <c r="T74" s="65"/>
      <c r="U74" s="66">
        <v>0</v>
      </c>
      <c r="V74" s="65"/>
      <c r="W74" s="66">
        <v>73865.41</v>
      </c>
      <c r="X74" s="65"/>
      <c r="Y74" s="66">
        <v>-3561238.51</v>
      </c>
      <c r="Z74" s="65"/>
      <c r="AA74" s="180">
        <v>-52726.87</v>
      </c>
      <c r="AB74" s="65"/>
      <c r="AC74" s="180">
        <v>-8808173.0700000003</v>
      </c>
      <c r="AD74" s="65"/>
      <c r="AE74" s="66">
        <v>-1429258.79</v>
      </c>
      <c r="AF74" s="65"/>
      <c r="AG74" s="180">
        <v>0</v>
      </c>
      <c r="AH74" s="65"/>
      <c r="AI74" s="180">
        <v>1832258.77</v>
      </c>
    </row>
    <row r="75" spans="1:35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-9689</v>
      </c>
      <c r="F75" s="65"/>
      <c r="G75" s="38">
        <v>-34426</v>
      </c>
      <c r="H75" s="65"/>
      <c r="I75" s="38">
        <v>0</v>
      </c>
      <c r="J75" s="65"/>
      <c r="K75" s="38">
        <v>116955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0</v>
      </c>
      <c r="X75" s="65"/>
      <c r="Y75" s="38">
        <v>14919</v>
      </c>
      <c r="Z75" s="65"/>
      <c r="AA75" s="38">
        <v>-107137</v>
      </c>
      <c r="AB75" s="65"/>
      <c r="AC75" s="38">
        <v>0</v>
      </c>
      <c r="AD75" s="65"/>
      <c r="AE75" s="38">
        <v>0</v>
      </c>
      <c r="AF75" s="65"/>
      <c r="AG75" s="38">
        <v>0</v>
      </c>
      <c r="AH75" s="65"/>
      <c r="AI75" s="38">
        <v>0</v>
      </c>
    </row>
    <row r="76" spans="1:35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-302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-152</v>
      </c>
      <c r="T76" s="60"/>
      <c r="U76" s="38"/>
      <c r="V76" s="60"/>
      <c r="W76" s="38"/>
      <c r="X76" s="60"/>
      <c r="Y76" s="38">
        <v>-75</v>
      </c>
      <c r="Z76" s="60"/>
      <c r="AA76" s="38">
        <v>-75</v>
      </c>
      <c r="AB76" s="60"/>
      <c r="AC76" s="38">
        <v>0</v>
      </c>
      <c r="AD76" s="60"/>
      <c r="AE76" s="38"/>
      <c r="AF76" s="60"/>
      <c r="AG76" s="38"/>
      <c r="AH76" s="60"/>
      <c r="AI76" s="38"/>
    </row>
    <row r="77" spans="1:35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-90000</v>
      </c>
      <c r="F81" s="60"/>
      <c r="G81" s="38">
        <v>-22500</v>
      </c>
      <c r="H81" s="60"/>
      <c r="I81" s="38"/>
      <c r="J81" s="60"/>
      <c r="K81" s="38">
        <v>-67500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  <c r="AH81" s="60"/>
      <c r="AI81" s="38"/>
    </row>
    <row r="82" spans="1:36" s="49" customFormat="1" ht="20.25" customHeight="1" thickBot="1" x14ac:dyDescent="0.25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75568776.789999992</v>
      </c>
      <c r="F82" s="91">
        <f>F16+F24+F29+F36+F43+F45+F47+F49</f>
        <v>0</v>
      </c>
      <c r="G82" s="92">
        <f>SUM(G72:G81)+G16+G24+G29+G36+G43+G45+G47+G49+G51+G56+G61+G66</f>
        <v>8721842.1899999976</v>
      </c>
      <c r="H82" s="91">
        <f>H16+H24+H29+H36+H43+H45+H47+H49</f>
        <v>0</v>
      </c>
      <c r="I82" s="92">
        <f>SUM(I72:I81)+I16+I24+I29+I36+I43+I45+I47+I49+I51+I56+I61+I66</f>
        <v>-1352033.16</v>
      </c>
      <c r="J82" s="91">
        <f>J16+J24+J29+J36+J43+J45+J47+J49</f>
        <v>0</v>
      </c>
      <c r="K82" s="92">
        <f>SUM(K72:K81)+K16+K24+K29+K36+K43+K45+K47+K49+K51+K56+K61+K66</f>
        <v>7580918.0899999999</v>
      </c>
      <c r="L82" s="91">
        <f>L16+L24+L29+L36+L43+L45+L47+L49</f>
        <v>0</v>
      </c>
      <c r="M82" s="92">
        <f>SUM(M72:M81)+M16+M24+M29+M36+M43+M45+M47+M49+M51+M56+M61+M66</f>
        <v>-40945.879999999997</v>
      </c>
      <c r="N82" s="91">
        <f>N16+N24+N29+N36+N43+N45+N47+N49</f>
        <v>0</v>
      </c>
      <c r="O82" s="92">
        <f>SUM(O72:O81)+O16+O24+O29+O36+O43+O45+O47+O49+O51+O56+O61+O66</f>
        <v>9585906.8300000019</v>
      </c>
      <c r="P82" s="91">
        <f>P16+P24+P29+P36+P43+P45+P47+P49</f>
        <v>0</v>
      </c>
      <c r="Q82" s="92">
        <f>SUM(Q72:Q81)+Q16+Q24+Q29+Q36+Q43+Q45+Q47+Q49+Q51+Q56+Q61+Q66</f>
        <v>20264222.119999997</v>
      </c>
      <c r="R82" s="91">
        <f>R16+R24+R29+R36+R43+R45+R47+R49</f>
        <v>0</v>
      </c>
      <c r="S82" s="92">
        <f>SUM(S72:S81)+S16+S24+S29+S36+S43+S45+S47+S49+S51+S56+S61+S66</f>
        <v>1261978.56</v>
      </c>
      <c r="T82" s="91">
        <f>T16+T24+T29+T36+T43+T45+T47+T49</f>
        <v>0</v>
      </c>
      <c r="U82" s="92">
        <f>SUM(U72:U81)+U16+U24+U29+U36+U43+U45+U47+U49+U51+U56+U61+U66</f>
        <v>-2901.6</v>
      </c>
      <c r="V82" s="91">
        <f>V16+V24+V29+V36+V43+V45+V47+V49</f>
        <v>0</v>
      </c>
      <c r="W82" s="92">
        <f>SUM(W72:W81)+W16+W24+W29+W36+W43+W45+W47+W49+W51+W56+W61+W66</f>
        <v>11017051.690000001</v>
      </c>
      <c r="X82" s="91">
        <f>X16+X24+X29+X36+X43+X45+X47+X49</f>
        <v>0</v>
      </c>
      <c r="Y82" s="92">
        <f>SUM(Y72:Y81)+Y16+Y24+Y29+Y36+Y43+Y45+Y47+Y49+Y51+Y56+Y61+Y66</f>
        <v>-7746217.5099999998</v>
      </c>
      <c r="Z82" s="91">
        <f>Z16+Z24+Z29+Z36+Z43+Z45+Z47+Z49</f>
        <v>0</v>
      </c>
      <c r="AA82" s="92">
        <f>SUM(AA72:AA81)+AA16+AA24+AA29+AA36+AA43+AA45+AA47+AA49+AA51+AA56+AA61+AA66</f>
        <v>22237042.129999999</v>
      </c>
      <c r="AB82" s="91">
        <f>AB16+AB24+AB29+AB36+AB43+AB45+AB47+AB49</f>
        <v>0</v>
      </c>
      <c r="AC82" s="92">
        <f>SUM(AC72:AC81)+AC16+AC24+AC29+AC36+AC43+AC45+AC47+AC49+AC51+AC56+AC61+AC66</f>
        <v>2563682.160000002</v>
      </c>
      <c r="AD82" s="91">
        <f>AD16+AD24+AD29+AD36+AD43+AD45+AD47+AD49</f>
        <v>0</v>
      </c>
      <c r="AE82" s="92">
        <f>SUM(AE72:AE81)+AE16+AE24+AE29+AE36+AE43+AE45+AE47+AE49+AE51+AE56+AE61+AE66</f>
        <v>-354027.60000000009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1832258.77</v>
      </c>
      <c r="AJ82" s="93"/>
    </row>
    <row r="83" spans="1:36" ht="13.5" thickTop="1" x14ac:dyDescent="0.2">
      <c r="A83" s="4" t="s">
        <v>2</v>
      </c>
      <c r="B83" s="3"/>
    </row>
    <row r="84" spans="1:36" x14ac:dyDescent="0.2">
      <c r="A84" s="4"/>
      <c r="B84" s="3"/>
      <c r="C84">
        <v>103489836</v>
      </c>
      <c r="O84" s="45"/>
    </row>
    <row r="85" spans="1:36" x14ac:dyDescent="0.2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">
      <c r="A86" s="144"/>
      <c r="C86" s="10" t="s">
        <v>162</v>
      </c>
      <c r="D86" s="60">
        <f t="shared" ref="D86:E88" si="16">F86+J86+L86+N86+P86+T86+V86+Z86+AB86+AH86+X86+H86+AD86+R86</f>
        <v>0</v>
      </c>
      <c r="E86" s="228">
        <f t="shared" si="16"/>
        <v>7699680.1600000001</v>
      </c>
      <c r="F86" s="145"/>
      <c r="G86" s="145">
        <v>0</v>
      </c>
      <c r="H86" s="145"/>
      <c r="I86" s="145">
        <v>0</v>
      </c>
      <c r="J86" s="145"/>
      <c r="K86" s="184">
        <v>-18621.45</v>
      </c>
      <c r="L86" s="145"/>
      <c r="M86" s="145"/>
      <c r="N86" s="145"/>
      <c r="O86" s="145"/>
      <c r="P86" s="145"/>
      <c r="Q86" s="145"/>
      <c r="R86" s="145"/>
      <c r="S86" s="145">
        <v>1106337.02</v>
      </c>
      <c r="T86" s="145"/>
      <c r="U86" s="145"/>
      <c r="V86" s="145"/>
      <c r="W86" s="145">
        <v>0</v>
      </c>
      <c r="X86" s="145"/>
      <c r="Y86" s="145">
        <f>2561004.37+965085.43-320889.45+5.99+1629556.83</f>
        <v>4834763.17</v>
      </c>
      <c r="Z86" s="145"/>
      <c r="AA86" s="145"/>
      <c r="AB86" s="145"/>
      <c r="AC86" s="145">
        <f>1897201.42-120000</f>
        <v>1777201.42</v>
      </c>
      <c r="AD86" s="145"/>
      <c r="AE86" s="145"/>
      <c r="AF86" s="145"/>
      <c r="AG86" s="145"/>
      <c r="AH86" s="145"/>
      <c r="AI86" s="145"/>
    </row>
    <row r="87" spans="1:36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30477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41902</v>
      </c>
      <c r="Z87" s="146">
        <f>AB87+AH87+AJ87+AL87+AN87+AP87+AR87+AT87+AV87+AX87</f>
        <v>0</v>
      </c>
      <c r="AA87" s="146"/>
      <c r="AB87" s="146"/>
      <c r="AC87" s="146">
        <v>-11425</v>
      </c>
      <c r="AD87" s="146"/>
      <c r="AE87" s="146"/>
      <c r="AF87" s="146"/>
      <c r="AG87" s="146"/>
      <c r="AH87" s="146"/>
      <c r="AI87" s="146"/>
    </row>
    <row r="88" spans="1:36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-1927938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-1922528</v>
      </c>
      <c r="Z88" s="147">
        <f>AB88+AH88+AJ88+AL88+AN88+AP88+AR88+AT88+AV88+AX88</f>
        <v>0</v>
      </c>
      <c r="AA88" s="147"/>
      <c r="AB88" s="147"/>
      <c r="AC88" s="147">
        <v>-5410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">
      <c r="A89" s="158"/>
      <c r="B89" s="159"/>
      <c r="C89" s="161" t="s">
        <v>170</v>
      </c>
      <c r="D89" s="160">
        <f>SUM(D86:D88)</f>
        <v>0</v>
      </c>
      <c r="E89" s="178">
        <f t="shared" ref="E89:O89" si="17">SUM(E86:E88)</f>
        <v>5802219.1600000001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-18621.45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I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1106337.02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2954137.17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1760366.42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8"/>
        <v>0</v>
      </c>
      <c r="AI89" s="160">
        <f t="shared" si="18"/>
        <v>0</v>
      </c>
    </row>
    <row r="90" spans="1:36" x14ac:dyDescent="0.2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">
      <c r="A91" s="158"/>
      <c r="B91" s="159"/>
      <c r="C91" s="157" t="s">
        <v>171</v>
      </c>
      <c r="D91" s="160">
        <f>+D82+D89</f>
        <v>0</v>
      </c>
      <c r="E91" s="178">
        <f t="shared" ref="E91:O91" si="19">+E82+E89</f>
        <v>81370995.949999988</v>
      </c>
      <c r="F91" s="160">
        <f t="shared" si="19"/>
        <v>0</v>
      </c>
      <c r="G91" s="160">
        <f t="shared" si="19"/>
        <v>8721842.1899999976</v>
      </c>
      <c r="H91" s="160">
        <f>+H82+H89</f>
        <v>0</v>
      </c>
      <c r="I91" s="160">
        <f>+I82+I89</f>
        <v>-1352033.16</v>
      </c>
      <c r="J91" s="160">
        <f t="shared" si="19"/>
        <v>0</v>
      </c>
      <c r="K91" s="160">
        <f t="shared" si="19"/>
        <v>7562296.6399999997</v>
      </c>
      <c r="L91" s="160">
        <f t="shared" si="19"/>
        <v>0</v>
      </c>
      <c r="M91" s="160">
        <f t="shared" si="19"/>
        <v>-40945.879999999997</v>
      </c>
      <c r="N91" s="160">
        <f t="shared" si="19"/>
        <v>0</v>
      </c>
      <c r="O91" s="160">
        <f t="shared" si="19"/>
        <v>9585906.8300000019</v>
      </c>
      <c r="P91" s="160">
        <f t="shared" ref="P91:AI91" si="20">+P82+P89</f>
        <v>0</v>
      </c>
      <c r="Q91" s="160">
        <f t="shared" si="20"/>
        <v>20264222.119999997</v>
      </c>
      <c r="R91" s="160">
        <f>+R82+R89</f>
        <v>0</v>
      </c>
      <c r="S91" s="160">
        <f>+S82+S89</f>
        <v>2368315.58</v>
      </c>
      <c r="T91" s="160">
        <f t="shared" si="20"/>
        <v>0</v>
      </c>
      <c r="U91" s="160">
        <f t="shared" si="20"/>
        <v>-2901.6</v>
      </c>
      <c r="V91" s="160">
        <f t="shared" si="20"/>
        <v>0</v>
      </c>
      <c r="W91" s="160">
        <f t="shared" si="20"/>
        <v>11017051.690000001</v>
      </c>
      <c r="X91" s="160">
        <f>+X82+X89</f>
        <v>0</v>
      </c>
      <c r="Y91" s="160">
        <f>+Y82+Y89</f>
        <v>-4792080.34</v>
      </c>
      <c r="Z91" s="160">
        <f t="shared" si="20"/>
        <v>0</v>
      </c>
      <c r="AA91" s="160">
        <f t="shared" si="20"/>
        <v>22237042.129999999</v>
      </c>
      <c r="AB91" s="160">
        <f t="shared" si="20"/>
        <v>0</v>
      </c>
      <c r="AC91" s="160">
        <f t="shared" si="20"/>
        <v>4324048.5800000019</v>
      </c>
      <c r="AD91" s="160">
        <f>+AD82+AD89</f>
        <v>0</v>
      </c>
      <c r="AE91" s="160">
        <f>+AE82+AE89</f>
        <v>-354027.60000000009</v>
      </c>
      <c r="AF91" s="160">
        <f>+AF82+AF89</f>
        <v>0</v>
      </c>
      <c r="AG91" s="160">
        <f>+AG82+AG89</f>
        <v>0</v>
      </c>
      <c r="AH91" s="160">
        <f t="shared" si="20"/>
        <v>0</v>
      </c>
      <c r="AI91" s="160">
        <f t="shared" si="20"/>
        <v>1832258.77</v>
      </c>
    </row>
    <row r="92" spans="1:36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">
      <c r="A93" s="4"/>
      <c r="B93" s="3"/>
    </row>
    <row r="94" spans="1:36" x14ac:dyDescent="0.2">
      <c r="A94" s="4"/>
      <c r="B94" s="3"/>
      <c r="E94" s="171">
        <f>+E74+E12+E20</f>
        <v>-18559116.700000003</v>
      </c>
      <c r="G94" s="163">
        <f>+G12+G20+G74</f>
        <v>-629111.07999999973</v>
      </c>
      <c r="I94" s="163">
        <f>+I12+I20+I74</f>
        <v>-819102.82000000007</v>
      </c>
      <c r="K94" s="163">
        <f>+K12+K20+K74</f>
        <v>-902194.42999999993</v>
      </c>
      <c r="M94" s="163">
        <f>+M12+M20+M74</f>
        <v>-40945.879999999997</v>
      </c>
      <c r="O94" s="163">
        <f>+O12+O20+O74</f>
        <v>2772639.8599999994</v>
      </c>
      <c r="Q94" s="163">
        <f>+Q12+Q20+Q74</f>
        <v>-5991881.709999999</v>
      </c>
      <c r="S94" s="163">
        <f>+S12+S20+S74</f>
        <v>-84646.400000000009</v>
      </c>
      <c r="U94" s="163">
        <f>+U12+U20+U74</f>
        <v>-2901.6</v>
      </c>
      <c r="W94" s="163">
        <f>+W12+W20+W74</f>
        <v>501575.05000000005</v>
      </c>
      <c r="Y94" s="163">
        <f>+Y12+Y20+Y74</f>
        <v>-5841613.5099999998</v>
      </c>
      <c r="AA94" s="163">
        <f>+AA12+AA20+AA74</f>
        <v>-52726.87</v>
      </c>
      <c r="AC94" s="163">
        <f>+AC12+AC20+AC74</f>
        <v>-7102865.839999998</v>
      </c>
      <c r="AE94" s="163">
        <f>+AE12+AE20+AE74</f>
        <v>-2197600.2400000002</v>
      </c>
      <c r="AG94" s="163">
        <f>+AG12+AG20+AG74</f>
        <v>0</v>
      </c>
      <c r="AI94" s="163">
        <f>+AI12+AI20+AI74</f>
        <v>1832258.77</v>
      </c>
    </row>
    <row r="95" spans="1:36" x14ac:dyDescent="0.2">
      <c r="A95" s="4"/>
      <c r="B95" s="3"/>
      <c r="E95" s="171">
        <v>-18559116</v>
      </c>
      <c r="K95">
        <v>739321</v>
      </c>
    </row>
    <row r="96" spans="1:36" x14ac:dyDescent="0.2">
      <c r="A96" s="4"/>
      <c r="B96" s="3"/>
      <c r="E96" s="171">
        <f>+E94-E95</f>
        <v>-0.70000000298023224</v>
      </c>
      <c r="K96" s="45">
        <f>+K94-K95</f>
        <v>-1641515.43</v>
      </c>
    </row>
    <row r="97" spans="1:5" x14ac:dyDescent="0.2">
      <c r="A97" s="4"/>
      <c r="B97" s="3"/>
      <c r="E97" s="171">
        <v>0</v>
      </c>
    </row>
    <row r="98" spans="1:5" x14ac:dyDescent="0.2">
      <c r="A98" s="4"/>
      <c r="B98" s="3"/>
      <c r="E98" s="171">
        <f>+E97-E96</f>
        <v>0.70000000298023224</v>
      </c>
    </row>
    <row r="99" spans="1:5" x14ac:dyDescent="0.2">
      <c r="A99" s="4"/>
      <c r="B99" s="3"/>
      <c r="E99" s="171">
        <v>0</v>
      </c>
    </row>
    <row r="100" spans="1:5" x14ac:dyDescent="0.2">
      <c r="A100" s="4"/>
      <c r="B100" s="3"/>
      <c r="E100" s="171">
        <f>+E98+E99</f>
        <v>0.70000000298023224</v>
      </c>
    </row>
    <row r="101" spans="1:5" x14ac:dyDescent="0.2">
      <c r="A101" s="4"/>
      <c r="B101" s="3"/>
    </row>
    <row r="102" spans="1:5" x14ac:dyDescent="0.2">
      <c r="A102" s="4"/>
      <c r="B102" s="3"/>
    </row>
    <row r="103" spans="1:5" x14ac:dyDescent="0.2">
      <c r="A103" s="4"/>
      <c r="B103" s="3"/>
    </row>
    <row r="104" spans="1:5" x14ac:dyDescent="0.2">
      <c r="A104" s="4"/>
      <c r="B104" s="3"/>
    </row>
    <row r="105" spans="1:5" x14ac:dyDescent="0.2">
      <c r="A105" s="4"/>
      <c r="B105" s="3"/>
    </row>
    <row r="106" spans="1:5" x14ac:dyDescent="0.2">
      <c r="A106" s="4"/>
      <c r="B106" s="3"/>
    </row>
    <row r="107" spans="1:5" x14ac:dyDescent="0.2">
      <c r="A107" s="4"/>
      <c r="B107" s="3"/>
    </row>
    <row r="108" spans="1:5" x14ac:dyDescent="0.2">
      <c r="A108" s="4"/>
      <c r="B108" s="3"/>
    </row>
    <row r="109" spans="1:5" x14ac:dyDescent="0.2">
      <c r="A109" s="4"/>
      <c r="B109" s="3"/>
    </row>
    <row r="110" spans="1:5" x14ac:dyDescent="0.2">
      <c r="A110" s="4"/>
      <c r="B110" s="3"/>
    </row>
    <row r="111" spans="1:5" x14ac:dyDescent="0.2">
      <c r="A111" s="4"/>
      <c r="B111" s="3"/>
    </row>
    <row r="112" spans="1:5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20" sqref="D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104277051</v>
      </c>
      <c r="E11" s="146">
        <v>335630088</v>
      </c>
      <c r="F11" s="60">
        <f>H11-D11</f>
        <v>0</v>
      </c>
      <c r="G11" s="37">
        <f>I11-E11</f>
        <v>0</v>
      </c>
      <c r="H11" s="65">
        <f t="shared" ref="H11:I15" si="0">D11</f>
        <v>104277051</v>
      </c>
      <c r="I11" s="66">
        <f t="shared" si="0"/>
        <v>335630088</v>
      </c>
      <c r="J11" s="37"/>
      <c r="K11" s="38"/>
      <c r="L11" s="60">
        <f t="shared" ref="L11:M15" si="1">H11+J11</f>
        <v>104277051</v>
      </c>
      <c r="M11" s="38">
        <f t="shared" si="1"/>
        <v>335630088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49533735</v>
      </c>
      <c r="E13" s="146">
        <v>166337522</v>
      </c>
      <c r="F13" s="60">
        <f t="shared" si="2"/>
        <v>0</v>
      </c>
      <c r="G13" s="37">
        <f t="shared" si="2"/>
        <v>0</v>
      </c>
      <c r="H13" s="65">
        <f t="shared" si="0"/>
        <v>49533735</v>
      </c>
      <c r="I13" s="66">
        <f t="shared" si="0"/>
        <v>166337522</v>
      </c>
      <c r="J13" s="37"/>
      <c r="K13" s="38"/>
      <c r="L13" s="60">
        <f t="shared" si="1"/>
        <v>49533735</v>
      </c>
      <c r="M13" s="38">
        <f t="shared" si="1"/>
        <v>166337522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153810786</v>
      </c>
      <c r="E16" s="166">
        <v>501967610</v>
      </c>
      <c r="F16" s="61">
        <f t="shared" ref="F16:M16" si="3">SUM(F11:F15)</f>
        <v>0</v>
      </c>
      <c r="G16" s="39">
        <f t="shared" si="3"/>
        <v>0</v>
      </c>
      <c r="H16" s="61">
        <f>SUM(H11:H15)</f>
        <v>153810786</v>
      </c>
      <c r="I16" s="39">
        <f>SUM(I11:I15)</f>
        <v>501967610</v>
      </c>
      <c r="J16" s="133">
        <f t="shared" si="3"/>
        <v>0</v>
      </c>
      <c r="K16" s="39">
        <f t="shared" si="3"/>
        <v>0</v>
      </c>
      <c r="L16" s="61">
        <f t="shared" si="3"/>
        <v>153810786</v>
      </c>
      <c r="M16" s="39">
        <f t="shared" si="3"/>
        <v>501967610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-110819603</v>
      </c>
      <c r="E19" s="146">
        <v>-351198471</v>
      </c>
      <c r="F19" s="60">
        <f>H19-D19</f>
        <v>0</v>
      </c>
      <c r="G19" s="37">
        <f>I19-E19</f>
        <v>0</v>
      </c>
      <c r="H19" s="65">
        <f t="shared" si="4"/>
        <v>-110819603</v>
      </c>
      <c r="I19" s="66">
        <f t="shared" si="4"/>
        <v>-351198471</v>
      </c>
      <c r="J19" s="37">
        <v>0</v>
      </c>
      <c r="K19" s="38">
        <v>0</v>
      </c>
      <c r="L19" s="60">
        <f t="shared" ref="L19:M23" si="5">H19+J19</f>
        <v>-110819603</v>
      </c>
      <c r="M19" s="38">
        <f t="shared" si="5"/>
        <v>-351198471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-43928027</v>
      </c>
      <c r="E21" s="146">
        <v>-150093807</v>
      </c>
      <c r="F21" s="60">
        <f t="shared" si="6"/>
        <v>0</v>
      </c>
      <c r="G21" s="37">
        <f t="shared" si="6"/>
        <v>0</v>
      </c>
      <c r="H21" s="65">
        <f t="shared" si="4"/>
        <v>-43928027</v>
      </c>
      <c r="I21" s="66">
        <f t="shared" si="4"/>
        <v>-150093807</v>
      </c>
      <c r="J21" s="37"/>
      <c r="K21" s="38"/>
      <c r="L21" s="60">
        <f t="shared" si="5"/>
        <v>-43928027</v>
      </c>
      <c r="M21" s="38">
        <f t="shared" si="5"/>
        <v>-150093807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224232</v>
      </c>
      <c r="E23" s="146">
        <v>752415</v>
      </c>
      <c r="F23" s="60">
        <f t="shared" si="6"/>
        <v>0</v>
      </c>
      <c r="G23" s="37">
        <f t="shared" si="6"/>
        <v>0</v>
      </c>
      <c r="H23" s="65">
        <f t="shared" si="4"/>
        <v>224232</v>
      </c>
      <c r="I23" s="66">
        <f t="shared" si="4"/>
        <v>752415</v>
      </c>
      <c r="J23" s="37"/>
      <c r="K23" s="38"/>
      <c r="L23" s="60">
        <f t="shared" si="5"/>
        <v>224232</v>
      </c>
      <c r="M23" s="38">
        <f t="shared" si="5"/>
        <v>752415</v>
      </c>
    </row>
    <row r="24" spans="1:13" x14ac:dyDescent="0.2">
      <c r="A24" s="9"/>
      <c r="B24" s="7" t="s">
        <v>33</v>
      </c>
      <c r="C24" s="6"/>
      <c r="D24" s="166">
        <v>-154523398</v>
      </c>
      <c r="E24" s="166">
        <v>-500539863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-154523398</v>
      </c>
      <c r="I24" s="39">
        <f>SUM(I19:I23)</f>
        <v>-500539863</v>
      </c>
      <c r="J24" s="133">
        <f t="shared" si="7"/>
        <v>0</v>
      </c>
      <c r="K24" s="39">
        <f t="shared" si="7"/>
        <v>0</v>
      </c>
      <c r="L24" s="61">
        <f t="shared" si="7"/>
        <v>-154523398</v>
      </c>
      <c r="M24" s="39">
        <f t="shared" si="7"/>
        <v>-500539863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-3000</v>
      </c>
      <c r="E32" s="146">
        <v>7717</v>
      </c>
      <c r="F32" s="60">
        <f>H32-D32</f>
        <v>0</v>
      </c>
      <c r="G32" s="37">
        <f>I32-E32</f>
        <v>0</v>
      </c>
      <c r="H32" s="65">
        <f t="shared" ref="H32:I35" si="9">D32</f>
        <v>-3000</v>
      </c>
      <c r="I32" s="66">
        <f t="shared" si="9"/>
        <v>7717</v>
      </c>
      <c r="J32" s="37"/>
      <c r="K32" s="38"/>
      <c r="L32" s="60">
        <f t="shared" ref="L32:M35" si="10">H32+J32</f>
        <v>-3000</v>
      </c>
      <c r="M32" s="38">
        <f t="shared" si="10"/>
        <v>7717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747551</v>
      </c>
      <c r="E35" s="146">
        <v>2124471</v>
      </c>
      <c r="F35" s="60">
        <f t="shared" si="11"/>
        <v>0</v>
      </c>
      <c r="G35" s="37">
        <f t="shared" si="11"/>
        <v>0</v>
      </c>
      <c r="H35" s="65">
        <f t="shared" si="9"/>
        <v>747551</v>
      </c>
      <c r="I35" s="66">
        <f t="shared" si="9"/>
        <v>2124471</v>
      </c>
      <c r="J35" s="37">
        <v>0</v>
      </c>
      <c r="K35" s="38">
        <v>0</v>
      </c>
      <c r="L35" s="60">
        <f t="shared" si="10"/>
        <v>747551</v>
      </c>
      <c r="M35" s="38">
        <f t="shared" si="10"/>
        <v>2124471</v>
      </c>
    </row>
    <row r="36" spans="1:13" x14ac:dyDescent="0.2">
      <c r="A36" s="9"/>
      <c r="B36" s="7" t="s">
        <v>43</v>
      </c>
      <c r="C36" s="6"/>
      <c r="D36" s="166">
        <v>744551</v>
      </c>
      <c r="E36" s="166">
        <v>2132188</v>
      </c>
      <c r="F36" s="61">
        <f>SUM(F32:F35)</f>
        <v>0</v>
      </c>
      <c r="G36" s="39">
        <f>SUM(G32:G35)</f>
        <v>0</v>
      </c>
      <c r="H36" s="61">
        <f>SUM(H32:H35)</f>
        <v>744551</v>
      </c>
      <c r="I36" s="39">
        <f>SUM(I32:I35)</f>
        <v>2132188</v>
      </c>
      <c r="J36" s="133">
        <f>SUM(J32:J34)</f>
        <v>0</v>
      </c>
      <c r="K36" s="39">
        <f>SUM(K32:K34)</f>
        <v>0</v>
      </c>
      <c r="L36" s="61">
        <f>SUM(L32:L35)</f>
        <v>744551</v>
      </c>
      <c r="M36" s="39">
        <f>SUM(M32:M35)</f>
        <v>2132188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-31939</v>
      </c>
      <c r="E49" s="146">
        <v>95242.098000000013</v>
      </c>
      <c r="F49" s="60">
        <f>H49-D49</f>
        <v>0</v>
      </c>
      <c r="G49" s="37">
        <f>I49-E49</f>
        <v>0</v>
      </c>
      <c r="H49" s="65">
        <f>D49</f>
        <v>-31939</v>
      </c>
      <c r="I49" s="66">
        <f>E49</f>
        <v>95242.098000000013</v>
      </c>
      <c r="J49" s="37"/>
      <c r="K49" s="38"/>
      <c r="L49" s="60">
        <f>H49+J49</f>
        <v>-31939</v>
      </c>
      <c r="M49" s="38">
        <f>I49+K49</f>
        <v>95242.098000000013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-224232</v>
      </c>
      <c r="E51" s="146">
        <v>-752415</v>
      </c>
      <c r="F51" s="60">
        <f>H51-D51</f>
        <v>0</v>
      </c>
      <c r="G51" s="37">
        <f>I51-E51</f>
        <v>0</v>
      </c>
      <c r="H51" s="65">
        <f>D51</f>
        <v>-224232</v>
      </c>
      <c r="I51" s="66">
        <f>E51</f>
        <v>-752415</v>
      </c>
      <c r="J51" s="37"/>
      <c r="K51" s="38"/>
      <c r="L51" s="60">
        <f>H51+J51</f>
        <v>-224232</v>
      </c>
      <c r="M51" s="38">
        <f>I51+K51</f>
        <v>-752415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-302318.40409999946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-302318.40409999946</v>
      </c>
      <c r="J54" s="37"/>
      <c r="K54" s="38"/>
      <c r="L54" s="60">
        <f>H54+J54</f>
        <v>0</v>
      </c>
      <c r="M54" s="38">
        <f>I54+K54</f>
        <v>-302318.40409999946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-816718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-816718</v>
      </c>
      <c r="J55" s="37"/>
      <c r="K55" s="38"/>
      <c r="L55" s="60">
        <f>H55+J55</f>
        <v>0</v>
      </c>
      <c r="M55" s="38">
        <f>I55+K55</f>
        <v>-816718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-1119036.4040999995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-1119036.4040999995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-1119036.4040999995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15976611.4463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15976611.4463</v>
      </c>
      <c r="J70" s="37"/>
      <c r="K70" s="38"/>
      <c r="L70" s="60">
        <f t="shared" si="20"/>
        <v>0</v>
      </c>
      <c r="M70" s="38">
        <f t="shared" si="20"/>
        <v>15976611.4463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-6568820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-6568820</v>
      </c>
      <c r="J71" s="37"/>
      <c r="K71" s="38"/>
      <c r="L71" s="60">
        <f t="shared" si="20"/>
        <v>0</v>
      </c>
      <c r="M71" s="38">
        <f t="shared" si="20"/>
        <v>-6568820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9407791.4463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9407791.4463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9407791.4463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-1039192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-1039192</v>
      </c>
      <c r="J74" s="37"/>
      <c r="K74" s="38"/>
      <c r="L74" s="60">
        <f t="shared" si="24"/>
        <v>0</v>
      </c>
      <c r="M74" s="38">
        <f t="shared" si="24"/>
        <v>-1039192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56724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56724</v>
      </c>
      <c r="J75" s="37"/>
      <c r="K75" s="38"/>
      <c r="L75" s="60">
        <f t="shared" si="24"/>
        <v>0</v>
      </c>
      <c r="M75" s="38">
        <f t="shared" si="24"/>
        <v>56724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-3476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-3476</v>
      </c>
      <c r="J81" s="37"/>
      <c r="K81" s="38"/>
      <c r="L81" s="60">
        <f t="shared" si="24"/>
        <v>0</v>
      </c>
      <c r="M81" s="38">
        <f t="shared" si="24"/>
        <v>-3476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10205573.14020003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10205573.14020003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10205573.14020003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9" sqref="D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4268294</v>
      </c>
      <c r="E11" s="146">
        <v>12915061</v>
      </c>
      <c r="F11" s="60">
        <f>H11-D11</f>
        <v>0</v>
      </c>
      <c r="G11" s="37">
        <f>I11-E11</f>
        <v>0</v>
      </c>
      <c r="H11" s="65">
        <f t="shared" ref="H11:I15" si="0">D11</f>
        <v>4268294</v>
      </c>
      <c r="I11" s="66">
        <f t="shared" si="0"/>
        <v>12915061</v>
      </c>
      <c r="J11" s="37"/>
      <c r="K11" s="38"/>
      <c r="L11" s="60">
        <f t="shared" ref="L11:M15" si="1">H11+J11</f>
        <v>4268294</v>
      </c>
      <c r="M11" s="38">
        <f t="shared" si="1"/>
        <v>12915061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4732675</v>
      </c>
      <c r="E13" s="146">
        <v>16345043</v>
      </c>
      <c r="F13" s="60">
        <f t="shared" si="2"/>
        <v>0</v>
      </c>
      <c r="G13" s="37">
        <f t="shared" si="2"/>
        <v>0</v>
      </c>
      <c r="H13" s="65">
        <f t="shared" si="0"/>
        <v>4732675</v>
      </c>
      <c r="I13" s="66">
        <f t="shared" si="0"/>
        <v>16345043</v>
      </c>
      <c r="J13" s="37"/>
      <c r="K13" s="38"/>
      <c r="L13" s="60">
        <f t="shared" si="1"/>
        <v>4732675</v>
      </c>
      <c r="M13" s="38">
        <f t="shared" si="1"/>
        <v>16345043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9000969</v>
      </c>
      <c r="E16" s="166">
        <v>29260104</v>
      </c>
      <c r="F16" s="61">
        <f t="shared" ref="F16:M16" si="3">SUM(F11:F15)</f>
        <v>0</v>
      </c>
      <c r="G16" s="39">
        <f t="shared" si="3"/>
        <v>0</v>
      </c>
      <c r="H16" s="61">
        <f>SUM(H11:H15)</f>
        <v>9000969</v>
      </c>
      <c r="I16" s="39">
        <f>SUM(I11:I15)</f>
        <v>29260104</v>
      </c>
      <c r="J16" s="133">
        <f t="shared" si="3"/>
        <v>0</v>
      </c>
      <c r="K16" s="39">
        <f t="shared" si="3"/>
        <v>0</v>
      </c>
      <c r="L16" s="61">
        <f t="shared" si="3"/>
        <v>9000969</v>
      </c>
      <c r="M16" s="39">
        <f t="shared" si="3"/>
        <v>29260104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-2295790</v>
      </c>
      <c r="E19" s="146">
        <v>-8157428</v>
      </c>
      <c r="F19" s="60">
        <f>H19-D19</f>
        <v>0</v>
      </c>
      <c r="G19" s="37">
        <f>I19-E19</f>
        <v>0</v>
      </c>
      <c r="H19" s="65">
        <f t="shared" si="4"/>
        <v>-2295790</v>
      </c>
      <c r="I19" s="66">
        <f t="shared" si="4"/>
        <v>-8157428</v>
      </c>
      <c r="J19" s="37">
        <v>0</v>
      </c>
      <c r="K19" s="38">
        <v>0</v>
      </c>
      <c r="L19" s="60">
        <f t="shared" ref="L19:M23" si="5">H19+J19</f>
        <v>-2295790</v>
      </c>
      <c r="M19" s="38">
        <f t="shared" si="5"/>
        <v>-8157428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-7049837</v>
      </c>
      <c r="E21" s="146">
        <v>-22493953</v>
      </c>
      <c r="F21" s="60">
        <f t="shared" si="6"/>
        <v>0</v>
      </c>
      <c r="G21" s="37">
        <f t="shared" si="6"/>
        <v>0</v>
      </c>
      <c r="H21" s="65">
        <f t="shared" si="4"/>
        <v>-7049837</v>
      </c>
      <c r="I21" s="66">
        <f t="shared" si="4"/>
        <v>-22493953</v>
      </c>
      <c r="J21" s="37"/>
      <c r="K21" s="38"/>
      <c r="L21" s="60">
        <f t="shared" si="5"/>
        <v>-7049837</v>
      </c>
      <c r="M21" s="38">
        <f t="shared" si="5"/>
        <v>-22493953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23229</v>
      </c>
      <c r="E23" s="146">
        <v>71329</v>
      </c>
      <c r="F23" s="60">
        <f t="shared" si="6"/>
        <v>0</v>
      </c>
      <c r="G23" s="37">
        <f t="shared" si="6"/>
        <v>0</v>
      </c>
      <c r="H23" s="65">
        <f t="shared" si="4"/>
        <v>23229</v>
      </c>
      <c r="I23" s="66">
        <f t="shared" si="4"/>
        <v>71329</v>
      </c>
      <c r="J23" s="37"/>
      <c r="K23" s="38"/>
      <c r="L23" s="60">
        <f t="shared" si="5"/>
        <v>23229</v>
      </c>
      <c r="M23" s="38">
        <f t="shared" si="5"/>
        <v>71329</v>
      </c>
    </row>
    <row r="24" spans="1:13" x14ac:dyDescent="0.2">
      <c r="A24" s="9"/>
      <c r="B24" s="7" t="s">
        <v>33</v>
      </c>
      <c r="C24" s="6"/>
      <c r="D24" s="166">
        <v>-9322398</v>
      </c>
      <c r="E24" s="166">
        <v>-30580052</v>
      </c>
      <c r="F24" s="61">
        <f t="shared" ref="F24:M24" si="7">SUM(F19:F23)</f>
        <v>0</v>
      </c>
      <c r="G24" s="39">
        <f t="shared" si="7"/>
        <v>0</v>
      </c>
      <c r="H24" s="61">
        <f>SUM(H19:H23)</f>
        <v>-9322398</v>
      </c>
      <c r="I24" s="39">
        <f>SUM(I19:I23)</f>
        <v>-30580052</v>
      </c>
      <c r="J24" s="133">
        <f t="shared" si="7"/>
        <v>0</v>
      </c>
      <c r="K24" s="39">
        <f t="shared" si="7"/>
        <v>0</v>
      </c>
      <c r="L24" s="61">
        <f t="shared" si="7"/>
        <v>-9322398</v>
      </c>
      <c r="M24" s="39">
        <f t="shared" si="7"/>
        <v>-30580052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340865</v>
      </c>
      <c r="E32" s="146">
        <v>1277954</v>
      </c>
      <c r="F32" s="60">
        <f>H32-D32</f>
        <v>0</v>
      </c>
      <c r="G32" s="37">
        <f>I32-E32</f>
        <v>0</v>
      </c>
      <c r="H32" s="65">
        <f t="shared" ref="H32:I35" si="9">D32</f>
        <v>340865</v>
      </c>
      <c r="I32" s="66">
        <f t="shared" si="9"/>
        <v>1277954</v>
      </c>
      <c r="J32" s="37"/>
      <c r="K32" s="38"/>
      <c r="L32" s="60">
        <f t="shared" ref="L32:M35" si="10">H32+J32</f>
        <v>340865</v>
      </c>
      <c r="M32" s="38">
        <f t="shared" si="10"/>
        <v>1277954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340865</v>
      </c>
      <c r="E36" s="166">
        <v>1277954</v>
      </c>
      <c r="F36" s="61">
        <f>SUM(F32:F35)</f>
        <v>0</v>
      </c>
      <c r="G36" s="39">
        <f>SUM(G32:G35)</f>
        <v>0</v>
      </c>
      <c r="H36" s="61">
        <f>SUM(H32:H35)</f>
        <v>340865</v>
      </c>
      <c r="I36" s="39">
        <f>SUM(I32:I35)</f>
        <v>1277954</v>
      </c>
      <c r="J36" s="133">
        <f>SUM(J32:J34)</f>
        <v>0</v>
      </c>
      <c r="K36" s="39">
        <f>SUM(K32:K34)</f>
        <v>0</v>
      </c>
      <c r="L36" s="61">
        <f>SUM(L32:L35)</f>
        <v>340865</v>
      </c>
      <c r="M36" s="39">
        <f>SUM(M32:M35)</f>
        <v>1277954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-19436</v>
      </c>
      <c r="E49" s="146">
        <v>-58735.591999999997</v>
      </c>
      <c r="F49" s="60">
        <f>H49-D49</f>
        <v>0</v>
      </c>
      <c r="G49" s="37">
        <f>I49-E49</f>
        <v>0</v>
      </c>
      <c r="H49" s="65">
        <f>D49</f>
        <v>-19436</v>
      </c>
      <c r="I49" s="66">
        <f>E49</f>
        <v>-58735.591999999997</v>
      </c>
      <c r="J49" s="37"/>
      <c r="K49" s="38"/>
      <c r="L49" s="60">
        <f>H49+J49</f>
        <v>-19436</v>
      </c>
      <c r="M49" s="38">
        <f>I49+K49</f>
        <v>-58735.591999999997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-23229</v>
      </c>
      <c r="E51" s="146">
        <v>-71329</v>
      </c>
      <c r="F51" s="60">
        <f>H51-D51</f>
        <v>0</v>
      </c>
      <c r="G51" s="37">
        <f>I51-E51</f>
        <v>0</v>
      </c>
      <c r="H51" s="65">
        <f>D51</f>
        <v>-23229</v>
      </c>
      <c r="I51" s="66">
        <f>E51</f>
        <v>-71329</v>
      </c>
      <c r="J51" s="37"/>
      <c r="K51" s="38"/>
      <c r="L51" s="60">
        <f>H51+J51</f>
        <v>-23229</v>
      </c>
      <c r="M51" s="38">
        <f>I51+K51</f>
        <v>-71329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-16785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-16785</v>
      </c>
      <c r="J54" s="37"/>
      <c r="K54" s="38"/>
      <c r="L54" s="60">
        <f>H54+J54</f>
        <v>0</v>
      </c>
      <c r="M54" s="38">
        <f>I54+K54</f>
        <v>-16785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-24155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-24155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-24155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1740930.2027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1740930.2027</v>
      </c>
      <c r="J70" s="37"/>
      <c r="K70" s="38"/>
      <c r="L70" s="60">
        <f t="shared" si="20"/>
        <v>0</v>
      </c>
      <c r="M70" s="38">
        <f t="shared" si="20"/>
        <v>1740930.2027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102642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102642</v>
      </c>
      <c r="J71" s="37"/>
      <c r="K71" s="38"/>
      <c r="L71" s="60">
        <f t="shared" si="20"/>
        <v>0</v>
      </c>
      <c r="M71" s="38">
        <f t="shared" si="20"/>
        <v>102642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1843572.2027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1843572.2027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1843572.2027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-1429259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-1429259</v>
      </c>
      <c r="J74" s="37"/>
      <c r="K74" s="38"/>
      <c r="L74" s="60">
        <f t="shared" si="23"/>
        <v>0</v>
      </c>
      <c r="M74" s="38">
        <f t="shared" si="23"/>
        <v>-1429259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100000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100000</v>
      </c>
      <c r="J81" s="37"/>
      <c r="K81" s="38"/>
      <c r="L81" s="60">
        <f t="shared" si="23"/>
        <v>0</v>
      </c>
      <c r="M81" s="38">
        <f t="shared" si="23"/>
        <v>100000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318099.61070000025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318099.61070000025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318099.61070000025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sqref="A1:IV6553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7977348</v>
      </c>
      <c r="E11" s="146">
        <v>25891291</v>
      </c>
      <c r="F11" s="60">
        <f>H11-D11</f>
        <v>0</v>
      </c>
      <c r="G11" s="37">
        <f>I11-E11</f>
        <v>0</v>
      </c>
      <c r="H11" s="65">
        <f t="shared" ref="H11:I15" si="0">D11</f>
        <v>7977348</v>
      </c>
      <c r="I11" s="66">
        <f t="shared" si="0"/>
        <v>25891291</v>
      </c>
      <c r="J11" s="37"/>
      <c r="K11" s="38"/>
      <c r="L11" s="60">
        <f t="shared" ref="L11:M15" si="1">H11+J11</f>
        <v>7977348</v>
      </c>
      <c r="M11" s="38">
        <f t="shared" si="1"/>
        <v>25891291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22758129</v>
      </c>
      <c r="E13" s="146">
        <v>78531835</v>
      </c>
      <c r="F13" s="60">
        <f t="shared" si="2"/>
        <v>0</v>
      </c>
      <c r="G13" s="37">
        <f t="shared" si="2"/>
        <v>0</v>
      </c>
      <c r="H13" s="65">
        <f t="shared" si="0"/>
        <v>22758129</v>
      </c>
      <c r="I13" s="66">
        <f t="shared" si="0"/>
        <v>78531835</v>
      </c>
      <c r="J13" s="37"/>
      <c r="K13" s="38"/>
      <c r="L13" s="60">
        <f t="shared" si="1"/>
        <v>22758129</v>
      </c>
      <c r="M13" s="38">
        <f t="shared" si="1"/>
        <v>78531835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1502272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1502272</v>
      </c>
      <c r="J15" s="37"/>
      <c r="K15" s="38"/>
      <c r="L15" s="60">
        <f t="shared" si="1"/>
        <v>0</v>
      </c>
      <c r="M15" s="38">
        <f t="shared" si="1"/>
        <v>1502272</v>
      </c>
    </row>
    <row r="16" spans="1:26" x14ac:dyDescent="0.2">
      <c r="A16" s="9"/>
      <c r="B16" s="7" t="s">
        <v>30</v>
      </c>
      <c r="C16" s="6"/>
      <c r="D16" s="166">
        <v>30735477</v>
      </c>
      <c r="E16" s="166">
        <v>105925398</v>
      </c>
      <c r="F16" s="61">
        <f t="shared" ref="F16:M16" si="3">SUM(F11:F15)</f>
        <v>0</v>
      </c>
      <c r="G16" s="39">
        <f t="shared" si="3"/>
        <v>0</v>
      </c>
      <c r="H16" s="61">
        <f>SUM(H11:H15)</f>
        <v>30735477</v>
      </c>
      <c r="I16" s="39">
        <f>SUM(I11:I15)</f>
        <v>105925398</v>
      </c>
      <c r="J16" s="133">
        <f t="shared" si="3"/>
        <v>0</v>
      </c>
      <c r="K16" s="39">
        <f t="shared" si="3"/>
        <v>0</v>
      </c>
      <c r="L16" s="61">
        <f t="shared" si="3"/>
        <v>30735477</v>
      </c>
      <c r="M16" s="39">
        <f t="shared" si="3"/>
        <v>105925398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-3602851</v>
      </c>
      <c r="E19" s="146">
        <v>-10791300</v>
      </c>
      <c r="F19" s="60">
        <f>H19-D19</f>
        <v>0</v>
      </c>
      <c r="G19" s="37">
        <f>I19-E19</f>
        <v>0</v>
      </c>
      <c r="H19" s="65">
        <f t="shared" si="4"/>
        <v>-3602851</v>
      </c>
      <c r="I19" s="66">
        <f t="shared" si="4"/>
        <v>-10791300</v>
      </c>
      <c r="J19" s="37">
        <v>0</v>
      </c>
      <c r="K19" s="38">
        <v>0</v>
      </c>
      <c r="L19" s="60">
        <f t="shared" ref="L19:M23" si="5">H19+J19</f>
        <v>-3602851</v>
      </c>
      <c r="M19" s="38">
        <f t="shared" si="5"/>
        <v>-10791300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-27314248</v>
      </c>
      <c r="E21" s="146">
        <v>-92262178</v>
      </c>
      <c r="F21" s="60">
        <f t="shared" si="6"/>
        <v>0</v>
      </c>
      <c r="G21" s="37">
        <f t="shared" si="6"/>
        <v>0</v>
      </c>
      <c r="H21" s="65">
        <f t="shared" si="4"/>
        <v>-27314248</v>
      </c>
      <c r="I21" s="66">
        <f t="shared" si="4"/>
        <v>-92262178</v>
      </c>
      <c r="J21" s="37"/>
      <c r="K21" s="38"/>
      <c r="L21" s="60">
        <f t="shared" si="5"/>
        <v>-27314248</v>
      </c>
      <c r="M21" s="38">
        <f t="shared" si="5"/>
        <v>-92262178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152770</v>
      </c>
      <c r="E23" s="146">
        <v>526934</v>
      </c>
      <c r="F23" s="60">
        <f t="shared" si="6"/>
        <v>0</v>
      </c>
      <c r="G23" s="37">
        <f t="shared" si="6"/>
        <v>0</v>
      </c>
      <c r="H23" s="65">
        <f t="shared" si="4"/>
        <v>152770</v>
      </c>
      <c r="I23" s="66">
        <f t="shared" si="4"/>
        <v>526934</v>
      </c>
      <c r="J23" s="37"/>
      <c r="K23" s="38"/>
      <c r="L23" s="60">
        <f t="shared" si="5"/>
        <v>152770</v>
      </c>
      <c r="M23" s="38">
        <f t="shared" si="5"/>
        <v>526934</v>
      </c>
    </row>
    <row r="24" spans="1:13" x14ac:dyDescent="0.2">
      <c r="A24" s="9"/>
      <c r="B24" s="7" t="s">
        <v>33</v>
      </c>
      <c r="C24" s="6"/>
      <c r="D24" s="166">
        <v>-30764329</v>
      </c>
      <c r="E24" s="166">
        <v>-102526544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-30764329</v>
      </c>
      <c r="I24" s="39">
        <f>SUM(I19:I23)</f>
        <v>-102526544</v>
      </c>
      <c r="J24" s="133">
        <f t="shared" si="7"/>
        <v>0</v>
      </c>
      <c r="K24" s="39">
        <f t="shared" si="7"/>
        <v>0</v>
      </c>
      <c r="L24" s="61">
        <f t="shared" si="7"/>
        <v>-30764329</v>
      </c>
      <c r="M24" s="39">
        <f t="shared" si="7"/>
        <v>-102526544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28852</v>
      </c>
      <c r="E49" s="146">
        <v>86411.74</v>
      </c>
      <c r="F49" s="60">
        <f>H49-D49</f>
        <v>0</v>
      </c>
      <c r="G49" s="37">
        <f>I49-E49</f>
        <v>0</v>
      </c>
      <c r="H49" s="65">
        <f>D49</f>
        <v>28852</v>
      </c>
      <c r="I49" s="66">
        <f>E49</f>
        <v>86411.74</v>
      </c>
      <c r="J49" s="37"/>
      <c r="K49" s="38"/>
      <c r="L49" s="60">
        <f>H49+J49</f>
        <v>28852</v>
      </c>
      <c r="M49" s="38">
        <f>I49+K49</f>
        <v>86411.74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-152770</v>
      </c>
      <c r="E51" s="146">
        <v>-526934</v>
      </c>
      <c r="F51" s="60">
        <f>H51-D51</f>
        <v>0</v>
      </c>
      <c r="G51" s="37">
        <f>I51-E51</f>
        <v>0</v>
      </c>
      <c r="H51" s="65">
        <f>D51</f>
        <v>-152770</v>
      </c>
      <c r="I51" s="66">
        <f>E51</f>
        <v>-526934</v>
      </c>
      <c r="J51" s="37"/>
      <c r="K51" s="38"/>
      <c r="L51" s="60">
        <f>H51+J51</f>
        <v>-152770</v>
      </c>
      <c r="M51" s="38">
        <f>I51+K51</f>
        <v>-526934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-40556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-40556</v>
      </c>
      <c r="J54" s="37"/>
      <c r="K54" s="38"/>
      <c r="L54" s="60">
        <f>H54+J54</f>
        <v>0</v>
      </c>
      <c r="M54" s="38">
        <f>I54+K54</f>
        <v>-40556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-1502272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-1502272</v>
      </c>
      <c r="J55" s="37"/>
      <c r="K55" s="38"/>
      <c r="L55" s="60">
        <f>H55+J55</f>
        <v>0</v>
      </c>
      <c r="M55" s="38">
        <f>I55+K55</f>
        <v>-1502272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-1542828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-1542828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-1542828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8648310.3781000078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8648310.3781000078</v>
      </c>
      <c r="J70" s="37"/>
      <c r="K70" s="38"/>
      <c r="L70" s="60">
        <f t="shared" si="20"/>
        <v>0</v>
      </c>
      <c r="M70" s="38">
        <f t="shared" si="20"/>
        <v>8648310.3781000078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-9201402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-9201402</v>
      </c>
      <c r="J71" s="37"/>
      <c r="K71" s="38"/>
      <c r="L71" s="60">
        <f t="shared" si="20"/>
        <v>0</v>
      </c>
      <c r="M71" s="38">
        <f t="shared" si="20"/>
        <v>-9201402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-553091.62189999223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-553091.62189999223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-553091.62189999223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-358430.15500000003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-358430.15500000003</v>
      </c>
      <c r="J74" s="37"/>
      <c r="K74" s="38"/>
      <c r="L74" s="60">
        <f t="shared" si="23"/>
        <v>0</v>
      </c>
      <c r="M74" s="38">
        <f t="shared" si="23"/>
        <v>-358430.15500000003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503981.9631000068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503981.9631000068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503981.9631000068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44" zoomScale="75" workbookViewId="0">
      <selection activeCell="E76" sqref="E7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0</v>
      </c>
      <c r="E11" s="146">
        <v>0</v>
      </c>
      <c r="F11" s="60">
        <f>H11-D11</f>
        <v>0</v>
      </c>
      <c r="G11" s="37">
        <f>I11-E11</f>
        <v>0</v>
      </c>
      <c r="H11" s="65">
        <f t="shared" ref="H11:I15" si="0">D11</f>
        <v>0</v>
      </c>
      <c r="I11" s="66">
        <f t="shared" si="0"/>
        <v>0</v>
      </c>
      <c r="J11" s="37"/>
      <c r="K11" s="38"/>
      <c r="L11" s="60">
        <f t="shared" ref="L11:M15" si="1">H11+J11</f>
        <v>0</v>
      </c>
      <c r="M11" s="38">
        <f t="shared" si="1"/>
        <v>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0</v>
      </c>
      <c r="E13" s="146">
        <v>0</v>
      </c>
      <c r="F13" s="60">
        <f t="shared" si="2"/>
        <v>0</v>
      </c>
      <c r="G13" s="37">
        <f t="shared" si="2"/>
        <v>0</v>
      </c>
      <c r="H13" s="65">
        <f t="shared" si="0"/>
        <v>0</v>
      </c>
      <c r="I13" s="66">
        <f t="shared" si="0"/>
        <v>0</v>
      </c>
      <c r="J13" s="37"/>
      <c r="K13" s="38"/>
      <c r="L13" s="60">
        <f t="shared" si="1"/>
        <v>0</v>
      </c>
      <c r="M13" s="38">
        <f t="shared" si="1"/>
        <v>0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0</v>
      </c>
      <c r="E16" s="166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133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149"/>
      <c r="E17" s="149"/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/>
      <c r="E18" s="149"/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0</v>
      </c>
      <c r="E19" s="146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37">
        <v>0</v>
      </c>
      <c r="K19" s="38">
        <v>0</v>
      </c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0</v>
      </c>
      <c r="E21" s="146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37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0</v>
      </c>
      <c r="E24" s="166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133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149"/>
      <c r="E25" s="149"/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/>
      <c r="E26" s="149"/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/>
      <c r="E30" s="149"/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/>
      <c r="E31" s="149"/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/>
      <c r="E37" s="149"/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/>
      <c r="E38" s="149"/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/>
      <c r="E44" s="149"/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/>
      <c r="E46" s="149"/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/>
      <c r="E48" s="149"/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0</v>
      </c>
      <c r="E49" s="146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37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149"/>
      <c r="E50" s="149"/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/>
      <c r="E52" s="149"/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/>
      <c r="E53" s="149"/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149"/>
      <c r="E57" s="149"/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/>
      <c r="E58" s="149"/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/>
      <c r="E62" s="149"/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/>
      <c r="E63" s="149"/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/>
      <c r="E67" s="149"/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/>
      <c r="E68" s="149"/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/>
      <c r="E69" s="149"/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37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37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0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37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3000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3000</v>
      </c>
      <c r="J75" s="37"/>
      <c r="K75" s="38"/>
      <c r="L75" s="60">
        <f t="shared" si="23"/>
        <v>0</v>
      </c>
      <c r="M75" s="38">
        <f t="shared" si="23"/>
        <v>3000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3000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3000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3000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E10" sqref="E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6">
        <v>139012948</v>
      </c>
      <c r="E11" s="216">
        <v>464444384</v>
      </c>
      <c r="F11" s="60">
        <f>H11-D11</f>
        <v>0</v>
      </c>
      <c r="G11" s="37">
        <f>I11-E11</f>
        <v>0</v>
      </c>
      <c r="H11" s="65">
        <f>D11</f>
        <v>139012948</v>
      </c>
      <c r="I11" s="66">
        <f>E11</f>
        <v>464444384</v>
      </c>
      <c r="J11" s="60"/>
      <c r="K11" s="38"/>
      <c r="L11" s="60">
        <f t="shared" ref="L11:M15" si="0">H11+J11</f>
        <v>139012948</v>
      </c>
      <c r="M11" s="38">
        <f t="shared" si="0"/>
        <v>464444384</v>
      </c>
    </row>
    <row r="12" spans="1:26" x14ac:dyDescent="0.2">
      <c r="A12" s="9">
        <v>2</v>
      </c>
      <c r="B12" s="7"/>
      <c r="C12" s="18" t="s">
        <v>26</v>
      </c>
      <c r="D12" s="216">
        <v>0</v>
      </c>
      <c r="E12" s="21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6">
        <v>109215273</v>
      </c>
      <c r="E13" s="216">
        <v>391776024</v>
      </c>
      <c r="F13" s="60">
        <f t="shared" si="1"/>
        <v>0</v>
      </c>
      <c r="G13" s="37">
        <f t="shared" si="1"/>
        <v>0</v>
      </c>
      <c r="H13" s="65">
        <f t="shared" si="2"/>
        <v>109215273</v>
      </c>
      <c r="I13" s="66">
        <f t="shared" si="2"/>
        <v>391776024</v>
      </c>
      <c r="J13" s="60"/>
      <c r="K13" s="38"/>
      <c r="L13" s="60">
        <f t="shared" si="0"/>
        <v>109215273</v>
      </c>
      <c r="M13" s="38">
        <f t="shared" si="0"/>
        <v>391776024</v>
      </c>
    </row>
    <row r="14" spans="1:26" x14ac:dyDescent="0.2">
      <c r="A14" s="9">
        <v>4</v>
      </c>
      <c r="B14" s="7"/>
      <c r="C14" s="18" t="s">
        <v>28</v>
      </c>
      <c r="D14" s="216">
        <v>0</v>
      </c>
      <c r="E14" s="216">
        <v>29910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29910</v>
      </c>
      <c r="J14" s="60"/>
      <c r="K14" s="38"/>
      <c r="L14" s="60">
        <f t="shared" si="0"/>
        <v>0</v>
      </c>
      <c r="M14" s="38">
        <f t="shared" si="0"/>
        <v>29910</v>
      </c>
    </row>
    <row r="15" spans="1:26" x14ac:dyDescent="0.2">
      <c r="A15" s="9">
        <v>5</v>
      </c>
      <c r="B15" s="7"/>
      <c r="C15" s="18" t="s">
        <v>29</v>
      </c>
      <c r="D15" s="216">
        <v>0</v>
      </c>
      <c r="E15" s="21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7">
        <v>248228221</v>
      </c>
      <c r="E16" s="217">
        <v>856250318</v>
      </c>
      <c r="F16" s="61">
        <f t="shared" ref="F16:M16" si="3">SUM(F11:F15)</f>
        <v>0</v>
      </c>
      <c r="G16" s="39">
        <f t="shared" si="3"/>
        <v>0</v>
      </c>
      <c r="H16" s="61">
        <f>SUM(H11:H15)</f>
        <v>248228221</v>
      </c>
      <c r="I16" s="39">
        <f>SUM(I11:I15)</f>
        <v>856250318</v>
      </c>
      <c r="J16" s="61">
        <f t="shared" si="3"/>
        <v>0</v>
      </c>
      <c r="K16" s="39">
        <f t="shared" si="3"/>
        <v>0</v>
      </c>
      <c r="L16" s="61">
        <f t="shared" si="3"/>
        <v>248228221</v>
      </c>
      <c r="M16" s="39">
        <f t="shared" si="3"/>
        <v>856250318</v>
      </c>
    </row>
    <row r="17" spans="1:13" x14ac:dyDescent="0.2">
      <c r="A17" s="9"/>
      <c r="B17" s="7"/>
      <c r="C17" s="6"/>
      <c r="D17" s="218">
        <v>0</v>
      </c>
      <c r="E17" s="21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8">
        <v>0</v>
      </c>
      <c r="E18" s="21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6">
        <v>-146622820</v>
      </c>
      <c r="E19" s="216">
        <v>-473540341</v>
      </c>
      <c r="F19" s="60">
        <f>H19-D19</f>
        <v>0</v>
      </c>
      <c r="G19" s="37">
        <f>I19-E19</f>
        <v>0</v>
      </c>
      <c r="H19" s="65">
        <f t="shared" si="4"/>
        <v>-146622820</v>
      </c>
      <c r="I19" s="66">
        <f t="shared" si="4"/>
        <v>-473540341</v>
      </c>
      <c r="J19" s="60"/>
      <c r="K19" s="38"/>
      <c r="L19" s="60">
        <f t="shared" ref="L19:M23" si="5">H19+J19</f>
        <v>-146622820</v>
      </c>
      <c r="M19" s="38">
        <f t="shared" si="5"/>
        <v>-473540341</v>
      </c>
    </row>
    <row r="20" spans="1:13" x14ac:dyDescent="0.2">
      <c r="A20" s="9">
        <v>7</v>
      </c>
      <c r="B20" s="7"/>
      <c r="C20" s="18" t="s">
        <v>26</v>
      </c>
      <c r="D20" s="216">
        <v>0</v>
      </c>
      <c r="E20" s="21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6">
        <v>-103672390</v>
      </c>
      <c r="E21" s="216">
        <v>-371486755</v>
      </c>
      <c r="F21" s="60">
        <f t="shared" si="6"/>
        <v>0</v>
      </c>
      <c r="G21" s="37">
        <f t="shared" si="6"/>
        <v>0</v>
      </c>
      <c r="H21" s="65">
        <f t="shared" si="4"/>
        <v>-103672390</v>
      </c>
      <c r="I21" s="66">
        <f t="shared" si="4"/>
        <v>-371486755</v>
      </c>
      <c r="J21" s="60"/>
      <c r="K21" s="38"/>
      <c r="L21" s="60">
        <f t="shared" si="5"/>
        <v>-103672390</v>
      </c>
      <c r="M21" s="38">
        <f t="shared" si="5"/>
        <v>-371486755</v>
      </c>
    </row>
    <row r="22" spans="1:13" x14ac:dyDescent="0.2">
      <c r="A22" s="9">
        <v>9</v>
      </c>
      <c r="B22" s="7"/>
      <c r="C22" s="18" t="s">
        <v>28</v>
      </c>
      <c r="D22" s="216">
        <v>0</v>
      </c>
      <c r="E22" s="21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6">
        <v>524261</v>
      </c>
      <c r="E23" s="216">
        <v>1819143</v>
      </c>
      <c r="F23" s="60">
        <f t="shared" si="6"/>
        <v>0</v>
      </c>
      <c r="G23" s="37">
        <f t="shared" si="6"/>
        <v>0</v>
      </c>
      <c r="H23" s="65">
        <f t="shared" si="4"/>
        <v>524261</v>
      </c>
      <c r="I23" s="66">
        <f t="shared" si="4"/>
        <v>1819143</v>
      </c>
      <c r="J23" s="60"/>
      <c r="K23" s="38"/>
      <c r="L23" s="60">
        <f t="shared" si="5"/>
        <v>524261</v>
      </c>
      <c r="M23" s="38">
        <f t="shared" si="5"/>
        <v>1819143</v>
      </c>
    </row>
    <row r="24" spans="1:13" x14ac:dyDescent="0.2">
      <c r="A24" s="9"/>
      <c r="B24" s="7" t="s">
        <v>33</v>
      </c>
      <c r="C24" s="6"/>
      <c r="D24" s="217">
        <v>-249770949</v>
      </c>
      <c r="E24" s="217">
        <v>-843207953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-249770949</v>
      </c>
      <c r="I24" s="39">
        <f>SUM(I19:I23)</f>
        <v>-843207953</v>
      </c>
      <c r="J24" s="61">
        <f t="shared" si="7"/>
        <v>0</v>
      </c>
      <c r="K24" s="39">
        <f t="shared" si="7"/>
        <v>0</v>
      </c>
      <c r="L24" s="61">
        <f t="shared" si="7"/>
        <v>-249770949</v>
      </c>
      <c r="M24" s="39">
        <f t="shared" si="7"/>
        <v>-843207953</v>
      </c>
    </row>
    <row r="25" spans="1:13" x14ac:dyDescent="0.2">
      <c r="A25" s="9"/>
      <c r="B25" s="7"/>
      <c r="C25" s="6"/>
      <c r="D25" s="218">
        <v>0</v>
      </c>
      <c r="E25" s="21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8">
        <v>0</v>
      </c>
      <c r="E26" s="21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6">
        <v>0</v>
      </c>
      <c r="E27" s="21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6">
        <v>0</v>
      </c>
      <c r="E28" s="21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7">
        <v>0</v>
      </c>
      <c r="E29" s="217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8">
        <v>0</v>
      </c>
      <c r="E30" s="21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8">
        <v>0</v>
      </c>
      <c r="E31" s="21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6">
        <v>12696</v>
      </c>
      <c r="E32" s="216">
        <v>43920</v>
      </c>
      <c r="F32" s="60">
        <f>H32-D32</f>
        <v>0</v>
      </c>
      <c r="G32" s="37">
        <f>I32-E32</f>
        <v>0</v>
      </c>
      <c r="H32" s="65">
        <f t="shared" ref="H32:I35" si="9">D32</f>
        <v>12696</v>
      </c>
      <c r="I32" s="66">
        <f t="shared" si="9"/>
        <v>43920</v>
      </c>
      <c r="J32" s="60"/>
      <c r="K32" s="38"/>
      <c r="L32" s="60">
        <f t="shared" ref="L32:M35" si="10">H32+J32</f>
        <v>12696</v>
      </c>
      <c r="M32" s="38">
        <f t="shared" si="10"/>
        <v>43920</v>
      </c>
    </row>
    <row r="33" spans="1:13" x14ac:dyDescent="0.2">
      <c r="A33" s="9">
        <v>14</v>
      </c>
      <c r="B33" s="7"/>
      <c r="C33" s="18" t="s">
        <v>40</v>
      </c>
      <c r="D33" s="216">
        <v>539478</v>
      </c>
      <c r="E33" s="216">
        <v>1729371</v>
      </c>
      <c r="F33" s="60">
        <f t="shared" ref="F33:G35" si="11">H33-D33</f>
        <v>0</v>
      </c>
      <c r="G33" s="37">
        <f t="shared" si="11"/>
        <v>0</v>
      </c>
      <c r="H33" s="65">
        <f t="shared" si="9"/>
        <v>539478</v>
      </c>
      <c r="I33" s="66">
        <f t="shared" si="9"/>
        <v>1729371</v>
      </c>
      <c r="J33" s="60"/>
      <c r="K33" s="38"/>
      <c r="L33" s="60">
        <f t="shared" si="10"/>
        <v>539478</v>
      </c>
      <c r="M33" s="38">
        <f t="shared" si="10"/>
        <v>1729371</v>
      </c>
    </row>
    <row r="34" spans="1:13" x14ac:dyDescent="0.2">
      <c r="A34" s="9">
        <v>15</v>
      </c>
      <c r="B34" s="7"/>
      <c r="C34" s="18" t="s">
        <v>41</v>
      </c>
      <c r="D34" s="216">
        <v>-752714</v>
      </c>
      <c r="E34" s="216">
        <v>-2422261</v>
      </c>
      <c r="F34" s="60">
        <f t="shared" si="11"/>
        <v>0</v>
      </c>
      <c r="G34" s="37">
        <f t="shared" si="11"/>
        <v>0</v>
      </c>
      <c r="H34" s="65">
        <f t="shared" si="9"/>
        <v>-752714</v>
      </c>
      <c r="I34" s="66">
        <f t="shared" si="9"/>
        <v>-2422261</v>
      </c>
      <c r="J34" s="60"/>
      <c r="K34" s="38"/>
      <c r="L34" s="60">
        <f t="shared" si="10"/>
        <v>-752714</v>
      </c>
      <c r="M34" s="38">
        <f t="shared" si="10"/>
        <v>-2422261</v>
      </c>
    </row>
    <row r="35" spans="1:13" x14ac:dyDescent="0.2">
      <c r="A35" s="9">
        <v>16</v>
      </c>
      <c r="B35" s="7"/>
      <c r="C35" s="18" t="s">
        <v>42</v>
      </c>
      <c r="D35" s="216">
        <v>430900</v>
      </c>
      <c r="E35" s="216">
        <v>-11595</v>
      </c>
      <c r="F35" s="60">
        <f t="shared" si="11"/>
        <v>0</v>
      </c>
      <c r="G35" s="37">
        <f t="shared" si="11"/>
        <v>0</v>
      </c>
      <c r="H35" s="65">
        <f t="shared" si="9"/>
        <v>430900</v>
      </c>
      <c r="I35" s="66">
        <f t="shared" si="9"/>
        <v>-11595</v>
      </c>
      <c r="J35" s="60"/>
      <c r="K35" s="38"/>
      <c r="L35" s="60">
        <f t="shared" si="10"/>
        <v>430900</v>
      </c>
      <c r="M35" s="38">
        <f t="shared" si="10"/>
        <v>-11595</v>
      </c>
    </row>
    <row r="36" spans="1:13" x14ac:dyDescent="0.2">
      <c r="A36" s="9"/>
      <c r="B36" s="7" t="s">
        <v>43</v>
      </c>
      <c r="C36" s="6"/>
      <c r="D36" s="217">
        <v>230360</v>
      </c>
      <c r="E36" s="217">
        <v>-660565</v>
      </c>
      <c r="F36" s="61">
        <f>SUM(F32:F35)</f>
        <v>0</v>
      </c>
      <c r="G36" s="39">
        <f>SUM(G32:G35)</f>
        <v>0</v>
      </c>
      <c r="H36" s="61">
        <f>SUM(H32:H35)</f>
        <v>230360</v>
      </c>
      <c r="I36" s="39">
        <f>SUM(I32:I35)</f>
        <v>-660565</v>
      </c>
      <c r="J36" s="61">
        <f>SUM(J32:J34)</f>
        <v>0</v>
      </c>
      <c r="K36" s="39">
        <f>SUM(K32:K34)</f>
        <v>0</v>
      </c>
      <c r="L36" s="61">
        <f>SUM(L32:L35)</f>
        <v>230360</v>
      </c>
      <c r="M36" s="39">
        <f>SUM(M32:M35)</f>
        <v>-660565</v>
      </c>
    </row>
    <row r="37" spans="1:13" x14ac:dyDescent="0.2">
      <c r="A37" s="9"/>
      <c r="B37" s="7"/>
      <c r="C37" s="6"/>
      <c r="D37" s="218">
        <v>0</v>
      </c>
      <c r="E37" s="218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8">
        <v>0</v>
      </c>
      <c r="E38" s="21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6">
        <v>1486286</v>
      </c>
      <c r="E39" s="216">
        <v>4605091</v>
      </c>
      <c r="F39" s="60">
        <f t="shared" ref="F39:G41" si="13">H39-D39</f>
        <v>0</v>
      </c>
      <c r="G39" s="37">
        <f t="shared" si="13"/>
        <v>0</v>
      </c>
      <c r="H39" s="65">
        <f t="shared" si="12"/>
        <v>1486286</v>
      </c>
      <c r="I39" s="66">
        <f t="shared" si="12"/>
        <v>4605091</v>
      </c>
      <c r="J39" s="60"/>
      <c r="K39" s="38"/>
      <c r="L39" s="60">
        <f t="shared" ref="L39:M41" si="14">H39+J39</f>
        <v>1486286</v>
      </c>
      <c r="M39" s="38">
        <f t="shared" si="14"/>
        <v>4605091</v>
      </c>
    </row>
    <row r="40" spans="1:13" ht="22.5" customHeight="1" x14ac:dyDescent="0.2">
      <c r="A40" s="9">
        <v>18</v>
      </c>
      <c r="B40" s="7"/>
      <c r="C40" s="18" t="s">
        <v>46</v>
      </c>
      <c r="D40" s="216">
        <v>-539171</v>
      </c>
      <c r="E40" s="216">
        <v>-1657545</v>
      </c>
      <c r="F40" s="60">
        <f t="shared" si="13"/>
        <v>0</v>
      </c>
      <c r="G40" s="37">
        <f t="shared" si="13"/>
        <v>0</v>
      </c>
      <c r="H40" s="65">
        <f t="shared" si="12"/>
        <v>-539171</v>
      </c>
      <c r="I40" s="66">
        <f t="shared" si="12"/>
        <v>-1657545</v>
      </c>
      <c r="J40" s="60"/>
      <c r="K40" s="38"/>
      <c r="L40" s="60">
        <f t="shared" si="14"/>
        <v>-539171</v>
      </c>
      <c r="M40" s="38">
        <f t="shared" si="14"/>
        <v>-1657545</v>
      </c>
    </row>
    <row r="41" spans="1:13" x14ac:dyDescent="0.2">
      <c r="A41" s="9">
        <v>19</v>
      </c>
      <c r="B41" s="7"/>
      <c r="C41" s="18" t="s">
        <v>47</v>
      </c>
      <c r="D41" s="216">
        <v>0</v>
      </c>
      <c r="E41" s="21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7">
        <v>-539171</v>
      </c>
      <c r="E42" s="217">
        <v>-1657545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-539171</v>
      </c>
      <c r="I42" s="39">
        <f>SUM(I40:I41)</f>
        <v>-1657545</v>
      </c>
      <c r="J42" s="61">
        <f t="shared" si="15"/>
        <v>0</v>
      </c>
      <c r="K42" s="39">
        <f t="shared" si="15"/>
        <v>0</v>
      </c>
      <c r="L42" s="61">
        <f t="shared" si="15"/>
        <v>-539171</v>
      </c>
      <c r="M42" s="39">
        <f t="shared" si="15"/>
        <v>-1657545</v>
      </c>
    </row>
    <row r="43" spans="1:13" ht="21" customHeight="1" x14ac:dyDescent="0.2">
      <c r="A43" s="9"/>
      <c r="B43" s="7" t="s">
        <v>49</v>
      </c>
      <c r="C43" s="6"/>
      <c r="D43" s="217">
        <v>947115</v>
      </c>
      <c r="E43" s="217">
        <v>2947546</v>
      </c>
      <c r="F43" s="61">
        <f t="shared" ref="F43:M43" si="16">F42+F39</f>
        <v>0</v>
      </c>
      <c r="G43" s="39">
        <f t="shared" si="16"/>
        <v>0</v>
      </c>
      <c r="H43" s="61">
        <f>H42+H39</f>
        <v>947115</v>
      </c>
      <c r="I43" s="39">
        <f>I42+I39</f>
        <v>2947546</v>
      </c>
      <c r="J43" s="61">
        <f t="shared" si="16"/>
        <v>0</v>
      </c>
      <c r="K43" s="39">
        <f t="shared" si="16"/>
        <v>0</v>
      </c>
      <c r="L43" s="61">
        <f t="shared" si="16"/>
        <v>947115</v>
      </c>
      <c r="M43" s="39">
        <f t="shared" si="16"/>
        <v>2947546</v>
      </c>
    </row>
    <row r="44" spans="1:13" x14ac:dyDescent="0.2">
      <c r="A44" s="9"/>
      <c r="B44" s="7"/>
      <c r="C44" s="6"/>
      <c r="D44" s="218">
        <v>0</v>
      </c>
      <c r="E44" s="21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6">
        <v>0</v>
      </c>
      <c r="E45" s="21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8">
        <v>0</v>
      </c>
      <c r="E46" s="21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6">
        <v>0</v>
      </c>
      <c r="E47" s="21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8">
        <v>0</v>
      </c>
      <c r="E48" s="21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6">
        <v>365703</v>
      </c>
      <c r="E49" s="216">
        <v>1111005.7139999999</v>
      </c>
      <c r="F49" s="60">
        <f>H49-D49</f>
        <v>0</v>
      </c>
      <c r="G49" s="37">
        <f>I49-E49</f>
        <v>0</v>
      </c>
      <c r="H49" s="65">
        <f>D49</f>
        <v>365703</v>
      </c>
      <c r="I49" s="66">
        <f>E49</f>
        <v>1111005.7139999999</v>
      </c>
      <c r="J49" s="60"/>
      <c r="K49" s="38"/>
      <c r="L49" s="60">
        <f>H49+J49</f>
        <v>365703</v>
      </c>
      <c r="M49" s="38">
        <f>I49+K49</f>
        <v>1111005.7139999999</v>
      </c>
    </row>
    <row r="50" spans="1:15" x14ac:dyDescent="0.2">
      <c r="A50" s="9"/>
      <c r="B50" s="7"/>
      <c r="C50" s="6"/>
      <c r="D50" s="218">
        <v>0</v>
      </c>
      <c r="E50" s="21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6">
        <v>-524261</v>
      </c>
      <c r="E51" s="216">
        <v>-1819143</v>
      </c>
      <c r="F51" s="60">
        <f>H51-D51</f>
        <v>0</v>
      </c>
      <c r="G51" s="37">
        <f>I51-E51</f>
        <v>0</v>
      </c>
      <c r="H51" s="65">
        <f>D51</f>
        <v>-524261</v>
      </c>
      <c r="I51" s="66">
        <f>E51</f>
        <v>-1819143</v>
      </c>
      <c r="J51" s="60"/>
      <c r="K51" s="38"/>
      <c r="L51" s="60">
        <f>H51+J51</f>
        <v>-524261</v>
      </c>
      <c r="M51" s="38">
        <f>I51+K51</f>
        <v>-1819143</v>
      </c>
    </row>
    <row r="52" spans="1:15" x14ac:dyDescent="0.2">
      <c r="A52" s="9"/>
      <c r="B52" s="7"/>
      <c r="C52" s="6"/>
      <c r="D52" s="218">
        <v>0</v>
      </c>
      <c r="E52" s="21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8">
        <v>0</v>
      </c>
      <c r="E53" s="21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6">
        <v>0</v>
      </c>
      <c r="E54" s="216">
        <v>-1884097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-1884097</v>
      </c>
      <c r="J54" s="60"/>
      <c r="K54" s="38"/>
      <c r="L54" s="60">
        <f>H54+J54</f>
        <v>0</v>
      </c>
      <c r="M54" s="38">
        <f>I54+K54</f>
        <v>-1884097</v>
      </c>
    </row>
    <row r="55" spans="1:15" x14ac:dyDescent="0.2">
      <c r="A55" s="9">
        <v>25</v>
      </c>
      <c r="B55" s="7"/>
      <c r="C55" s="18" t="s">
        <v>56</v>
      </c>
      <c r="D55" s="216">
        <v>0</v>
      </c>
      <c r="E55" s="216">
        <v>-2481969.5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-2481969.5</v>
      </c>
      <c r="J55" s="60"/>
      <c r="K55" s="38"/>
      <c r="L55" s="60">
        <f>H55+J55</f>
        <v>0</v>
      </c>
      <c r="M55" s="38">
        <f>I55+K55</f>
        <v>-2481969.5</v>
      </c>
    </row>
    <row r="56" spans="1:15" x14ac:dyDescent="0.2">
      <c r="A56" s="9"/>
      <c r="B56" s="7" t="s">
        <v>57</v>
      </c>
      <c r="C56" s="6"/>
      <c r="D56" s="217">
        <v>0</v>
      </c>
      <c r="E56" s="217">
        <v>-4366066.5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-4366066.5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-4366066.5</v>
      </c>
    </row>
    <row r="57" spans="1:15" x14ac:dyDescent="0.2">
      <c r="A57" s="9"/>
      <c r="B57" s="7"/>
      <c r="C57" s="6"/>
      <c r="D57" s="218">
        <v>0</v>
      </c>
      <c r="E57" s="21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8">
        <v>0</v>
      </c>
      <c r="E58" s="21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6">
        <v>0</v>
      </c>
      <c r="E59" s="21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6">
        <v>0</v>
      </c>
      <c r="E60" s="21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7">
        <v>0</v>
      </c>
      <c r="E61" s="217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8">
        <v>0</v>
      </c>
      <c r="E62" s="21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8">
        <v>0</v>
      </c>
      <c r="E63" s="21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6">
        <v>0</v>
      </c>
      <c r="E64" s="21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6">
        <v>0</v>
      </c>
      <c r="E65" s="21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7">
        <v>0</v>
      </c>
      <c r="E66" s="217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8">
        <v>0</v>
      </c>
      <c r="E67" s="21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8">
        <v>0</v>
      </c>
      <c r="E68" s="21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8">
        <v>0</v>
      </c>
      <c r="E69" s="21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6">
        <v>0</v>
      </c>
      <c r="E70" s="216">
        <v>14964909.3883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14964909.3883</v>
      </c>
      <c r="J70" s="60"/>
      <c r="K70" s="38"/>
      <c r="L70" s="60">
        <f>H70+J70</f>
        <v>0</v>
      </c>
      <c r="M70" s="38">
        <f>I70+K70</f>
        <v>14964909.3883</v>
      </c>
    </row>
    <row r="71" spans="1:13" x14ac:dyDescent="0.2">
      <c r="A71" s="9">
        <v>31</v>
      </c>
      <c r="B71" s="3"/>
      <c r="C71" s="10" t="s">
        <v>68</v>
      </c>
      <c r="D71" s="216">
        <v>0</v>
      </c>
      <c r="E71" s="216">
        <v>-6531251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-6531251</v>
      </c>
      <c r="J71" s="60"/>
      <c r="K71" s="38"/>
      <c r="L71" s="60">
        <f>H71+J71</f>
        <v>0</v>
      </c>
      <c r="M71" s="38">
        <f>I71+K71</f>
        <v>-6531251</v>
      </c>
    </row>
    <row r="72" spans="1:13" x14ac:dyDescent="0.2">
      <c r="A72" s="9"/>
      <c r="B72" s="3"/>
      <c r="C72" s="55" t="s">
        <v>69</v>
      </c>
      <c r="D72" s="217">
        <v>0</v>
      </c>
      <c r="E72" s="217">
        <v>8433658.3882999998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8433658.3882999998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8433658.3882999998</v>
      </c>
    </row>
    <row r="73" spans="1:13" x14ac:dyDescent="0.2">
      <c r="A73" s="9">
        <v>32</v>
      </c>
      <c r="B73" s="3"/>
      <c r="C73" s="10" t="s">
        <v>70</v>
      </c>
      <c r="D73" s="216">
        <v>0</v>
      </c>
      <c r="E73" s="216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6">
        <v>0</v>
      </c>
      <c r="E74" s="216">
        <v>1756614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1756614</v>
      </c>
      <c r="J74" s="60"/>
      <c r="K74" s="38"/>
      <c r="L74" s="60">
        <f t="shared" si="22"/>
        <v>0</v>
      </c>
      <c r="M74" s="38">
        <f t="shared" si="22"/>
        <v>1756614</v>
      </c>
    </row>
    <row r="75" spans="1:13" x14ac:dyDescent="0.2">
      <c r="A75" s="9">
        <v>34</v>
      </c>
      <c r="B75" s="3"/>
      <c r="C75" s="10" t="s">
        <v>72</v>
      </c>
      <c r="D75" s="216">
        <v>0</v>
      </c>
      <c r="E75" s="216">
        <v>22807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22807</v>
      </c>
      <c r="J75" s="60"/>
      <c r="K75" s="38"/>
      <c r="L75" s="60">
        <f t="shared" si="22"/>
        <v>0</v>
      </c>
      <c r="M75" s="38">
        <f t="shared" si="22"/>
        <v>22807</v>
      </c>
    </row>
    <row r="76" spans="1:13" x14ac:dyDescent="0.2">
      <c r="A76" s="9">
        <v>35</v>
      </c>
      <c r="B76" s="3"/>
      <c r="C76" s="10" t="s">
        <v>73</v>
      </c>
      <c r="D76" s="216">
        <v>0</v>
      </c>
      <c r="E76" s="216">
        <v>-12051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-12051</v>
      </c>
      <c r="J76" s="60"/>
      <c r="K76" s="38"/>
      <c r="L76" s="60">
        <f t="shared" si="22"/>
        <v>0</v>
      </c>
      <c r="M76" s="38">
        <f t="shared" si="22"/>
        <v>-12051</v>
      </c>
    </row>
    <row r="77" spans="1:13" x14ac:dyDescent="0.2">
      <c r="A77" s="9">
        <v>36</v>
      </c>
      <c r="B77" s="3"/>
      <c r="C77" s="10" t="s">
        <v>74</v>
      </c>
      <c r="D77" s="216">
        <v>0</v>
      </c>
      <c r="E77" s="216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">
      <c r="A78" s="9">
        <v>37</v>
      </c>
      <c r="B78" s="3"/>
      <c r="C78" s="10" t="s">
        <v>75</v>
      </c>
      <c r="D78" s="216">
        <v>0</v>
      </c>
      <c r="E78" s="216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216">
        <v>0</v>
      </c>
      <c r="E79" s="216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6">
        <v>0</v>
      </c>
      <c r="E80" s="216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">
      <c r="A81" s="9">
        <v>40</v>
      </c>
      <c r="B81" s="3"/>
      <c r="C81" s="10" t="s">
        <v>78</v>
      </c>
      <c r="D81" s="216">
        <v>0</v>
      </c>
      <c r="E81" s="216">
        <v>353468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353468</v>
      </c>
      <c r="J81" s="60"/>
      <c r="K81" s="38"/>
      <c r="L81" s="60">
        <f t="shared" si="22"/>
        <v>0</v>
      </c>
      <c r="M81" s="38">
        <f t="shared" si="22"/>
        <v>353468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450</v>
      </c>
      <c r="E82" s="141">
        <f>SUM(E72:E81)+E16+E24+E29+E36+E43+E45+E47+E49+E51+E56+E61+E66</f>
        <v>20787412.547299996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450</v>
      </c>
      <c r="I82" s="135">
        <f>SUM(I72:I81)+I16+I24+I29+I36+I43+I45+I47+I49+I51+I56+I61+I66</f>
        <v>20787412.547299996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450</v>
      </c>
      <c r="M82" s="74">
        <f>SUM(M72:M81)+M16+M24+M29+M36+M43+M45+M47+M49+M51+M56+M61+M66</f>
        <v>20787412.547299996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8">
        <v>0</v>
      </c>
      <c r="E86" s="148">
        <v>-18621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-18621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-18621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-18621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-18621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-18621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450</v>
      </c>
      <c r="E91" s="156">
        <f t="shared" ref="E91:M91" si="27">+E82+E89</f>
        <v>20768791.547299996</v>
      </c>
      <c r="F91" s="156">
        <f t="shared" si="27"/>
        <v>0</v>
      </c>
      <c r="G91" s="156">
        <f t="shared" si="27"/>
        <v>0</v>
      </c>
      <c r="H91" s="156">
        <f t="shared" si="27"/>
        <v>450</v>
      </c>
      <c r="I91" s="156">
        <f t="shared" si="27"/>
        <v>20768791.547299996</v>
      </c>
      <c r="J91" s="156">
        <f t="shared" si="27"/>
        <v>0</v>
      </c>
      <c r="K91" s="156">
        <f t="shared" si="27"/>
        <v>0</v>
      </c>
      <c r="L91" s="156">
        <f t="shared" si="27"/>
        <v>450</v>
      </c>
      <c r="M91" s="156">
        <f t="shared" si="27"/>
        <v>20768791.547299996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topLeftCell="A62" zoomScale="75" workbookViewId="0">
      <selection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48299228</v>
      </c>
      <c r="E11" s="146">
        <v>166492096</v>
      </c>
      <c r="F11" s="65">
        <f>H11-D11</f>
        <v>0</v>
      </c>
      <c r="G11" s="63">
        <f>I11-E11</f>
        <v>0</v>
      </c>
      <c r="H11" s="65">
        <f>D11</f>
        <v>48299228</v>
      </c>
      <c r="I11" s="66">
        <f>E11</f>
        <v>166492096</v>
      </c>
      <c r="J11" s="60"/>
      <c r="K11" s="38"/>
      <c r="L11" s="60">
        <f t="shared" ref="L11:M15" si="0">H11+J11</f>
        <v>48299228</v>
      </c>
      <c r="M11" s="38">
        <f t="shared" si="0"/>
        <v>166492096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10792383</v>
      </c>
      <c r="E13" s="146">
        <v>40494735</v>
      </c>
      <c r="F13" s="65">
        <f t="shared" si="1"/>
        <v>0</v>
      </c>
      <c r="G13" s="63">
        <f t="shared" si="1"/>
        <v>0</v>
      </c>
      <c r="H13" s="65">
        <f t="shared" si="2"/>
        <v>10792383</v>
      </c>
      <c r="I13" s="66">
        <f t="shared" si="2"/>
        <v>40494735</v>
      </c>
      <c r="J13" s="60"/>
      <c r="K13" s="38"/>
      <c r="L13" s="60">
        <f t="shared" si="0"/>
        <v>10792383</v>
      </c>
      <c r="M13" s="38">
        <f t="shared" si="0"/>
        <v>40494735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29846.84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29846.84</v>
      </c>
      <c r="J14" s="60"/>
      <c r="K14" s="38"/>
      <c r="L14" s="60">
        <f t="shared" si="0"/>
        <v>0</v>
      </c>
      <c r="M14" s="38">
        <f t="shared" si="0"/>
        <v>29846.84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59091611</v>
      </c>
      <c r="E16" s="166">
        <v>207016677.84</v>
      </c>
      <c r="F16" s="61">
        <f t="shared" ref="F16:M16" si="3">SUM(F11:F15)</f>
        <v>0</v>
      </c>
      <c r="G16" s="39">
        <f t="shared" si="3"/>
        <v>0</v>
      </c>
      <c r="H16" s="61">
        <f>SUM(H11:H15)</f>
        <v>59091611</v>
      </c>
      <c r="I16" s="39">
        <f>SUM(I11:I15)</f>
        <v>207016677.84</v>
      </c>
      <c r="J16" s="61">
        <f t="shared" si="3"/>
        <v>0</v>
      </c>
      <c r="K16" s="39">
        <f t="shared" si="3"/>
        <v>0</v>
      </c>
      <c r="L16" s="61">
        <f t="shared" si="3"/>
        <v>59091611</v>
      </c>
      <c r="M16" s="39">
        <f t="shared" si="3"/>
        <v>207016677.84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-42546346</v>
      </c>
      <c r="E19" s="146">
        <v>-144657584</v>
      </c>
      <c r="F19" s="65">
        <f>H19-D19</f>
        <v>0</v>
      </c>
      <c r="G19" s="63">
        <f>I19-E19</f>
        <v>0</v>
      </c>
      <c r="H19" s="65">
        <f t="shared" si="4"/>
        <v>-42546346</v>
      </c>
      <c r="I19" s="66">
        <f t="shared" si="4"/>
        <v>-144657584</v>
      </c>
      <c r="J19" s="60"/>
      <c r="K19" s="38"/>
      <c r="L19" s="60">
        <f t="shared" ref="L19:M23" si="5">H19+J19</f>
        <v>-42546346</v>
      </c>
      <c r="M19" s="38">
        <f t="shared" si="5"/>
        <v>-144657584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-16633129</v>
      </c>
      <c r="E21" s="146">
        <v>-61754732</v>
      </c>
      <c r="F21" s="65">
        <f t="shared" si="6"/>
        <v>0</v>
      </c>
      <c r="G21" s="63">
        <f t="shared" si="6"/>
        <v>0</v>
      </c>
      <c r="H21" s="65">
        <f t="shared" si="4"/>
        <v>-16633129</v>
      </c>
      <c r="I21" s="66">
        <f t="shared" si="4"/>
        <v>-61754732</v>
      </c>
      <c r="J21" s="60"/>
      <c r="K21" s="38"/>
      <c r="L21" s="60">
        <f t="shared" si="5"/>
        <v>-16633129</v>
      </c>
      <c r="M21" s="38">
        <f t="shared" si="5"/>
        <v>-61754732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172145</v>
      </c>
      <c r="E23" s="146">
        <v>632104</v>
      </c>
      <c r="F23" s="65">
        <f t="shared" si="6"/>
        <v>0</v>
      </c>
      <c r="G23" s="63">
        <f t="shared" si="6"/>
        <v>0</v>
      </c>
      <c r="H23" s="65">
        <f t="shared" si="4"/>
        <v>172145</v>
      </c>
      <c r="I23" s="66">
        <f t="shared" si="4"/>
        <v>632104</v>
      </c>
      <c r="J23" s="60"/>
      <c r="K23" s="38"/>
      <c r="L23" s="60">
        <f t="shared" si="5"/>
        <v>172145</v>
      </c>
      <c r="M23" s="38">
        <f t="shared" si="5"/>
        <v>632104</v>
      </c>
    </row>
    <row r="24" spans="1:13" x14ac:dyDescent="0.2">
      <c r="A24" s="9"/>
      <c r="B24" s="7" t="s">
        <v>33</v>
      </c>
      <c r="C24" s="6"/>
      <c r="D24" s="166">
        <v>-59007330</v>
      </c>
      <c r="E24" s="166">
        <v>-205780212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-59007330</v>
      </c>
      <c r="I24" s="39">
        <f>SUM(I19:I23)</f>
        <v>-205780212</v>
      </c>
      <c r="J24" s="61">
        <f t="shared" si="7"/>
        <v>0</v>
      </c>
      <c r="K24" s="39">
        <f t="shared" si="7"/>
        <v>0</v>
      </c>
      <c r="L24" s="61">
        <f t="shared" si="7"/>
        <v>-59007330</v>
      </c>
      <c r="M24" s="39">
        <f t="shared" si="7"/>
        <v>-205780212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67871</v>
      </c>
      <c r="E32" s="146">
        <v>241160</v>
      </c>
      <c r="F32" s="65">
        <f>H32-D32</f>
        <v>0</v>
      </c>
      <c r="G32" s="63">
        <f>I32-E32</f>
        <v>0</v>
      </c>
      <c r="H32" s="65">
        <f t="shared" ref="H32:I35" si="9">D32</f>
        <v>67871</v>
      </c>
      <c r="I32" s="66">
        <f t="shared" si="9"/>
        <v>241160</v>
      </c>
      <c r="J32" s="60"/>
      <c r="K32" s="38"/>
      <c r="L32" s="60">
        <f t="shared" ref="L32:M35" si="10">H32+J32</f>
        <v>67871</v>
      </c>
      <c r="M32" s="38">
        <f t="shared" si="10"/>
        <v>241160</v>
      </c>
    </row>
    <row r="33" spans="1:13" x14ac:dyDescent="0.2">
      <c r="A33" s="9">
        <v>14</v>
      </c>
      <c r="B33" s="7"/>
      <c r="C33" s="18" t="s">
        <v>40</v>
      </c>
      <c r="D33" s="146">
        <v>2174</v>
      </c>
      <c r="E33" s="146">
        <v>6781</v>
      </c>
      <c r="F33" s="65">
        <f t="shared" ref="F33:G35" si="11">H33-D33</f>
        <v>0</v>
      </c>
      <c r="G33" s="63">
        <f t="shared" si="11"/>
        <v>0</v>
      </c>
      <c r="H33" s="65">
        <f t="shared" si="9"/>
        <v>2174</v>
      </c>
      <c r="I33" s="66">
        <f t="shared" si="9"/>
        <v>6781</v>
      </c>
      <c r="J33" s="60"/>
      <c r="K33" s="38"/>
      <c r="L33" s="60">
        <f t="shared" si="10"/>
        <v>2174</v>
      </c>
      <c r="M33" s="38">
        <f t="shared" si="10"/>
        <v>6781</v>
      </c>
    </row>
    <row r="34" spans="1:13" x14ac:dyDescent="0.2">
      <c r="A34" s="9">
        <v>15</v>
      </c>
      <c r="B34" s="7"/>
      <c r="C34" s="18" t="s">
        <v>41</v>
      </c>
      <c r="D34" s="146">
        <v>-2208</v>
      </c>
      <c r="E34" s="146">
        <v>-6887</v>
      </c>
      <c r="F34" s="65">
        <f t="shared" si="11"/>
        <v>0</v>
      </c>
      <c r="G34" s="63">
        <f t="shared" si="11"/>
        <v>0</v>
      </c>
      <c r="H34" s="65">
        <f t="shared" si="9"/>
        <v>-2208</v>
      </c>
      <c r="I34" s="66">
        <f t="shared" si="9"/>
        <v>-6887</v>
      </c>
      <c r="J34" s="60"/>
      <c r="K34" s="38"/>
      <c r="L34" s="60">
        <f t="shared" si="10"/>
        <v>-2208</v>
      </c>
      <c r="M34" s="38">
        <f t="shared" si="10"/>
        <v>-6887</v>
      </c>
    </row>
    <row r="35" spans="1:13" x14ac:dyDescent="0.2">
      <c r="A35" s="9">
        <v>16</v>
      </c>
      <c r="B35" s="7"/>
      <c r="C35" s="18" t="s">
        <v>42</v>
      </c>
      <c r="D35" s="146">
        <v>55110</v>
      </c>
      <c r="E35" s="146">
        <v>4882</v>
      </c>
      <c r="F35" s="65">
        <f t="shared" si="11"/>
        <v>0</v>
      </c>
      <c r="G35" s="63">
        <f t="shared" si="11"/>
        <v>0</v>
      </c>
      <c r="H35" s="65">
        <f t="shared" si="9"/>
        <v>55110</v>
      </c>
      <c r="I35" s="66">
        <f t="shared" si="9"/>
        <v>4882</v>
      </c>
      <c r="J35" s="60"/>
      <c r="K35" s="38"/>
      <c r="L35" s="60">
        <f t="shared" si="10"/>
        <v>55110</v>
      </c>
      <c r="M35" s="38">
        <f t="shared" si="10"/>
        <v>4882</v>
      </c>
    </row>
    <row r="36" spans="1:13" x14ac:dyDescent="0.2">
      <c r="A36" s="9"/>
      <c r="B36" s="7" t="s">
        <v>43</v>
      </c>
      <c r="C36" s="6"/>
      <c r="D36" s="166">
        <v>122947</v>
      </c>
      <c r="E36" s="166">
        <v>245936</v>
      </c>
      <c r="F36" s="61">
        <f>SUM(F32:F35)</f>
        <v>0</v>
      </c>
      <c r="G36" s="39">
        <f>SUM(G32:G35)</f>
        <v>0</v>
      </c>
      <c r="H36" s="61">
        <f>SUM(H32:H35)</f>
        <v>122947</v>
      </c>
      <c r="I36" s="39">
        <f>SUM(I32:I35)</f>
        <v>245936</v>
      </c>
      <c r="J36" s="61">
        <f>SUM(J32:J34)</f>
        <v>0</v>
      </c>
      <c r="K36" s="39">
        <f>SUM(K32:K34)</f>
        <v>0</v>
      </c>
      <c r="L36" s="61">
        <f>SUM(L32:L35)</f>
        <v>122947</v>
      </c>
      <c r="M36" s="39">
        <f>SUM(M32:M35)</f>
        <v>245936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30856</v>
      </c>
      <c r="E39" s="146">
        <v>100282</v>
      </c>
      <c r="F39" s="65">
        <f t="shared" ref="F39:G41" si="13">H39-D39</f>
        <v>0</v>
      </c>
      <c r="G39" s="63">
        <f t="shared" si="13"/>
        <v>0</v>
      </c>
      <c r="H39" s="65">
        <f t="shared" si="12"/>
        <v>30856</v>
      </c>
      <c r="I39" s="66">
        <f t="shared" si="12"/>
        <v>100282</v>
      </c>
      <c r="J39" s="60"/>
      <c r="K39" s="38"/>
      <c r="L39" s="60">
        <f t="shared" ref="L39:M41" si="14">H39+J39</f>
        <v>30856</v>
      </c>
      <c r="M39" s="38">
        <f t="shared" si="14"/>
        <v>100282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30856</v>
      </c>
      <c r="E43" s="166">
        <v>100282</v>
      </c>
      <c r="F43" s="61">
        <f t="shared" ref="F43:M43" si="16">F42+F39</f>
        <v>0</v>
      </c>
      <c r="G43" s="39">
        <f t="shared" si="16"/>
        <v>0</v>
      </c>
      <c r="H43" s="61">
        <f>H42+H39</f>
        <v>30856</v>
      </c>
      <c r="I43" s="39">
        <f>I42+I39</f>
        <v>100282</v>
      </c>
      <c r="J43" s="61">
        <f t="shared" si="16"/>
        <v>0</v>
      </c>
      <c r="K43" s="39">
        <f t="shared" si="16"/>
        <v>0</v>
      </c>
      <c r="L43" s="61">
        <f t="shared" si="16"/>
        <v>30856</v>
      </c>
      <c r="M43" s="39">
        <f t="shared" si="16"/>
        <v>100282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-238084</v>
      </c>
      <c r="E49" s="146">
        <v>-772582.58</v>
      </c>
      <c r="F49" s="65">
        <f>H49-D49</f>
        <v>0</v>
      </c>
      <c r="G49" s="63">
        <f>I49-E49</f>
        <v>0</v>
      </c>
      <c r="H49" s="65">
        <f>D49</f>
        <v>-238084</v>
      </c>
      <c r="I49" s="66">
        <f>E49</f>
        <v>-772582.58</v>
      </c>
      <c r="J49" s="60"/>
      <c r="K49" s="38"/>
      <c r="L49" s="60">
        <f>H49+J49</f>
        <v>-238084</v>
      </c>
      <c r="M49" s="38">
        <f>I49+K49</f>
        <v>-772582.58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-172145</v>
      </c>
      <c r="E51" s="146">
        <v>-632104</v>
      </c>
      <c r="F51" s="65">
        <f>H51-D51</f>
        <v>0</v>
      </c>
      <c r="G51" s="63">
        <f>I51-E51</f>
        <v>0</v>
      </c>
      <c r="H51" s="65">
        <f>D51</f>
        <v>-172145</v>
      </c>
      <c r="I51" s="66">
        <f>E51</f>
        <v>-632104</v>
      </c>
      <c r="J51" s="60"/>
      <c r="K51" s="38"/>
      <c r="L51" s="60">
        <f>H51+J51</f>
        <v>-172145</v>
      </c>
      <c r="M51" s="38">
        <f>I51+K51</f>
        <v>-632104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-358654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-358654</v>
      </c>
      <c r="J54" s="60"/>
      <c r="K54" s="38"/>
      <c r="L54" s="60">
        <f>H54+J54</f>
        <v>0</v>
      </c>
      <c r="M54" s="38">
        <f>I54+K54</f>
        <v>-358654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-358654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-358654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-358654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6919989.6063000001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6919989.6063000001</v>
      </c>
      <c r="J70" s="60"/>
      <c r="K70" s="38"/>
      <c r="L70" s="60">
        <f>H70+J70</f>
        <v>0</v>
      </c>
      <c r="M70" s="38">
        <f>I70+K70</f>
        <v>6919989.6063000001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-106722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-106722</v>
      </c>
      <c r="J71" s="60"/>
      <c r="K71" s="38"/>
      <c r="L71" s="60">
        <f>H71+J71</f>
        <v>0</v>
      </c>
      <c r="M71" s="38">
        <f>I71+K71</f>
        <v>-106722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6813267.6063000001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6813267.6063000001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6813267.6063000001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-2238915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-2238915</v>
      </c>
      <c r="J74" s="60"/>
      <c r="K74" s="38"/>
      <c r="L74" s="60">
        <f t="shared" si="22"/>
        <v>0</v>
      </c>
      <c r="M74" s="38">
        <f t="shared" si="22"/>
        <v>-2238915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-821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-821</v>
      </c>
      <c r="J76" s="60"/>
      <c r="K76" s="38"/>
      <c r="L76" s="60">
        <f t="shared" si="22"/>
        <v>0</v>
      </c>
      <c r="M76" s="38">
        <f t="shared" si="22"/>
        <v>-821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146">
        <v>0</v>
      </c>
      <c r="E81" s="146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4392874.8662999999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4392874.8662999999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4392874.8662999999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N10" activePane="bottomRight" state="frozen"/>
      <selection pane="topRight"/>
      <selection pane="bottomLeft"/>
      <selection pane="bottomRight" activeCell="S1" sqref="S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139012948</v>
      </c>
      <c r="E11" s="66">
        <f>'EAST-EGM-FLSH'!E11+'EAST-LRC-FLSH'!E11</f>
        <v>464444384</v>
      </c>
      <c r="F11" s="37">
        <f>H11-D11</f>
        <v>0</v>
      </c>
      <c r="G11" s="37">
        <f>I11-E11</f>
        <v>0</v>
      </c>
      <c r="H11" s="60">
        <f>'EAST-EGM-FLSH'!H11+'EAST-LRC-FLSH'!H11</f>
        <v>139012948</v>
      </c>
      <c r="I11" s="38">
        <f>'EAST-EGM-FLSH'!I11+'EAST-LRC-FLSH'!I11</f>
        <v>464444384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139012948</v>
      </c>
      <c r="M11" s="38">
        <f t="shared" si="0"/>
        <v>464444384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109215273</v>
      </c>
      <c r="E13" s="66">
        <f>'EAST-EGM-FLSH'!E13+'EAST-LRC-FLSH'!E13</f>
        <v>391776024</v>
      </c>
      <c r="F13" s="60">
        <f t="shared" si="1"/>
        <v>0</v>
      </c>
      <c r="G13" s="37">
        <f t="shared" si="1"/>
        <v>0</v>
      </c>
      <c r="H13" s="60">
        <f>'EAST-EGM-FLSH'!H13+'EAST-LRC-FLSH'!H13</f>
        <v>109215273</v>
      </c>
      <c r="I13" s="38">
        <f>'EAST-EGM-FLSH'!I13+'EAST-LRC-FLSH'!I13</f>
        <v>391776024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109215273</v>
      </c>
      <c r="M13" s="38">
        <f t="shared" si="0"/>
        <v>391776024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29910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29910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29910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248228221</v>
      </c>
      <c r="E16" s="39">
        <f>SUM(E11:E15)</f>
        <v>856250318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248228221</v>
      </c>
      <c r="I16" s="39">
        <f t="shared" si="2"/>
        <v>856250318</v>
      </c>
      <c r="J16" s="61">
        <f t="shared" si="2"/>
        <v>0</v>
      </c>
      <c r="K16" s="39">
        <f t="shared" si="2"/>
        <v>0</v>
      </c>
      <c r="L16" s="61">
        <f t="shared" si="2"/>
        <v>248228221</v>
      </c>
      <c r="M16" s="39">
        <f t="shared" si="2"/>
        <v>856250318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-146622820</v>
      </c>
      <c r="E19" s="66">
        <f>'EAST-EGM-FLSH'!E19+'EAST-LRC-FLSH'!E19</f>
        <v>-473540341</v>
      </c>
      <c r="F19" s="60">
        <f>H19-D19</f>
        <v>0</v>
      </c>
      <c r="G19" s="37">
        <f>I19-E19</f>
        <v>0</v>
      </c>
      <c r="H19" s="60">
        <f>'EAST-EGM-FLSH'!H19+'EAST-LRC-FLSH'!H19</f>
        <v>-146622820</v>
      </c>
      <c r="I19" s="38">
        <f>'EAST-EGM-FLSH'!I19+'EAST-LRC-FLSH'!I19</f>
        <v>-473540341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-146622820</v>
      </c>
      <c r="M19" s="38">
        <f t="shared" si="3"/>
        <v>-473540341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-103672390</v>
      </c>
      <c r="E21" s="66">
        <f>'EAST-EGM-FLSH'!E21+'EAST-LRC-FLSH'!E21</f>
        <v>-371486755</v>
      </c>
      <c r="F21" s="60">
        <f t="shared" si="4"/>
        <v>0</v>
      </c>
      <c r="G21" s="37">
        <f t="shared" si="4"/>
        <v>0</v>
      </c>
      <c r="H21" s="60">
        <f>'EAST-EGM-FLSH'!H21+'EAST-LRC-FLSH'!H21</f>
        <v>-103672390</v>
      </c>
      <c r="I21" s="38">
        <f>'EAST-EGM-FLSH'!I21+'EAST-LRC-FLSH'!I21</f>
        <v>-371486755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-103672390</v>
      </c>
      <c r="M21" s="38">
        <f t="shared" si="3"/>
        <v>-371486755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524261</v>
      </c>
      <c r="E23" s="66">
        <f>'EAST-EGM-FLSH'!E23+'EAST-LRC-FLSH'!E23</f>
        <v>1819143</v>
      </c>
      <c r="F23" s="60">
        <f t="shared" si="4"/>
        <v>0</v>
      </c>
      <c r="G23" s="37">
        <f t="shared" si="4"/>
        <v>0</v>
      </c>
      <c r="H23" s="60">
        <f>'EAST-EGM-FLSH'!H23+'EAST-LRC-FLSH'!H23</f>
        <v>524261</v>
      </c>
      <c r="I23" s="38">
        <f>'EAST-EGM-FLSH'!I23+'EAST-LRC-FLSH'!I23</f>
        <v>1819143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524261</v>
      </c>
      <c r="M23" s="38">
        <f t="shared" si="3"/>
        <v>1819143</v>
      </c>
    </row>
    <row r="24" spans="1:13" x14ac:dyDescent="0.2">
      <c r="A24" s="9"/>
      <c r="B24" s="7" t="s">
        <v>33</v>
      </c>
      <c r="C24" s="6"/>
      <c r="D24" s="61">
        <f>SUM(D19:D23)</f>
        <v>-249770949</v>
      </c>
      <c r="E24" s="39">
        <f>SUM(E19:E23)</f>
        <v>-843207953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-249770949</v>
      </c>
      <c r="I24" s="39">
        <f t="shared" si="5"/>
        <v>-843207953</v>
      </c>
      <c r="J24" s="61">
        <f t="shared" si="5"/>
        <v>0</v>
      </c>
      <c r="K24" s="39">
        <f t="shared" si="5"/>
        <v>0</v>
      </c>
      <c r="L24" s="61">
        <f t="shared" si="5"/>
        <v>-249770949</v>
      </c>
      <c r="M24" s="39">
        <f t="shared" si="5"/>
        <v>-843207953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12696</v>
      </c>
      <c r="E32" s="66">
        <f>'EAST-EGM-FLSH'!E32+'EAST-LRC-FLSH'!E32</f>
        <v>43920</v>
      </c>
      <c r="F32" s="60">
        <f>H32-D32</f>
        <v>0</v>
      </c>
      <c r="G32" s="37">
        <f>I32-E32</f>
        <v>0</v>
      </c>
      <c r="H32" s="60">
        <f>'EAST-EGM-FLSH'!H32+'EAST-LRC-FLSH'!H32</f>
        <v>12696</v>
      </c>
      <c r="I32" s="38">
        <f>'EAST-EGM-FLSH'!I32+'EAST-LRC-FLSH'!I32</f>
        <v>43920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12696</v>
      </c>
      <c r="M32" s="38">
        <f t="shared" si="7"/>
        <v>43920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539478</v>
      </c>
      <c r="E33" s="66">
        <f>'EAST-EGM-FLSH'!E33+'EAST-LRC-FLSH'!E33</f>
        <v>1729371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539478</v>
      </c>
      <c r="I33" s="38">
        <f>'EAST-EGM-FLSH'!I33+'EAST-LRC-FLSH'!I33</f>
        <v>1729371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539478</v>
      </c>
      <c r="M33" s="38">
        <f t="shared" si="7"/>
        <v>1729371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-752714</v>
      </c>
      <c r="E34" s="66">
        <f>'EAST-EGM-FLSH'!E34+'EAST-LRC-FLSH'!E34</f>
        <v>-2422261</v>
      </c>
      <c r="F34" s="60">
        <f t="shared" si="8"/>
        <v>0</v>
      </c>
      <c r="G34" s="37">
        <f t="shared" si="8"/>
        <v>0</v>
      </c>
      <c r="H34" s="60">
        <f>'EAST-EGM-FLSH'!H34+'EAST-LRC-FLSH'!H34</f>
        <v>-752714</v>
      </c>
      <c r="I34" s="38">
        <f>'EAST-EGM-FLSH'!I34+'EAST-LRC-FLSH'!I34</f>
        <v>-2422261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-752714</v>
      </c>
      <c r="M34" s="38">
        <f t="shared" si="7"/>
        <v>-2422261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430900</v>
      </c>
      <c r="E35" s="66">
        <f>'EAST-EGM-FLSH'!E35+'EAST-LRC-FLSH'!E35</f>
        <v>-11595</v>
      </c>
      <c r="F35" s="60">
        <f t="shared" si="8"/>
        <v>0</v>
      </c>
      <c r="G35" s="37">
        <f t="shared" si="8"/>
        <v>0</v>
      </c>
      <c r="H35" s="60">
        <f>'EAST-EGM-FLSH'!H35+'EAST-LRC-FLSH'!H35</f>
        <v>430900</v>
      </c>
      <c r="I35" s="38">
        <f>'EAST-EGM-FLSH'!I35+'EAST-LRC-FLSH'!I35</f>
        <v>-11595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430900</v>
      </c>
      <c r="M35" s="38">
        <f t="shared" si="7"/>
        <v>-11595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230360</v>
      </c>
      <c r="E36" s="39">
        <f t="shared" si="9"/>
        <v>-660565</v>
      </c>
      <c r="F36" s="61">
        <f t="shared" si="9"/>
        <v>0</v>
      </c>
      <c r="G36" s="39">
        <f t="shared" si="9"/>
        <v>0</v>
      </c>
      <c r="H36" s="61">
        <f t="shared" si="9"/>
        <v>230360</v>
      </c>
      <c r="I36" s="39">
        <f t="shared" si="9"/>
        <v>-660565</v>
      </c>
      <c r="J36" s="61">
        <f>SUM(J32:J34)</f>
        <v>0</v>
      </c>
      <c r="K36" s="39">
        <f>SUM(K32:K34)</f>
        <v>0</v>
      </c>
      <c r="L36" s="61">
        <f>SUM(L32:L35)</f>
        <v>230360</v>
      </c>
      <c r="M36" s="39">
        <f>SUM(M32:M35)</f>
        <v>-660565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1486286</v>
      </c>
      <c r="E39" s="66">
        <f>'EAST-EGM-FLSH'!E39+'EAST-LRC-FLSH'!E39</f>
        <v>4605091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1486286</v>
      </c>
      <c r="I39" s="38">
        <f>'EAST-EGM-FLSH'!I39+'EAST-LRC-FLSH'!I39</f>
        <v>4605091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1486286</v>
      </c>
      <c r="M39" s="38">
        <f t="shared" si="11"/>
        <v>4605091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-539171</v>
      </c>
      <c r="E40" s="66">
        <f>'EAST-EGM-FLSH'!E40+'EAST-LRC-FLSH'!E40</f>
        <v>-1657545</v>
      </c>
      <c r="F40" s="60">
        <f t="shared" si="10"/>
        <v>0</v>
      </c>
      <c r="G40" s="37">
        <f t="shared" si="10"/>
        <v>0</v>
      </c>
      <c r="H40" s="60">
        <f>'EAST-EGM-FLSH'!H40+'EAST-LRC-FLSH'!H40</f>
        <v>-539171</v>
      </c>
      <c r="I40" s="38">
        <f>'EAST-EGM-FLSH'!I40+'EAST-LRC-FLSH'!I40</f>
        <v>-1657545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-539171</v>
      </c>
      <c r="M40" s="38">
        <f t="shared" si="11"/>
        <v>-1657545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-539171</v>
      </c>
      <c r="E42" s="39">
        <f>SUM(E40:E41)</f>
        <v>-1657545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-539171</v>
      </c>
      <c r="I42" s="39">
        <f t="shared" si="12"/>
        <v>-1657545</v>
      </c>
      <c r="J42" s="61">
        <f t="shared" si="12"/>
        <v>0</v>
      </c>
      <c r="K42" s="39">
        <f t="shared" si="12"/>
        <v>0</v>
      </c>
      <c r="L42" s="61">
        <f t="shared" si="12"/>
        <v>-539171</v>
      </c>
      <c r="M42" s="39">
        <f t="shared" si="12"/>
        <v>-1657545</v>
      </c>
    </row>
    <row r="43" spans="1:13" ht="21" customHeight="1" x14ac:dyDescent="0.2">
      <c r="A43" s="9"/>
      <c r="B43" s="7" t="s">
        <v>49</v>
      </c>
      <c r="C43" s="6"/>
      <c r="D43" s="61">
        <f>D42+D39</f>
        <v>947115</v>
      </c>
      <c r="E43" s="39">
        <f>E42+E39</f>
        <v>2947546</v>
      </c>
      <c r="F43" s="61">
        <f t="shared" ref="F43:M43" si="13">F42+F39</f>
        <v>0</v>
      </c>
      <c r="G43" s="39">
        <f t="shared" si="13"/>
        <v>0</v>
      </c>
      <c r="H43" s="61">
        <f t="shared" si="13"/>
        <v>947115</v>
      </c>
      <c r="I43" s="39">
        <f t="shared" si="13"/>
        <v>2947546</v>
      </c>
      <c r="J43" s="61">
        <f t="shared" si="13"/>
        <v>0</v>
      </c>
      <c r="K43" s="39">
        <f t="shared" si="13"/>
        <v>0</v>
      </c>
      <c r="L43" s="61">
        <f t="shared" si="13"/>
        <v>947115</v>
      </c>
      <c r="M43" s="39">
        <f t="shared" si="13"/>
        <v>2947546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365703</v>
      </c>
      <c r="E49" s="66">
        <f>'EAST-EGM-FLSH'!E49+'EAST-LRC-FLSH'!E49</f>
        <v>1111005.7139999999</v>
      </c>
      <c r="F49" s="60">
        <f>H49-D49</f>
        <v>0</v>
      </c>
      <c r="G49" s="37">
        <f>I49-E49</f>
        <v>0</v>
      </c>
      <c r="H49" s="60">
        <f>'EAST-EGM-FLSH'!H49+'EAST-LRC-FLSH'!H49</f>
        <v>365703</v>
      </c>
      <c r="I49" s="38">
        <f>'EAST-EGM-FLSH'!I49+'EAST-LRC-FLSH'!I49</f>
        <v>1111005.7139999999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365703</v>
      </c>
      <c r="M49" s="38">
        <f>I49+K49</f>
        <v>1111005.7139999999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-524261</v>
      </c>
      <c r="E51" s="66">
        <f>'EAST-EGM-FLSH'!E51+'EAST-LRC-FLSH'!E51</f>
        <v>-1819143</v>
      </c>
      <c r="F51" s="60">
        <f>H51-D51</f>
        <v>0</v>
      </c>
      <c r="G51" s="37">
        <f>I51-E51</f>
        <v>0</v>
      </c>
      <c r="H51" s="60">
        <f>'EAST-EGM-FLSH'!H51+'EAST-LRC-FLSH'!H51</f>
        <v>-524261</v>
      </c>
      <c r="I51" s="38">
        <f>'EAST-EGM-FLSH'!I51+'EAST-LRC-FLSH'!I51</f>
        <v>-1819143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-524261</v>
      </c>
      <c r="M51" s="38">
        <f>I51+K51</f>
        <v>-1819143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-1884097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-1884097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-1884097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-2481969.5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-2481969.5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-2481969.5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-4366066.5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-4366066.5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-4366066.5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14964909.3883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14964909.3883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14964909.3883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-6531251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-6531251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-6531251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8433658.3882999998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8433658.3882999998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8433658.3882999998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1756614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1756614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1756614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22807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22807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22807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-12051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-12051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-12051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353468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353468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353468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450</v>
      </c>
      <c r="E82" s="74">
        <f>SUM(E72:E81)+E16+E24+E29+E36+E43+E45+E47+E49+E51+E56+E61+E66</f>
        <v>20787412.547299996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450</v>
      </c>
      <c r="I82" s="74">
        <f>SUM(I72:I81)+I16+I24+I29+I36+I43+I45+I47+I49+I51+I56+I61+I66</f>
        <v>20787412.547299996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450</v>
      </c>
      <c r="M82" s="74">
        <f>SUM(M72:M81)+M16+M24+M29+M36+M43+M45+M47+M49+M51+M56+M61+M66</f>
        <v>20787412.547299996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20787412.547299996</v>
      </c>
      <c r="M84" s="45"/>
    </row>
    <row r="85" spans="1:67" x14ac:dyDescent="0.2">
      <c r="A85" s="4" t="s">
        <v>160</v>
      </c>
      <c r="B85" s="3"/>
    </row>
    <row r="86" spans="1:67" s="3" customFormat="1" x14ac:dyDescent="0.2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-18621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-18621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-18621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-18621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-18621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-18621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450</v>
      </c>
      <c r="E91" s="155">
        <f t="shared" ref="E91:M91" si="21">+E82+E89</f>
        <v>20768791.547299996</v>
      </c>
      <c r="F91" s="155">
        <f t="shared" si="21"/>
        <v>0</v>
      </c>
      <c r="G91" s="155">
        <f t="shared" si="21"/>
        <v>0</v>
      </c>
      <c r="H91" s="155">
        <f t="shared" si="21"/>
        <v>450</v>
      </c>
      <c r="I91" s="155">
        <f t="shared" si="21"/>
        <v>20768791.547299996</v>
      </c>
      <c r="J91" s="155">
        <f t="shared" si="21"/>
        <v>0</v>
      </c>
      <c r="K91" s="155">
        <f t="shared" si="21"/>
        <v>0</v>
      </c>
      <c r="L91" s="155">
        <f t="shared" si="21"/>
        <v>450</v>
      </c>
      <c r="M91" s="155">
        <f t="shared" si="21"/>
        <v>20768791.547299996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H61" activePane="bottomRight" state="frozen"/>
      <selection pane="topRight"/>
      <selection pane="bottomLeft"/>
      <selection pane="bottomRight"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-3662971</v>
      </c>
      <c r="E49" s="38">
        <v>-11026707.267562594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-11026707.267562594</v>
      </c>
      <c r="J49" s="60"/>
      <c r="K49" s="38"/>
      <c r="L49" s="60">
        <f>H49+J49</f>
        <v>-3662971</v>
      </c>
      <c r="M49" s="38">
        <f>I49+K49</f>
        <v>-11026707.267562594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-273320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-273320</v>
      </c>
      <c r="J54" s="60"/>
      <c r="K54" s="38"/>
      <c r="L54" s="60">
        <f>H54+J54</f>
        <v>0</v>
      </c>
      <c r="M54" s="38">
        <f>I54+K54</f>
        <v>-273320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-273320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-273320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-273320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6550905.1800000006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6550905.1800000006</v>
      </c>
      <c r="J70" s="60"/>
      <c r="K70" s="38"/>
      <c r="L70" s="60">
        <f t="shared" si="20"/>
        <v>0</v>
      </c>
      <c r="M70" s="38">
        <f t="shared" si="20"/>
        <v>6550905.1800000006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3964572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3964572</v>
      </c>
      <c r="J71" s="60"/>
      <c r="K71" s="38"/>
      <c r="L71" s="60">
        <f t="shared" si="20"/>
        <v>0</v>
      </c>
      <c r="M71" s="38">
        <f t="shared" si="20"/>
        <v>3964572</v>
      </c>
    </row>
    <row r="72" spans="1:13" x14ac:dyDescent="0.2">
      <c r="A72" s="9"/>
      <c r="B72" s="3"/>
      <c r="C72" s="55" t="s">
        <v>69</v>
      </c>
      <c r="D72" s="61">
        <v>0</v>
      </c>
      <c r="E72" s="39">
        <v>10515477.18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10515477.18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10515477.18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-2999678.99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-2999678.99</v>
      </c>
      <c r="J74" s="60"/>
      <c r="K74" s="38"/>
      <c r="L74" s="60">
        <f t="shared" si="23"/>
        <v>0</v>
      </c>
      <c r="M74" s="38">
        <f t="shared" si="23"/>
        <v>-2999678.99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14919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14919</v>
      </c>
      <c r="J75" s="60"/>
      <c r="K75" s="38"/>
      <c r="L75" s="60">
        <f t="shared" si="23"/>
        <v>0</v>
      </c>
      <c r="M75" s="38">
        <f t="shared" si="23"/>
        <v>14919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-936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-936</v>
      </c>
      <c r="J76" s="60"/>
      <c r="K76" s="38"/>
      <c r="L76" s="60">
        <f t="shared" si="23"/>
        <v>0</v>
      </c>
      <c r="M76" s="38">
        <f t="shared" si="23"/>
        <v>-936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1037019.6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1037019.6</v>
      </c>
      <c r="J81" s="60"/>
      <c r="K81" s="38"/>
      <c r="L81" s="60">
        <f t="shared" si="23"/>
        <v>0</v>
      </c>
      <c r="M81" s="38">
        <f t="shared" si="23"/>
        <v>1037019.6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8488026.9824374132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8488026.9824374132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8488026.9824374132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166</v>
      </c>
      <c r="B85" s="3"/>
      <c r="M85" s="45">
        <f>M82+'TX-HPLR-FLSH'!M82</f>
        <v>8543588.5224374346</v>
      </c>
    </row>
    <row r="86" spans="1:67" s="3" customFormat="1" x14ac:dyDescent="0.2">
      <c r="A86" s="144"/>
      <c r="C86" s="10" t="s">
        <v>162</v>
      </c>
      <c r="D86" s="148">
        <v>0</v>
      </c>
      <c r="E86" s="148">
        <f>1629553+965073+301652</f>
        <v>2896278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2896278</v>
      </c>
      <c r="J86" s="148"/>
      <c r="K86" s="148"/>
      <c r="L86" s="148">
        <f t="shared" ref="L86:M88" si="27">H86+J86</f>
        <v>0</v>
      </c>
      <c r="M86" s="148">
        <f t="shared" si="27"/>
        <v>2896278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2896278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2896278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2896278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11384304.982437413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11384304.982437413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11384304.982437413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20" sqref="D2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141132</v>
      </c>
      <c r="E11" s="60">
        <v>490253.49000000954</v>
      </c>
      <c r="F11" s="60">
        <f>H11-D11</f>
        <v>0</v>
      </c>
      <c r="G11" s="37">
        <f>I11-E11</f>
        <v>0</v>
      </c>
      <c r="H11" s="65">
        <f>D11</f>
        <v>141132</v>
      </c>
      <c r="I11" s="66">
        <f>E11</f>
        <v>490253.49000000954</v>
      </c>
      <c r="J11" s="60"/>
      <c r="K11" s="38"/>
      <c r="L11" s="60">
        <f t="shared" ref="L11:M15" si="0">H11+J11</f>
        <v>141132</v>
      </c>
      <c r="M11" s="38">
        <f t="shared" si="0"/>
        <v>490253.49000000954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141132</v>
      </c>
      <c r="E16" s="39">
        <v>490253.49000000954</v>
      </c>
      <c r="F16" s="61">
        <f t="shared" ref="F16:M16" si="3">SUM(F11:F15)</f>
        <v>0</v>
      </c>
      <c r="G16" s="39">
        <f t="shared" si="3"/>
        <v>0</v>
      </c>
      <c r="H16" s="61">
        <f>SUM(H11:H15)</f>
        <v>141132</v>
      </c>
      <c r="I16" s="39">
        <f>SUM(I11:I15)</f>
        <v>490253.49000000954</v>
      </c>
      <c r="J16" s="61">
        <f t="shared" si="3"/>
        <v>0</v>
      </c>
      <c r="K16" s="39">
        <f t="shared" si="3"/>
        <v>0</v>
      </c>
      <c r="L16" s="61">
        <f t="shared" si="3"/>
        <v>141132</v>
      </c>
      <c r="M16" s="39">
        <f t="shared" si="3"/>
        <v>490253.49000000954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-5.2400000095367432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-5.2400000095367432</v>
      </c>
      <c r="J19" s="60"/>
      <c r="K19" s="38"/>
      <c r="L19" s="60">
        <f t="shared" ref="L19:M23" si="5">H19+J19</f>
        <v>0</v>
      </c>
      <c r="M19" s="38">
        <f t="shared" si="5"/>
        <v>-5.2400000095367432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-2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-2</v>
      </c>
      <c r="J23" s="60"/>
      <c r="K23" s="38"/>
      <c r="L23" s="60">
        <f t="shared" si="5"/>
        <v>0</v>
      </c>
      <c r="M23" s="38">
        <f t="shared" si="5"/>
        <v>-2</v>
      </c>
    </row>
    <row r="24" spans="1:13" x14ac:dyDescent="0.2">
      <c r="A24" s="9"/>
      <c r="B24" s="7" t="s">
        <v>33</v>
      </c>
      <c r="C24" s="6"/>
      <c r="D24" s="61">
        <v>0</v>
      </c>
      <c r="E24" s="39">
        <v>-7.2400000095367432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-7.2400000095367432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-7.2400000095367432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11.480000019073486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11.480000019073486</v>
      </c>
      <c r="J27" s="60"/>
      <c r="K27" s="38"/>
      <c r="L27" s="60">
        <f>H27+J27</f>
        <v>0</v>
      </c>
      <c r="M27" s="38">
        <f>I27+K27</f>
        <v>11.480000019073486</v>
      </c>
    </row>
    <row r="28" spans="1:13" x14ac:dyDescent="0.2">
      <c r="A28" s="9">
        <v>12</v>
      </c>
      <c r="B28" s="7"/>
      <c r="C28" s="18" t="s">
        <v>36</v>
      </c>
      <c r="D28" s="60">
        <v>-141132</v>
      </c>
      <c r="E28" s="60">
        <v>-434696.18999999762</v>
      </c>
      <c r="F28" s="60">
        <f>H28-D28</f>
        <v>0</v>
      </c>
      <c r="G28" s="37">
        <f>I28-E28</f>
        <v>0</v>
      </c>
      <c r="H28" s="65">
        <f>D28</f>
        <v>-141132</v>
      </c>
      <c r="I28" s="66">
        <f>E28</f>
        <v>-434696.18999999762</v>
      </c>
      <c r="J28" s="60"/>
      <c r="K28" s="38"/>
      <c r="L28" s="60">
        <f>H28+J28</f>
        <v>-141132</v>
      </c>
      <c r="M28" s="38">
        <f>I28+K28</f>
        <v>-434696.18999999762</v>
      </c>
    </row>
    <row r="29" spans="1:13" x14ac:dyDescent="0.2">
      <c r="A29" s="9"/>
      <c r="B29" s="7" t="s">
        <v>37</v>
      </c>
      <c r="C29" s="6"/>
      <c r="D29" s="61">
        <v>-141132</v>
      </c>
      <c r="E29" s="39">
        <v>-434684.70999997854</v>
      </c>
      <c r="F29" s="61">
        <f t="shared" ref="F29:M29" si="8">SUM(F27:F28)</f>
        <v>0</v>
      </c>
      <c r="G29" s="39">
        <f t="shared" si="8"/>
        <v>0</v>
      </c>
      <c r="H29" s="61">
        <f>SUM(H27:H28)</f>
        <v>-141132</v>
      </c>
      <c r="I29" s="39">
        <f>SUM(I27:I28)</f>
        <v>-434684.70999997854</v>
      </c>
      <c r="J29" s="61">
        <f t="shared" si="8"/>
        <v>0</v>
      </c>
      <c r="K29" s="39">
        <f t="shared" si="8"/>
        <v>0</v>
      </c>
      <c r="L29" s="61">
        <f t="shared" si="8"/>
        <v>-141132</v>
      </c>
      <c r="M29" s="39">
        <f t="shared" si="8"/>
        <v>-434684.70999997854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16787</v>
      </c>
      <c r="E51" s="60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55561.540000021458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55561.540000021458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55561.540000021458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3" sqref="D2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55059800</v>
      </c>
      <c r="E11" s="60">
        <v>171170381</v>
      </c>
      <c r="F11" s="60">
        <f>H11-D11</f>
        <v>0</v>
      </c>
      <c r="G11" s="37">
        <f>I11-E11</f>
        <v>0</v>
      </c>
      <c r="H11" s="65">
        <f>D11</f>
        <v>55059800</v>
      </c>
      <c r="I11" s="66">
        <f>E11</f>
        <v>171170381</v>
      </c>
      <c r="J11" s="60"/>
      <c r="K11" s="38"/>
      <c r="L11" s="60">
        <f t="shared" ref="L11:M15" si="0">H11+J11</f>
        <v>55059800</v>
      </c>
      <c r="M11" s="38">
        <f t="shared" si="0"/>
        <v>171170381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1901754</v>
      </c>
      <c r="E13" s="60">
        <v>5825264</v>
      </c>
      <c r="F13" s="60">
        <f t="shared" si="1"/>
        <v>0</v>
      </c>
      <c r="G13" s="37">
        <f t="shared" si="1"/>
        <v>0</v>
      </c>
      <c r="H13" s="65">
        <f t="shared" si="2"/>
        <v>1901754</v>
      </c>
      <c r="I13" s="66">
        <f t="shared" si="2"/>
        <v>5825264</v>
      </c>
      <c r="J13" s="60"/>
      <c r="K13" s="38"/>
      <c r="L13" s="60">
        <f t="shared" si="0"/>
        <v>1901754</v>
      </c>
      <c r="M13" s="38">
        <f t="shared" si="0"/>
        <v>5825264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56961554</v>
      </c>
      <c r="E16" s="39">
        <v>176995645</v>
      </c>
      <c r="F16" s="61">
        <f t="shared" ref="F16:M16" si="3">SUM(F11:F15)</f>
        <v>0</v>
      </c>
      <c r="G16" s="39">
        <f t="shared" si="3"/>
        <v>0</v>
      </c>
      <c r="H16" s="61">
        <f>SUM(H11:H15)</f>
        <v>56961554</v>
      </c>
      <c r="I16" s="39">
        <f>SUM(I11:I15)</f>
        <v>176995645</v>
      </c>
      <c r="J16" s="61">
        <f t="shared" si="3"/>
        <v>0</v>
      </c>
      <c r="K16" s="39">
        <f t="shared" si="3"/>
        <v>0</v>
      </c>
      <c r="L16" s="61">
        <f t="shared" si="3"/>
        <v>56961554</v>
      </c>
      <c r="M16" s="39">
        <f t="shared" si="3"/>
        <v>176995645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-61572731</v>
      </c>
      <c r="E19" s="60">
        <v>-187998986</v>
      </c>
      <c r="F19" s="60">
        <f>H19-D19</f>
        <v>0</v>
      </c>
      <c r="G19" s="37">
        <f>I19-E19</f>
        <v>0</v>
      </c>
      <c r="H19" s="65">
        <f t="shared" si="4"/>
        <v>-61572731</v>
      </c>
      <c r="I19" s="66">
        <f t="shared" si="4"/>
        <v>-187998986</v>
      </c>
      <c r="J19" s="60"/>
      <c r="K19" s="38"/>
      <c r="L19" s="60">
        <f t="shared" ref="L19:M23" si="5">H19+J19</f>
        <v>-61572731</v>
      </c>
      <c r="M19" s="38">
        <f t="shared" si="5"/>
        <v>-187998986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-2179459</v>
      </c>
      <c r="E21" s="60">
        <v>-6961296</v>
      </c>
      <c r="F21" s="60">
        <f t="shared" si="6"/>
        <v>0</v>
      </c>
      <c r="G21" s="37">
        <f t="shared" si="6"/>
        <v>0</v>
      </c>
      <c r="H21" s="65">
        <f t="shared" si="4"/>
        <v>-2179459</v>
      </c>
      <c r="I21" s="66">
        <f t="shared" si="4"/>
        <v>-6961296</v>
      </c>
      <c r="J21" s="60"/>
      <c r="K21" s="38"/>
      <c r="L21" s="60">
        <f t="shared" si="5"/>
        <v>-2179459</v>
      </c>
      <c r="M21" s="38">
        <f t="shared" si="5"/>
        <v>-6961296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7515</v>
      </c>
      <c r="E23" s="60">
        <v>25757</v>
      </c>
      <c r="F23" s="60">
        <f t="shared" si="6"/>
        <v>0</v>
      </c>
      <c r="G23" s="37">
        <f t="shared" si="6"/>
        <v>0</v>
      </c>
      <c r="H23" s="65">
        <f t="shared" si="4"/>
        <v>7515</v>
      </c>
      <c r="I23" s="66">
        <f t="shared" si="4"/>
        <v>25757</v>
      </c>
      <c r="J23" s="60"/>
      <c r="K23" s="38"/>
      <c r="L23" s="60">
        <f t="shared" si="5"/>
        <v>7515</v>
      </c>
      <c r="M23" s="38">
        <f t="shared" si="5"/>
        <v>25757</v>
      </c>
    </row>
    <row r="24" spans="1:13" x14ac:dyDescent="0.2">
      <c r="A24" s="9"/>
      <c r="B24" s="7" t="s">
        <v>33</v>
      </c>
      <c r="C24" s="6"/>
      <c r="D24" s="61">
        <v>-63744675</v>
      </c>
      <c r="E24" s="39">
        <v>-194934525</v>
      </c>
      <c r="F24" s="61">
        <f t="shared" ref="F24:M24" si="7">SUM(F19:F23)</f>
        <v>0</v>
      </c>
      <c r="G24" s="39">
        <f t="shared" si="7"/>
        <v>0</v>
      </c>
      <c r="H24" s="61">
        <f>SUM(H19:H23)</f>
        <v>-63744675</v>
      </c>
      <c r="I24" s="39">
        <f>SUM(I19:I23)</f>
        <v>-194934525</v>
      </c>
      <c r="J24" s="61">
        <f t="shared" si="7"/>
        <v>0</v>
      </c>
      <c r="K24" s="39">
        <f t="shared" si="7"/>
        <v>0</v>
      </c>
      <c r="L24" s="61">
        <f t="shared" si="7"/>
        <v>-63744675</v>
      </c>
      <c r="M24" s="39">
        <f t="shared" si="7"/>
        <v>-194934525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83001920</v>
      </c>
      <c r="E27" s="60">
        <v>282193612</v>
      </c>
      <c r="F27" s="60">
        <f>H27-D27</f>
        <v>0</v>
      </c>
      <c r="G27" s="37">
        <f>I27-E27</f>
        <v>0</v>
      </c>
      <c r="H27" s="65">
        <f>D27</f>
        <v>83001920</v>
      </c>
      <c r="I27" s="66">
        <f>E27</f>
        <v>282193612</v>
      </c>
      <c r="J27" s="60"/>
      <c r="K27" s="38"/>
      <c r="L27" s="60">
        <f>H27+J27</f>
        <v>83001920</v>
      </c>
      <c r="M27" s="38">
        <f>I27+K27</f>
        <v>282193612</v>
      </c>
    </row>
    <row r="28" spans="1:13" x14ac:dyDescent="0.2">
      <c r="A28" s="9">
        <v>12</v>
      </c>
      <c r="B28" s="7"/>
      <c r="C28" s="18" t="s">
        <v>36</v>
      </c>
      <c r="D28" s="60">
        <v>-81367618</v>
      </c>
      <c r="E28" s="60">
        <v>-276804226</v>
      </c>
      <c r="F28" s="60">
        <f>H28-D28</f>
        <v>0</v>
      </c>
      <c r="G28" s="37">
        <f>I28-E28</f>
        <v>0</v>
      </c>
      <c r="H28" s="65">
        <f>D28</f>
        <v>-81367618</v>
      </c>
      <c r="I28" s="66">
        <f>E28</f>
        <v>-276804226</v>
      </c>
      <c r="J28" s="60"/>
      <c r="K28" s="38"/>
      <c r="L28" s="60">
        <f>H28+J28</f>
        <v>-81367618</v>
      </c>
      <c r="M28" s="38">
        <f>I28+K28</f>
        <v>-276804226</v>
      </c>
    </row>
    <row r="29" spans="1:13" x14ac:dyDescent="0.2">
      <c r="A29" s="9"/>
      <c r="B29" s="7" t="s">
        <v>37</v>
      </c>
      <c r="C29" s="6"/>
      <c r="D29" s="61">
        <v>1634302</v>
      </c>
      <c r="E29" s="39">
        <v>5389386</v>
      </c>
      <c r="F29" s="61">
        <f t="shared" ref="F29:M29" si="8">SUM(F27:F28)</f>
        <v>0</v>
      </c>
      <c r="G29" s="39">
        <f t="shared" si="8"/>
        <v>0</v>
      </c>
      <c r="H29" s="61">
        <f>SUM(H27:H28)</f>
        <v>1634302</v>
      </c>
      <c r="I29" s="39">
        <f>SUM(I27:I28)</f>
        <v>5389386</v>
      </c>
      <c r="J29" s="61">
        <f t="shared" si="8"/>
        <v>0</v>
      </c>
      <c r="K29" s="39">
        <f t="shared" si="8"/>
        <v>0</v>
      </c>
      <c r="L29" s="61">
        <f t="shared" si="8"/>
        <v>1634302</v>
      </c>
      <c r="M29" s="39">
        <f t="shared" si="8"/>
        <v>5389386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4210380</v>
      </c>
      <c r="E39" s="60">
        <v>15112568</v>
      </c>
      <c r="F39" s="60">
        <f t="shared" ref="F39:G41" si="13">H39-D39</f>
        <v>0</v>
      </c>
      <c r="G39" s="37">
        <f t="shared" si="13"/>
        <v>0</v>
      </c>
      <c r="H39" s="65">
        <f t="shared" si="12"/>
        <v>4210380</v>
      </c>
      <c r="I39" s="66">
        <f t="shared" si="12"/>
        <v>15112568</v>
      </c>
      <c r="J39" s="60"/>
      <c r="K39" s="38"/>
      <c r="L39" s="60">
        <f t="shared" ref="L39:M41" si="14">H39+J39</f>
        <v>4210380</v>
      </c>
      <c r="M39" s="38">
        <f t="shared" si="14"/>
        <v>15112568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-2132146</v>
      </c>
      <c r="E40" s="60">
        <v>-6540357</v>
      </c>
      <c r="F40" s="60">
        <f t="shared" si="13"/>
        <v>0</v>
      </c>
      <c r="G40" s="37">
        <f t="shared" si="13"/>
        <v>0</v>
      </c>
      <c r="H40" s="65">
        <f t="shared" si="12"/>
        <v>-2132146</v>
      </c>
      <c r="I40" s="66">
        <f t="shared" si="12"/>
        <v>-6540357</v>
      </c>
      <c r="J40" s="60"/>
      <c r="K40" s="38"/>
      <c r="L40" s="60">
        <f t="shared" si="14"/>
        <v>-2132146</v>
      </c>
      <c r="M40" s="38">
        <f t="shared" si="14"/>
        <v>-6540357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-2132146</v>
      </c>
      <c r="E42" s="39">
        <v>-6540357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-2132146</v>
      </c>
      <c r="I42" s="39">
        <f>SUM(I40:I41)</f>
        <v>-6540357</v>
      </c>
      <c r="J42" s="61">
        <f t="shared" si="15"/>
        <v>0</v>
      </c>
      <c r="K42" s="39">
        <f t="shared" si="15"/>
        <v>0</v>
      </c>
      <c r="L42" s="61">
        <f t="shared" si="15"/>
        <v>-2132146</v>
      </c>
      <c r="M42" s="39">
        <f t="shared" si="15"/>
        <v>-6540357</v>
      </c>
    </row>
    <row r="43" spans="1:13" ht="21" customHeight="1" x14ac:dyDescent="0.2">
      <c r="A43" s="9"/>
      <c r="B43" s="7" t="s">
        <v>49</v>
      </c>
      <c r="C43" s="6"/>
      <c r="D43" s="61">
        <v>2078234</v>
      </c>
      <c r="E43" s="39">
        <v>8572211</v>
      </c>
      <c r="F43" s="61">
        <f t="shared" ref="F43:M43" si="16">F42+F39</f>
        <v>0</v>
      </c>
      <c r="G43" s="39">
        <f t="shared" si="16"/>
        <v>0</v>
      </c>
      <c r="H43" s="61">
        <f>H42+H39</f>
        <v>2078234</v>
      </c>
      <c r="I43" s="39">
        <f>I42+I39</f>
        <v>8572211</v>
      </c>
      <c r="J43" s="61">
        <f t="shared" si="16"/>
        <v>0</v>
      </c>
      <c r="K43" s="39">
        <f t="shared" si="16"/>
        <v>0</v>
      </c>
      <c r="L43" s="61">
        <f t="shared" si="16"/>
        <v>2078234</v>
      </c>
      <c r="M43" s="39">
        <f t="shared" si="16"/>
        <v>8572211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3070585</v>
      </c>
      <c r="E49" s="60">
        <v>9243437.072029423</v>
      </c>
      <c r="F49" s="60">
        <f>H49-D49</f>
        <v>0</v>
      </c>
      <c r="G49" s="37">
        <f>I49-E49</f>
        <v>0</v>
      </c>
      <c r="H49" s="65">
        <f>D49</f>
        <v>3070585</v>
      </c>
      <c r="I49" s="66">
        <f>E49</f>
        <v>9243437.072029423</v>
      </c>
      <c r="J49" s="60"/>
      <c r="K49" s="38"/>
      <c r="L49" s="60">
        <f>H49+J49</f>
        <v>3070585</v>
      </c>
      <c r="M49" s="38">
        <f>I49+K49</f>
        <v>9243437.072029423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-1976670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-1976670</v>
      </c>
      <c r="J54" s="60"/>
      <c r="K54" s="38"/>
      <c r="L54" s="60">
        <f>H54+J54</f>
        <v>0</v>
      </c>
      <c r="M54" s="38">
        <f>I54+K54</f>
        <v>-1976670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-1976670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-1976670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-1976670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3191184.072029423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3191184.072029423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3191184.072029423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67259001</v>
      </c>
      <c r="E11" s="38">
        <f>'TX-EGM-FLSH'!E11+'TX-HPLR-FLSH'!E11+'TX-HPLC-FLSH'!E11</f>
        <v>210090635</v>
      </c>
      <c r="F11" s="60">
        <f>H11-D11</f>
        <v>0</v>
      </c>
      <c r="G11" s="37">
        <f>I11-E11</f>
        <v>0</v>
      </c>
      <c r="H11" s="60">
        <f>'TX-EGM-FLSH'!H11+'TX-HPLR-FLSH'!H11+'TX-HPLC-FLSH'!H11</f>
        <v>67259001</v>
      </c>
      <c r="I11" s="38">
        <f>'TX-EGM-FLSH'!I11+'TX-HPLR-FLSH'!I11+'TX-HPLC-FLSH'!I11</f>
        <v>210090635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67259001</v>
      </c>
      <c r="M11" s="38">
        <f t="shared" si="0"/>
        <v>210090635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1901754</v>
      </c>
      <c r="E13" s="38">
        <f>'TX-EGM-FLSH'!E13+'TX-HPLR-FLSH'!E13+'TX-HPLC-FLSH'!E13</f>
        <v>5825264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1901754</v>
      </c>
      <c r="I13" s="38">
        <f>'TX-EGM-FLSH'!I13+'TX-HPLR-FLSH'!I13+'TX-HPLC-FLSH'!I13</f>
        <v>5825264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1901754</v>
      </c>
      <c r="M13" s="38">
        <f t="shared" si="0"/>
        <v>5825264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69160755</v>
      </c>
      <c r="E16" s="39">
        <f>SUM(E11:E15)</f>
        <v>215915899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69160755</v>
      </c>
      <c r="I16" s="39">
        <f t="shared" si="2"/>
        <v>215915899</v>
      </c>
      <c r="J16" s="61">
        <f t="shared" si="2"/>
        <v>0</v>
      </c>
      <c r="K16" s="39">
        <f t="shared" si="2"/>
        <v>0</v>
      </c>
      <c r="L16" s="61">
        <f t="shared" si="2"/>
        <v>69160755</v>
      </c>
      <c r="M16" s="39">
        <f t="shared" si="2"/>
        <v>215915899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-69289636</v>
      </c>
      <c r="E19" s="38">
        <f>'TX-EGM-FLSH'!E19+'TX-HPLR-FLSH'!E19+'TX-HPLC-FLSH'!E19</f>
        <v>-212766558</v>
      </c>
      <c r="F19" s="60">
        <f>H19-D19</f>
        <v>0</v>
      </c>
      <c r="G19" s="37">
        <f>I19-E19</f>
        <v>0</v>
      </c>
      <c r="H19" s="60">
        <f>'TX-EGM-FLSH'!H19+'TX-HPLR-FLSH'!H19+'TX-HPLC-FLSH'!H19</f>
        <v>-69289636</v>
      </c>
      <c r="I19" s="38">
        <f>'TX-EGM-FLSH'!I19+'TX-HPLR-FLSH'!I19+'TX-HPLC-FLSH'!I19</f>
        <v>-212766558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-69289636</v>
      </c>
      <c r="M19" s="38">
        <f t="shared" si="3"/>
        <v>-212766558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-2179459</v>
      </c>
      <c r="E21" s="38">
        <f>'TX-EGM-FLSH'!E21+'TX-HPLR-FLSH'!E21+'TX-HPLC-FLSH'!E21</f>
        <v>-6961296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-2179459</v>
      </c>
      <c r="I21" s="38">
        <f>'TX-EGM-FLSH'!I21+'TX-HPLR-FLSH'!I21+'TX-HPLC-FLSH'!I21</f>
        <v>-6961296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-2179459</v>
      </c>
      <c r="M21" s="38">
        <f t="shared" si="3"/>
        <v>-6961296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24302</v>
      </c>
      <c r="E23" s="38">
        <f>'TX-EGM-FLSH'!E23+'TX-HPLR-FLSH'!E23+'TX-HPLC-FLSH'!E23</f>
        <v>83827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24302</v>
      </c>
      <c r="I23" s="38">
        <f>'TX-EGM-FLSH'!I23+'TX-HPLR-FLSH'!I23+'TX-HPLC-FLSH'!I23</f>
        <v>83827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24302</v>
      </c>
      <c r="M23" s="38">
        <f t="shared" si="3"/>
        <v>83827</v>
      </c>
    </row>
    <row r="24" spans="1:13" x14ac:dyDescent="0.2">
      <c r="A24" s="9"/>
      <c r="B24" s="7" t="s">
        <v>33</v>
      </c>
      <c r="C24" s="6"/>
      <c r="D24" s="61">
        <f>SUM(D19:D23)</f>
        <v>-71444793</v>
      </c>
      <c r="E24" s="39">
        <f>SUM(E19:E23)</f>
        <v>-219644027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-71444793</v>
      </c>
      <c r="I24" s="39">
        <f t="shared" si="5"/>
        <v>-219644027</v>
      </c>
      <c r="J24" s="61">
        <f t="shared" si="5"/>
        <v>0</v>
      </c>
      <c r="K24" s="39">
        <f t="shared" si="5"/>
        <v>0</v>
      </c>
      <c r="L24" s="61">
        <f t="shared" si="5"/>
        <v>-71444793</v>
      </c>
      <c r="M24" s="39">
        <f t="shared" si="5"/>
        <v>-219644027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105330816</v>
      </c>
      <c r="E27" s="38">
        <f>'TX-EGM-FLSH'!E27+'TX-HPLR-FLSH'!E27+'TX-HPLC-FLSH'!E27</f>
        <v>360751342</v>
      </c>
      <c r="F27" s="60">
        <f>H27-D27</f>
        <v>0</v>
      </c>
      <c r="G27" s="37">
        <f>I27-E27</f>
        <v>0</v>
      </c>
      <c r="H27" s="60">
        <f>'TX-EGM-FLSH'!H27+'TX-HPLR-FLSH'!H27+'TX-HPLC-FLSH'!H27</f>
        <v>105330816</v>
      </c>
      <c r="I27" s="38">
        <f>'TX-EGM-FLSH'!I27+'TX-HPLR-FLSH'!I27+'TX-HPLC-FLSH'!I27</f>
        <v>360751342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105330816</v>
      </c>
      <c r="M27" s="38">
        <f>I27+K27</f>
        <v>360751342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-104532626</v>
      </c>
      <c r="E28" s="38">
        <f>'TX-EGM-FLSH'!E28+'TX-HPLR-FLSH'!E28+'TX-HPLC-FLSH'!E28</f>
        <v>-358295893</v>
      </c>
      <c r="F28" s="60">
        <f>H28-D28</f>
        <v>0</v>
      </c>
      <c r="G28" s="37">
        <f>I28-E28</f>
        <v>0</v>
      </c>
      <c r="H28" s="60">
        <f>'TX-EGM-FLSH'!H28+'TX-HPLR-FLSH'!H28+'TX-HPLC-FLSH'!H28</f>
        <v>-104532626</v>
      </c>
      <c r="I28" s="38">
        <f>'TX-EGM-FLSH'!I28+'TX-HPLR-FLSH'!I28+'TX-HPLC-FLSH'!I28</f>
        <v>-358295893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-104532626</v>
      </c>
      <c r="M28" s="38">
        <f>I28+K28</f>
        <v>-358295893</v>
      </c>
    </row>
    <row r="29" spans="1:13" x14ac:dyDescent="0.2">
      <c r="A29" s="9"/>
      <c r="B29" s="7" t="s">
        <v>37</v>
      </c>
      <c r="C29" s="6"/>
      <c r="D29" s="61">
        <f>SUM(D27:D28)</f>
        <v>798190</v>
      </c>
      <c r="E29" s="39">
        <f>SUM(E27:E28)</f>
        <v>2455449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798190</v>
      </c>
      <c r="I29" s="39">
        <f t="shared" si="6"/>
        <v>2455449</v>
      </c>
      <c r="J29" s="61">
        <f t="shared" si="6"/>
        <v>0</v>
      </c>
      <c r="K29" s="39">
        <f t="shared" si="6"/>
        <v>0</v>
      </c>
      <c r="L29" s="61">
        <f t="shared" si="6"/>
        <v>798190</v>
      </c>
      <c r="M29" s="39">
        <f t="shared" si="6"/>
        <v>2455449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4210380</v>
      </c>
      <c r="E39" s="38">
        <f>'TX-EGM-FLSH'!E39+'TX-HPLR-FLSH'!E39+'TX-HPLC-FLSH'!E39</f>
        <v>15112568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4210380</v>
      </c>
      <c r="I39" s="38">
        <f>'TX-EGM-FLSH'!I39+'TX-HPLR-FLSH'!I39+'TX-HPLC-FLSH'!I39</f>
        <v>15112568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4210380</v>
      </c>
      <c r="M39" s="38">
        <f t="shared" si="11"/>
        <v>15112568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-2132146</v>
      </c>
      <c r="E40" s="38">
        <f>'TX-EGM-FLSH'!E40+'TX-HPLR-FLSH'!E40+'TX-HPLC-FLSH'!E40</f>
        <v>-6540357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-2132146</v>
      </c>
      <c r="I40" s="38">
        <f>'TX-EGM-FLSH'!I40+'TX-HPLR-FLSH'!I40+'TX-HPLC-FLSH'!I40</f>
        <v>-6540357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-2132146</v>
      </c>
      <c r="M40" s="38">
        <f t="shared" si="11"/>
        <v>-6540357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-2132146</v>
      </c>
      <c r="E42" s="39">
        <f>SUM(E40:E41)</f>
        <v>-6540357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-2132146</v>
      </c>
      <c r="I42" s="39">
        <f t="shared" si="12"/>
        <v>-6540357</v>
      </c>
      <c r="J42" s="61">
        <f t="shared" si="12"/>
        <v>0</v>
      </c>
      <c r="K42" s="39">
        <f t="shared" si="12"/>
        <v>0</v>
      </c>
      <c r="L42" s="61">
        <f t="shared" si="12"/>
        <v>-2132146</v>
      </c>
      <c r="M42" s="39">
        <f t="shared" si="12"/>
        <v>-6540357</v>
      </c>
    </row>
    <row r="43" spans="1:13" ht="21" customHeight="1" x14ac:dyDescent="0.2">
      <c r="A43" s="9"/>
      <c r="B43" s="7" t="s">
        <v>49</v>
      </c>
      <c r="C43" s="6"/>
      <c r="D43" s="61">
        <f>D42+D39</f>
        <v>2078234</v>
      </c>
      <c r="E43" s="39">
        <f>E42+E39</f>
        <v>8572211</v>
      </c>
      <c r="F43" s="61">
        <f t="shared" ref="F43:M43" si="13">F42+F39</f>
        <v>0</v>
      </c>
      <c r="G43" s="39">
        <f t="shared" si="13"/>
        <v>0</v>
      </c>
      <c r="H43" s="61">
        <f t="shared" si="13"/>
        <v>2078234</v>
      </c>
      <c r="I43" s="39">
        <f t="shared" si="13"/>
        <v>8572211</v>
      </c>
      <c r="J43" s="61">
        <f t="shared" si="13"/>
        <v>0</v>
      </c>
      <c r="K43" s="39">
        <f t="shared" si="13"/>
        <v>0</v>
      </c>
      <c r="L43" s="61">
        <f t="shared" si="13"/>
        <v>2078234</v>
      </c>
      <c r="M43" s="39">
        <f t="shared" si="13"/>
        <v>8572211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-592386</v>
      </c>
      <c r="E49" s="38">
        <f>'TX-EGM-FLSH'!E49+'TX-HPLR-FLSH'!E49+'TX-HPLC-FLSH'!E49</f>
        <v>-1783270.1955331713</v>
      </c>
      <c r="F49" s="60">
        <f>H49-D49</f>
        <v>0</v>
      </c>
      <c r="G49" s="37">
        <f>I49-E49</f>
        <v>0</v>
      </c>
      <c r="H49" s="60">
        <f>'TX-EGM-FLSH'!H49+'TX-HPLR-FLSH'!H49+'TX-HPLC-FLSH'!H49</f>
        <v>-592386</v>
      </c>
      <c r="I49" s="38">
        <f>'TX-EGM-FLSH'!I49+'TX-HPLR-FLSH'!I49+'TX-HPLC-FLSH'!I49</f>
        <v>-1783270.1955331713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-592386</v>
      </c>
      <c r="M49" s="38">
        <f>I49+K49</f>
        <v>-1783270.1955331713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-2249990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-2249990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-2249990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-2249990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-2249990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-2249990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6550905.1800000006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6550905.1800000006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6550905.1800000006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3964572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3964572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3964572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10515477.18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10515477.18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10515477.18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-2999678.99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-2999678.99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-2999678.99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14919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14919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14919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-936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-936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-936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1037019.6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1037019.6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1037019.6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11734772.59446682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11734772.59446682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11734772.59446682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161</v>
      </c>
      <c r="B85" s="3"/>
      <c r="E85" s="31">
        <f>+'TX-HPLR-FLSH'!E82+'TX-EGM-FLSH'!E82</f>
        <v>8543588.5224374346</v>
      </c>
    </row>
    <row r="86" spans="1:67" s="3" customFormat="1" x14ac:dyDescent="0.2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2896278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2896278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2896278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2896278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2896278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2896278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14631050.59446682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14631050.59446682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14631050.59446682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D19" sqref="D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53968774</v>
      </c>
      <c r="E11" s="65">
        <v>170897756</v>
      </c>
      <c r="F11" s="60">
        <f>H11-D11</f>
        <v>0</v>
      </c>
      <c r="G11" s="37">
        <f>I11-E11</f>
        <v>0</v>
      </c>
      <c r="H11" s="65">
        <f>D11</f>
        <v>53968774</v>
      </c>
      <c r="I11" s="66">
        <f>E11</f>
        <v>170897756</v>
      </c>
      <c r="J11" s="60"/>
      <c r="K11" s="38"/>
      <c r="L11" s="60">
        <f t="shared" ref="L11:M15" si="0">H11+J11</f>
        <v>53968774</v>
      </c>
      <c r="M11" s="38">
        <f t="shared" si="0"/>
        <v>170897756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15597227</v>
      </c>
      <c r="E13" s="65">
        <v>52794537</v>
      </c>
      <c r="F13" s="60">
        <f t="shared" si="1"/>
        <v>0</v>
      </c>
      <c r="G13" s="37">
        <f t="shared" si="1"/>
        <v>0</v>
      </c>
      <c r="H13" s="65">
        <f t="shared" si="2"/>
        <v>15597227</v>
      </c>
      <c r="I13" s="66">
        <f t="shared" si="2"/>
        <v>52794537</v>
      </c>
      <c r="J13" s="60"/>
      <c r="K13" s="38"/>
      <c r="L13" s="60">
        <f t="shared" si="0"/>
        <v>15597227</v>
      </c>
      <c r="M13" s="38">
        <f t="shared" si="0"/>
        <v>52794537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69566001</v>
      </c>
      <c r="E16" s="39">
        <v>223692293</v>
      </c>
      <c r="F16" s="61">
        <f t="shared" ref="F16:M16" si="3">SUM(F11:F15)</f>
        <v>0</v>
      </c>
      <c r="G16" s="39">
        <f t="shared" si="3"/>
        <v>0</v>
      </c>
      <c r="H16" s="61">
        <f>SUM(H11:H15)</f>
        <v>69566001</v>
      </c>
      <c r="I16" s="39">
        <f>SUM(I11:I15)</f>
        <v>223692293</v>
      </c>
      <c r="J16" s="61">
        <f t="shared" si="3"/>
        <v>0</v>
      </c>
      <c r="K16" s="39">
        <f t="shared" si="3"/>
        <v>0</v>
      </c>
      <c r="L16" s="61">
        <f t="shared" si="3"/>
        <v>69566001</v>
      </c>
      <c r="M16" s="39">
        <f t="shared" si="3"/>
        <v>223692293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-52434095</v>
      </c>
      <c r="E19" s="65">
        <v>-164709190</v>
      </c>
      <c r="F19" s="60">
        <f>H19-D19</f>
        <v>0</v>
      </c>
      <c r="G19" s="37">
        <f>I19-E19</f>
        <v>0</v>
      </c>
      <c r="H19" s="65">
        <f t="shared" si="4"/>
        <v>-52434095</v>
      </c>
      <c r="I19" s="66">
        <f t="shared" si="4"/>
        <v>-164709190</v>
      </c>
      <c r="J19" s="60"/>
      <c r="K19" s="38"/>
      <c r="L19" s="60">
        <f t="shared" ref="L19:M23" si="5">H19+J19</f>
        <v>-52434095</v>
      </c>
      <c r="M19" s="38">
        <f t="shared" si="5"/>
        <v>-164709190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-15969881</v>
      </c>
      <c r="E21" s="65">
        <v>-53878152</v>
      </c>
      <c r="F21" s="60">
        <f t="shared" si="6"/>
        <v>0</v>
      </c>
      <c r="G21" s="37">
        <f t="shared" si="6"/>
        <v>0</v>
      </c>
      <c r="H21" s="65">
        <f t="shared" si="4"/>
        <v>-15969881</v>
      </c>
      <c r="I21" s="66">
        <f t="shared" si="4"/>
        <v>-53878152</v>
      </c>
      <c r="J21" s="60"/>
      <c r="K21" s="38"/>
      <c r="L21" s="60">
        <f t="shared" si="5"/>
        <v>-15969881</v>
      </c>
      <c r="M21" s="38">
        <f t="shared" si="5"/>
        <v>-53878152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254993</v>
      </c>
      <c r="E23" s="65">
        <v>824533</v>
      </c>
      <c r="F23" s="60">
        <f t="shared" si="6"/>
        <v>0</v>
      </c>
      <c r="G23" s="37">
        <f t="shared" si="6"/>
        <v>0</v>
      </c>
      <c r="H23" s="65">
        <f t="shared" si="4"/>
        <v>254993</v>
      </c>
      <c r="I23" s="66">
        <f t="shared" si="4"/>
        <v>824533</v>
      </c>
      <c r="J23" s="60"/>
      <c r="K23" s="38"/>
      <c r="L23" s="60">
        <f t="shared" si="5"/>
        <v>254993</v>
      </c>
      <c r="M23" s="38">
        <f t="shared" si="5"/>
        <v>824533</v>
      </c>
    </row>
    <row r="24" spans="1:13" x14ac:dyDescent="0.2">
      <c r="A24" s="9"/>
      <c r="B24" s="7" t="s">
        <v>33</v>
      </c>
      <c r="C24" s="6"/>
      <c r="D24" s="61">
        <v>-68148983</v>
      </c>
      <c r="E24" s="39">
        <v>-217762809</v>
      </c>
      <c r="F24" s="61">
        <f t="shared" ref="F24:M24" si="7">SUM(F19:F23)</f>
        <v>0</v>
      </c>
      <c r="G24" s="39">
        <f t="shared" si="7"/>
        <v>0</v>
      </c>
      <c r="H24" s="61">
        <f>SUM(H19:H23)</f>
        <v>-68148983</v>
      </c>
      <c r="I24" s="39">
        <f>SUM(I19:I23)</f>
        <v>-217762809</v>
      </c>
      <c r="J24" s="61">
        <f t="shared" si="7"/>
        <v>0</v>
      </c>
      <c r="K24" s="39">
        <f t="shared" si="7"/>
        <v>0</v>
      </c>
      <c r="L24" s="61">
        <f t="shared" si="7"/>
        <v>-68148983</v>
      </c>
      <c r="M24" s="39">
        <f t="shared" si="7"/>
        <v>-217762809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1556074</v>
      </c>
      <c r="E27" s="65">
        <v>4803160</v>
      </c>
      <c r="F27" s="60">
        <f>H27-D27</f>
        <v>0</v>
      </c>
      <c r="G27" s="37">
        <f>I27-E27</f>
        <v>0</v>
      </c>
      <c r="H27" s="65">
        <f>D27</f>
        <v>1556074</v>
      </c>
      <c r="I27" s="66">
        <f>E27</f>
        <v>4803160</v>
      </c>
      <c r="J27" s="60"/>
      <c r="K27" s="38"/>
      <c r="L27" s="60">
        <f>H27+J27</f>
        <v>1556074</v>
      </c>
      <c r="M27" s="38">
        <f>I27+K27</f>
        <v>4803160</v>
      </c>
    </row>
    <row r="28" spans="1:13" x14ac:dyDescent="0.2">
      <c r="A28" s="9">
        <v>12</v>
      </c>
      <c r="B28" s="7"/>
      <c r="C28" s="18" t="s">
        <v>36</v>
      </c>
      <c r="D28" s="65">
        <v>-620000</v>
      </c>
      <c r="E28" s="65">
        <v>-1835200</v>
      </c>
      <c r="F28" s="60">
        <f>H28-D28</f>
        <v>0</v>
      </c>
      <c r="G28" s="37">
        <f>I28-E28</f>
        <v>0</v>
      </c>
      <c r="H28" s="65">
        <f>D28</f>
        <v>-620000</v>
      </c>
      <c r="I28" s="66">
        <f>E28</f>
        <v>-1835200</v>
      </c>
      <c r="J28" s="60"/>
      <c r="K28" s="38"/>
      <c r="L28" s="60">
        <f>H28+J28</f>
        <v>-620000</v>
      </c>
      <c r="M28" s="38">
        <f>I28+K28</f>
        <v>-1835200</v>
      </c>
    </row>
    <row r="29" spans="1:13" x14ac:dyDescent="0.2">
      <c r="A29" s="9"/>
      <c r="B29" s="7" t="s">
        <v>37</v>
      </c>
      <c r="C29" s="6"/>
      <c r="D29" s="61">
        <v>936074</v>
      </c>
      <c r="E29" s="39">
        <v>2967960</v>
      </c>
      <c r="F29" s="61">
        <f t="shared" ref="F29:M29" si="8">SUM(F27:F28)</f>
        <v>0</v>
      </c>
      <c r="G29" s="39">
        <f t="shared" si="8"/>
        <v>0</v>
      </c>
      <c r="H29" s="61">
        <f>SUM(H27:H28)</f>
        <v>936074</v>
      </c>
      <c r="I29" s="39">
        <f>SUM(I27:I28)</f>
        <v>2967960</v>
      </c>
      <c r="J29" s="61">
        <f t="shared" si="8"/>
        <v>0</v>
      </c>
      <c r="K29" s="39">
        <f t="shared" si="8"/>
        <v>0</v>
      </c>
      <c r="L29" s="61">
        <f t="shared" si="8"/>
        <v>936074</v>
      </c>
      <c r="M29" s="39">
        <f t="shared" si="8"/>
        <v>2967960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13538</v>
      </c>
      <c r="E32" s="65">
        <v>40389</v>
      </c>
      <c r="F32" s="60">
        <f>H32-D32</f>
        <v>0</v>
      </c>
      <c r="G32" s="37">
        <f>I32-E32</f>
        <v>0</v>
      </c>
      <c r="H32" s="65">
        <f t="shared" ref="H32:I35" si="9">D32</f>
        <v>13538</v>
      </c>
      <c r="I32" s="66">
        <f t="shared" si="9"/>
        <v>40389</v>
      </c>
      <c r="J32" s="60"/>
      <c r="K32" s="38"/>
      <c r="L32" s="60">
        <f t="shared" ref="L32:M35" si="10">H32+J32</f>
        <v>13538</v>
      </c>
      <c r="M32" s="38">
        <f t="shared" si="10"/>
        <v>40389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-2279489</v>
      </c>
      <c r="E35" s="65">
        <v>-7163324</v>
      </c>
      <c r="F35" s="60">
        <f t="shared" si="11"/>
        <v>0</v>
      </c>
      <c r="G35" s="37">
        <f t="shared" si="11"/>
        <v>0</v>
      </c>
      <c r="H35" s="65">
        <f t="shared" si="9"/>
        <v>-2279489</v>
      </c>
      <c r="I35" s="66">
        <f t="shared" si="9"/>
        <v>-7163324</v>
      </c>
      <c r="J35" s="60"/>
      <c r="K35" s="38"/>
      <c r="L35" s="60">
        <f t="shared" si="10"/>
        <v>-2279489</v>
      </c>
      <c r="M35" s="38">
        <f t="shared" si="10"/>
        <v>-7163324</v>
      </c>
    </row>
    <row r="36" spans="1:13" x14ac:dyDescent="0.2">
      <c r="A36" s="9"/>
      <c r="B36" s="7" t="s">
        <v>43</v>
      </c>
      <c r="C36" s="6"/>
      <c r="D36" s="61">
        <v>-2265951</v>
      </c>
      <c r="E36" s="39">
        <v>-7122935</v>
      </c>
      <c r="F36" s="61">
        <f>SUM(F32:F35)</f>
        <v>0</v>
      </c>
      <c r="G36" s="39">
        <f>SUM(G32:G35)</f>
        <v>0</v>
      </c>
      <c r="H36" s="61">
        <f>SUM(H32:H35)</f>
        <v>-2265951</v>
      </c>
      <c r="I36" s="39">
        <f>SUM(I32:I35)</f>
        <v>-7122935</v>
      </c>
      <c r="J36" s="61">
        <f>SUM(J32:J34)</f>
        <v>0</v>
      </c>
      <c r="K36" s="39">
        <f>SUM(K32:K34)</f>
        <v>0</v>
      </c>
      <c r="L36" s="61">
        <f>SUM(L32:L35)</f>
        <v>-2265951</v>
      </c>
      <c r="M36" s="39">
        <f>SUM(M32:M35)</f>
        <v>-7122935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133497</v>
      </c>
      <c r="E39" s="65">
        <v>391047</v>
      </c>
      <c r="F39" s="60">
        <f t="shared" ref="F39:G41" si="13">H39-D39</f>
        <v>0</v>
      </c>
      <c r="G39" s="37">
        <f t="shared" si="13"/>
        <v>0</v>
      </c>
      <c r="H39" s="65">
        <f t="shared" si="12"/>
        <v>133497</v>
      </c>
      <c r="I39" s="66">
        <f t="shared" si="12"/>
        <v>391047</v>
      </c>
      <c r="J39" s="60"/>
      <c r="K39" s="38"/>
      <c r="L39" s="60">
        <f t="shared" ref="L39:M41" si="14">H39+J39</f>
        <v>133497</v>
      </c>
      <c r="M39" s="38">
        <f t="shared" si="14"/>
        <v>391047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-255631</v>
      </c>
      <c r="E40" s="65">
        <v>-766023</v>
      </c>
      <c r="F40" s="60">
        <f t="shared" si="13"/>
        <v>0</v>
      </c>
      <c r="G40" s="37">
        <f t="shared" si="13"/>
        <v>0</v>
      </c>
      <c r="H40" s="65">
        <f t="shared" si="12"/>
        <v>-255631</v>
      </c>
      <c r="I40" s="66">
        <f t="shared" si="12"/>
        <v>-766023</v>
      </c>
      <c r="J40" s="60"/>
      <c r="K40" s="38"/>
      <c r="L40" s="60">
        <f t="shared" si="14"/>
        <v>-255631</v>
      </c>
      <c r="M40" s="38">
        <f t="shared" si="14"/>
        <v>-766023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-255631</v>
      </c>
      <c r="E42" s="39">
        <v>-766023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-255631</v>
      </c>
      <c r="I42" s="39">
        <f>SUM(I40:I41)</f>
        <v>-766023</v>
      </c>
      <c r="J42" s="61">
        <f t="shared" si="15"/>
        <v>0</v>
      </c>
      <c r="K42" s="39">
        <f t="shared" si="15"/>
        <v>0</v>
      </c>
      <c r="L42" s="61">
        <f t="shared" si="15"/>
        <v>-255631</v>
      </c>
      <c r="M42" s="39">
        <f t="shared" si="15"/>
        <v>-766023</v>
      </c>
    </row>
    <row r="43" spans="1:13" ht="21" customHeight="1" x14ac:dyDescent="0.2">
      <c r="A43" s="9"/>
      <c r="B43" s="7" t="s">
        <v>49</v>
      </c>
      <c r="C43" s="6"/>
      <c r="D43" s="61">
        <v>-122134</v>
      </c>
      <c r="E43" s="39">
        <v>-374976</v>
      </c>
      <c r="F43" s="61">
        <f t="shared" ref="F43:M43" si="16">F42+F39</f>
        <v>0</v>
      </c>
      <c r="G43" s="39">
        <f t="shared" si="16"/>
        <v>0</v>
      </c>
      <c r="H43" s="61">
        <f>H42+H39</f>
        <v>-122134</v>
      </c>
      <c r="I43" s="39">
        <f>I42+I39</f>
        <v>-374976</v>
      </c>
      <c r="J43" s="61">
        <f t="shared" si="16"/>
        <v>0</v>
      </c>
      <c r="K43" s="39">
        <f t="shared" si="16"/>
        <v>0</v>
      </c>
      <c r="L43" s="61">
        <f t="shared" si="16"/>
        <v>-122134</v>
      </c>
      <c r="M43" s="39">
        <f t="shared" si="16"/>
        <v>-374976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34993</v>
      </c>
      <c r="E49" s="65">
        <v>100677.4856741938</v>
      </c>
      <c r="F49" s="60">
        <f>H49-D49</f>
        <v>0</v>
      </c>
      <c r="G49" s="37">
        <f>I49-E49</f>
        <v>0</v>
      </c>
      <c r="H49" s="65">
        <f>D49</f>
        <v>34993</v>
      </c>
      <c r="I49" s="66">
        <f>E49</f>
        <v>100677.4856741938</v>
      </c>
      <c r="J49" s="60"/>
      <c r="K49" s="38"/>
      <c r="L49" s="60">
        <f>H49+J49</f>
        <v>34993</v>
      </c>
      <c r="M49" s="38">
        <f>I49+K49</f>
        <v>100677.4856741938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-254993</v>
      </c>
      <c r="E51" s="65">
        <v>-824533</v>
      </c>
      <c r="F51" s="60">
        <f>H51-D51</f>
        <v>0</v>
      </c>
      <c r="G51" s="37">
        <f>I51-E51</f>
        <v>0</v>
      </c>
      <c r="H51" s="65">
        <f>D51</f>
        <v>-254993</v>
      </c>
      <c r="I51" s="66">
        <f>E51</f>
        <v>-824533</v>
      </c>
      <c r="J51" s="60"/>
      <c r="K51" s="38"/>
      <c r="L51" s="60">
        <f>H51+J51</f>
        <v>-254993</v>
      </c>
      <c r="M51" s="38">
        <f>I51+K51</f>
        <v>-824533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-479753.59616000066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-479753.59616000066</v>
      </c>
      <c r="J54" s="60"/>
      <c r="K54" s="38"/>
      <c r="L54" s="60">
        <f>H54+J54</f>
        <v>0</v>
      </c>
      <c r="M54" s="38">
        <f>I54+K54</f>
        <v>-479753.59616000066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-943950.55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-943950.55</v>
      </c>
      <c r="J55" s="60"/>
      <c r="K55" s="38"/>
      <c r="L55" s="60">
        <f>H55+J55</f>
        <v>0</v>
      </c>
      <c r="M55" s="38">
        <f>I55+K55</f>
        <v>-943950.55</v>
      </c>
    </row>
    <row r="56" spans="1:15" x14ac:dyDescent="0.2">
      <c r="A56" s="9"/>
      <c r="B56" s="7" t="s">
        <v>57</v>
      </c>
      <c r="C56" s="6"/>
      <c r="D56" s="61">
        <v>0</v>
      </c>
      <c r="E56" s="39">
        <v>-1423704.1461600007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-1423704.1461600007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-1423704.1461600007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35422067.831600003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35422067.831600003</v>
      </c>
      <c r="J70" s="60"/>
      <c r="K70" s="38"/>
      <c r="L70" s="60">
        <f>H70+J70</f>
        <v>0</v>
      </c>
      <c r="M70" s="38">
        <f>I70+K70</f>
        <v>35422067.831600003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-9181117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-9181117</v>
      </c>
      <c r="J71" s="60"/>
      <c r="K71" s="38"/>
      <c r="L71" s="60">
        <f>H71+J71</f>
        <v>0</v>
      </c>
      <c r="M71" s="38">
        <f>I71+K71</f>
        <v>-9181117</v>
      </c>
    </row>
    <row r="72" spans="1:13" x14ac:dyDescent="0.2">
      <c r="A72" s="9"/>
      <c r="B72" s="3"/>
      <c r="C72" s="55" t="s">
        <v>69</v>
      </c>
      <c r="D72" s="61">
        <v>0</v>
      </c>
      <c r="E72" s="39">
        <v>26240950.831600003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26240950.831600003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26240950.831600003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-2298863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-2298863</v>
      </c>
      <c r="J74" s="60"/>
      <c r="K74" s="38"/>
      <c r="L74" s="60">
        <f t="shared" si="22"/>
        <v>0</v>
      </c>
      <c r="M74" s="38">
        <f t="shared" si="22"/>
        <v>-2298863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-58864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-58864</v>
      </c>
      <c r="J76" s="60"/>
      <c r="K76" s="38"/>
      <c r="L76" s="60">
        <f t="shared" si="22"/>
        <v>0</v>
      </c>
      <c r="M76" s="38">
        <f t="shared" si="22"/>
        <v>-58864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-704864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-704864</v>
      </c>
      <c r="J81" s="60"/>
      <c r="K81" s="38"/>
      <c r="L81" s="60">
        <f t="shared" si="22"/>
        <v>0</v>
      </c>
      <c r="M81" s="38">
        <f t="shared" si="22"/>
        <v>-704864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22430333.171114206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22430333.171114206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22430333.171114206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167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5">+E82+E89</f>
        <v>22430333.171114206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22430333.171114206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22430333.171114206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3961361</v>
      </c>
      <c r="E11" s="65">
        <v>10658466</v>
      </c>
      <c r="F11" s="60">
        <f>H11-D11</f>
        <v>0</v>
      </c>
      <c r="G11" s="37">
        <f>I11-E11</f>
        <v>0</v>
      </c>
      <c r="H11" s="65">
        <f>D11</f>
        <v>3961361</v>
      </c>
      <c r="I11" s="66">
        <f>E11</f>
        <v>10658466</v>
      </c>
      <c r="J11" s="60"/>
      <c r="K11" s="38"/>
      <c r="L11" s="60">
        <f t="shared" ref="L11:M15" si="0">H11+J11</f>
        <v>3961361</v>
      </c>
      <c r="M11" s="38">
        <f t="shared" si="0"/>
        <v>10658466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4693596</v>
      </c>
      <c r="E13" s="65">
        <v>14442928</v>
      </c>
      <c r="F13" s="60">
        <f t="shared" si="1"/>
        <v>0</v>
      </c>
      <c r="G13" s="37">
        <f t="shared" si="1"/>
        <v>0</v>
      </c>
      <c r="H13" s="65">
        <f t="shared" si="2"/>
        <v>4693596</v>
      </c>
      <c r="I13" s="66">
        <f t="shared" si="2"/>
        <v>14442928</v>
      </c>
      <c r="J13" s="60"/>
      <c r="K13" s="38"/>
      <c r="L13" s="60">
        <f t="shared" si="0"/>
        <v>4693596</v>
      </c>
      <c r="M13" s="38">
        <f t="shared" si="0"/>
        <v>14442928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148976.09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148976.09</v>
      </c>
      <c r="J15" s="60"/>
      <c r="K15" s="38"/>
      <c r="L15" s="60">
        <f t="shared" si="0"/>
        <v>0</v>
      </c>
      <c r="M15" s="38">
        <f t="shared" si="0"/>
        <v>148976.09</v>
      </c>
    </row>
    <row r="16" spans="1:26" x14ac:dyDescent="0.2">
      <c r="A16" s="9"/>
      <c r="B16" s="7" t="s">
        <v>30</v>
      </c>
      <c r="C16" s="6"/>
      <c r="D16" s="61">
        <v>8654957</v>
      </c>
      <c r="E16" s="39">
        <v>25250370.09</v>
      </c>
      <c r="F16" s="61">
        <f t="shared" ref="F16:M16" si="3">SUM(F11:F15)</f>
        <v>0</v>
      </c>
      <c r="G16" s="39">
        <f t="shared" si="3"/>
        <v>0</v>
      </c>
      <c r="H16" s="61">
        <f>SUM(H11:H15)</f>
        <v>8654957</v>
      </c>
      <c r="I16" s="39">
        <f>SUM(I11:I15)</f>
        <v>25250370.09</v>
      </c>
      <c r="J16" s="61">
        <f t="shared" si="3"/>
        <v>0</v>
      </c>
      <c r="K16" s="39">
        <f t="shared" si="3"/>
        <v>0</v>
      </c>
      <c r="L16" s="61">
        <f t="shared" si="3"/>
        <v>8654957</v>
      </c>
      <c r="M16" s="39">
        <f t="shared" si="3"/>
        <v>25250370.09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-5110555</v>
      </c>
      <c r="E19" s="65">
        <v>-13287562</v>
      </c>
      <c r="F19" s="60">
        <f>H19-D19</f>
        <v>0</v>
      </c>
      <c r="G19" s="37">
        <f>I19-E19</f>
        <v>0</v>
      </c>
      <c r="H19" s="65">
        <f t="shared" si="4"/>
        <v>-5110555</v>
      </c>
      <c r="I19" s="66">
        <f t="shared" si="4"/>
        <v>-13287562</v>
      </c>
      <c r="J19" s="60"/>
      <c r="K19" s="38"/>
      <c r="L19" s="60">
        <f t="shared" ref="L19:M23" si="5">H19+J19</f>
        <v>-5110555</v>
      </c>
      <c r="M19" s="38">
        <f t="shared" si="5"/>
        <v>-13287562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-3543508</v>
      </c>
      <c r="E21" s="65">
        <v>-11110984</v>
      </c>
      <c r="F21" s="60">
        <f t="shared" si="6"/>
        <v>0</v>
      </c>
      <c r="G21" s="37">
        <f t="shared" si="6"/>
        <v>0</v>
      </c>
      <c r="H21" s="65">
        <f t="shared" si="4"/>
        <v>-3543508</v>
      </c>
      <c r="I21" s="66">
        <f t="shared" si="4"/>
        <v>-11110984</v>
      </c>
      <c r="J21" s="60"/>
      <c r="K21" s="38"/>
      <c r="L21" s="60">
        <f t="shared" si="5"/>
        <v>-3543508</v>
      </c>
      <c r="M21" s="38">
        <f t="shared" si="5"/>
        <v>-11110984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15458</v>
      </c>
      <c r="E23" s="65">
        <v>46440</v>
      </c>
      <c r="F23" s="60">
        <f t="shared" si="6"/>
        <v>0</v>
      </c>
      <c r="G23" s="37">
        <f t="shared" si="6"/>
        <v>0</v>
      </c>
      <c r="H23" s="65">
        <f t="shared" si="4"/>
        <v>15458</v>
      </c>
      <c r="I23" s="66">
        <f t="shared" si="4"/>
        <v>46440</v>
      </c>
      <c r="J23" s="60"/>
      <c r="K23" s="38"/>
      <c r="L23" s="60">
        <f t="shared" si="5"/>
        <v>15458</v>
      </c>
      <c r="M23" s="38">
        <f t="shared" si="5"/>
        <v>46440</v>
      </c>
    </row>
    <row r="24" spans="1:13" x14ac:dyDescent="0.2">
      <c r="A24" s="9"/>
      <c r="B24" s="7" t="s">
        <v>33</v>
      </c>
      <c r="C24" s="6"/>
      <c r="D24" s="61">
        <v>-8638605</v>
      </c>
      <c r="E24" s="39">
        <v>-24352106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-8638605</v>
      </c>
      <c r="I24" s="39">
        <f>SUM(I19:I23)</f>
        <v>-24352106</v>
      </c>
      <c r="J24" s="61">
        <f t="shared" si="7"/>
        <v>0</v>
      </c>
      <c r="K24" s="39">
        <f t="shared" si="7"/>
        <v>0</v>
      </c>
      <c r="L24" s="61">
        <f t="shared" si="7"/>
        <v>-8638605</v>
      </c>
      <c r="M24" s="39">
        <f t="shared" si="7"/>
        <v>-24352106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-3137</v>
      </c>
      <c r="E32" s="65">
        <v>-16784</v>
      </c>
      <c r="F32" s="60">
        <f>H32-D32</f>
        <v>0</v>
      </c>
      <c r="G32" s="37">
        <f>I32-E32</f>
        <v>0</v>
      </c>
      <c r="H32" s="65">
        <f t="shared" ref="H32:I35" si="9">D32</f>
        <v>-3137</v>
      </c>
      <c r="I32" s="66">
        <f t="shared" si="9"/>
        <v>-16784</v>
      </c>
      <c r="J32" s="60"/>
      <c r="K32" s="38"/>
      <c r="L32" s="60">
        <f t="shared" ref="L32:M35" si="10">H32+J32</f>
        <v>-3137</v>
      </c>
      <c r="M32" s="38">
        <f t="shared" si="10"/>
        <v>-16784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-3137</v>
      </c>
      <c r="E36" s="39">
        <v>-16784</v>
      </c>
      <c r="F36" s="61">
        <f>SUM(F32:F35)</f>
        <v>0</v>
      </c>
      <c r="G36" s="39">
        <f>SUM(G32:G35)</f>
        <v>0</v>
      </c>
      <c r="H36" s="61">
        <f>SUM(H32:H35)</f>
        <v>-3137</v>
      </c>
      <c r="I36" s="39">
        <f>SUM(I32:I35)</f>
        <v>-16784</v>
      </c>
      <c r="J36" s="61">
        <f>SUM(J32:J34)</f>
        <v>0</v>
      </c>
      <c r="K36" s="39">
        <f>SUM(K32:K34)</f>
        <v>0</v>
      </c>
      <c r="L36" s="61">
        <f>SUM(L32:L35)</f>
        <v>-3137</v>
      </c>
      <c r="M36" s="39">
        <f>SUM(M32:M35)</f>
        <v>-16784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-13215</v>
      </c>
      <c r="E49" s="65">
        <v>-33228.997666711177</v>
      </c>
      <c r="F49" s="60">
        <f>H49-D49</f>
        <v>0</v>
      </c>
      <c r="G49" s="37">
        <f>I49-E49</f>
        <v>0</v>
      </c>
      <c r="H49" s="65">
        <f>D49</f>
        <v>-13215</v>
      </c>
      <c r="I49" s="66">
        <f>E49</f>
        <v>-33228.997666711177</v>
      </c>
      <c r="J49" s="60"/>
      <c r="K49" s="38"/>
      <c r="L49" s="60">
        <f>H49+J49</f>
        <v>-13215</v>
      </c>
      <c r="M49" s="38">
        <f>I49+K49</f>
        <v>-33228.997666711177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-15458</v>
      </c>
      <c r="E51" s="65">
        <v>-46440</v>
      </c>
      <c r="F51" s="60">
        <f>H51-D51</f>
        <v>0</v>
      </c>
      <c r="G51" s="37">
        <f>I51-E51</f>
        <v>0</v>
      </c>
      <c r="H51" s="65">
        <f>D51</f>
        <v>-15458</v>
      </c>
      <c r="I51" s="66">
        <f>E51</f>
        <v>-46440</v>
      </c>
      <c r="J51" s="60"/>
      <c r="K51" s="38"/>
      <c r="L51" s="60">
        <f>H51+J51</f>
        <v>-15458</v>
      </c>
      <c r="M51" s="38">
        <f>I51+K51</f>
        <v>-46440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-290739.94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-290739.94</v>
      </c>
      <c r="J54" s="60"/>
      <c r="K54" s="38"/>
      <c r="L54" s="60">
        <f>H54+J54</f>
        <v>0</v>
      </c>
      <c r="M54" s="38">
        <f>I54+K54</f>
        <v>-290739.94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-582405.27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-582405.27</v>
      </c>
      <c r="J55" s="60"/>
      <c r="K55" s="38"/>
      <c r="L55" s="60">
        <f>H55+J55</f>
        <v>0</v>
      </c>
      <c r="M55" s="38">
        <f>I55+K55</f>
        <v>-582405.27</v>
      </c>
    </row>
    <row r="56" spans="1:15" x14ac:dyDescent="0.2">
      <c r="A56" s="9"/>
      <c r="B56" s="7" t="s">
        <v>57</v>
      </c>
      <c r="C56" s="6"/>
      <c r="D56" s="61">
        <v>0</v>
      </c>
      <c r="E56" s="39">
        <v>-873145.21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-873145.21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-873145.21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1096737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1096737</v>
      </c>
      <c r="J70" s="60"/>
      <c r="K70" s="38"/>
      <c r="L70" s="60">
        <f>H70+J70</f>
        <v>0</v>
      </c>
      <c r="M70" s="38">
        <f>I70+K70</f>
        <v>1096737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1096737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1096737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1096737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-21025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-21025</v>
      </c>
      <c r="J74" s="60"/>
      <c r="K74" s="38"/>
      <c r="L74" s="60">
        <f t="shared" si="22"/>
        <v>0</v>
      </c>
      <c r="M74" s="38">
        <f t="shared" si="22"/>
        <v>-21025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-181563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-181563</v>
      </c>
      <c r="J81" s="60"/>
      <c r="K81" s="38"/>
      <c r="L81" s="60">
        <f t="shared" si="22"/>
        <v>0</v>
      </c>
      <c r="M81" s="38">
        <f t="shared" si="22"/>
        <v>-181563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822814.88233328867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822814.88233328867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822814.88233328867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208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67">
        <v>1106186</v>
      </c>
      <c r="F86" s="67">
        <v>0</v>
      </c>
      <c r="G86" s="219">
        <v>0</v>
      </c>
      <c r="H86" s="222">
        <f t="shared" ref="H86:I88" si="24">D86</f>
        <v>0</v>
      </c>
      <c r="I86" s="219">
        <f t="shared" si="24"/>
        <v>1106186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1106186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0">
        <v>0</v>
      </c>
      <c r="F88" s="220">
        <v>0</v>
      </c>
      <c r="G88" s="221">
        <v>0</v>
      </c>
      <c r="H88" s="136">
        <f t="shared" si="24"/>
        <v>0</v>
      </c>
      <c r="I88" s="221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1106186</v>
      </c>
      <c r="F89" s="223">
        <f t="shared" si="26"/>
        <v>0</v>
      </c>
      <c r="G89" s="223">
        <f t="shared" si="26"/>
        <v>0</v>
      </c>
      <c r="H89" s="155">
        <f t="shared" si="26"/>
        <v>0</v>
      </c>
      <c r="I89" s="155">
        <f t="shared" si="26"/>
        <v>1106186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1106186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1929000.8823332887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1929000.8823332887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1929000.8823332887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65" activePane="bottomRight" state="frozen"/>
      <selection pane="topRight"/>
      <selection pane="bottomLeft"/>
      <selection pane="bottomRight" activeCell="E82" sqref="E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8" width="15.42578125" style="31" customWidth="1"/>
    <col min="9" max="9" width="16.5703125" style="31" bestFit="1" customWidth="1"/>
    <col min="10" max="12" width="15.42578125" customWidth="1"/>
    <col min="13" max="13" width="16.5703125" bestFit="1" customWidth="1"/>
    <col min="14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-9821733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-9821733</v>
      </c>
      <c r="J12" s="60"/>
      <c r="K12" s="38"/>
      <c r="L12" s="60">
        <f t="shared" si="0"/>
        <v>0</v>
      </c>
      <c r="M12" s="38">
        <f t="shared" si="0"/>
        <v>-9821733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-9821733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-9821733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-9821733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2163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2163</v>
      </c>
      <c r="J60" s="65"/>
      <c r="K60" s="38"/>
      <c r="L60" s="60">
        <f>H60+J60</f>
        <v>0</v>
      </c>
      <c r="M60" s="38">
        <f>I60+K60</f>
        <v>2163</v>
      </c>
    </row>
    <row r="61" spans="1:15" x14ac:dyDescent="0.2">
      <c r="A61" s="9"/>
      <c r="B61" s="62" t="s">
        <v>61</v>
      </c>
      <c r="C61" s="6"/>
      <c r="D61" s="61">
        <v>0</v>
      </c>
      <c r="E61" s="39">
        <v>2163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2163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2163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143891613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143891613</v>
      </c>
      <c r="J70" s="65"/>
      <c r="K70" s="38"/>
      <c r="L70" s="60">
        <f t="shared" si="20"/>
        <v>0</v>
      </c>
      <c r="M70" s="38">
        <f t="shared" si="20"/>
        <v>143891613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-112609979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-112609979</v>
      </c>
      <c r="J71" s="65"/>
      <c r="K71" s="38"/>
      <c r="L71" s="60">
        <f t="shared" si="20"/>
        <v>0</v>
      </c>
      <c r="M71" s="38">
        <f t="shared" si="20"/>
        <v>-112609979</v>
      </c>
    </row>
    <row r="72" spans="1:13" x14ac:dyDescent="0.2">
      <c r="A72" s="9"/>
      <c r="B72" s="3"/>
      <c r="C72" s="55" t="s">
        <v>69</v>
      </c>
      <c r="D72" s="61">
        <v>0</v>
      </c>
      <c r="E72" s="39">
        <v>31281634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31281634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31281634</v>
      </c>
    </row>
    <row r="73" spans="1:13" x14ac:dyDescent="0.2">
      <c r="A73" s="9">
        <v>32</v>
      </c>
      <c r="B73" s="3"/>
      <c r="C73" s="10" t="s">
        <v>129</v>
      </c>
      <c r="D73" s="60"/>
      <c r="E73" s="38">
        <v>-97744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-97744</v>
      </c>
      <c r="J73" s="60"/>
      <c r="K73" s="38"/>
      <c r="L73" s="60">
        <f t="shared" ref="L73:M81" si="23">H73+J73</f>
        <v>0</v>
      </c>
      <c r="M73" s="38">
        <f t="shared" si="23"/>
        <v>-97744</v>
      </c>
    </row>
    <row r="74" spans="1:13" x14ac:dyDescent="0.2">
      <c r="A74" s="9">
        <v>33</v>
      </c>
      <c r="B74" s="3"/>
      <c r="C74" s="10" t="s">
        <v>71</v>
      </c>
      <c r="D74" s="60"/>
      <c r="E74" s="38">
        <v>92639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92639</v>
      </c>
      <c r="J74" s="60"/>
      <c r="K74" s="38"/>
      <c r="L74" s="60">
        <f t="shared" si="23"/>
        <v>0</v>
      </c>
      <c r="M74" s="38">
        <f t="shared" si="23"/>
        <v>92639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-107136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-107136</v>
      </c>
      <c r="J75" s="60"/>
      <c r="K75" s="38"/>
      <c r="L75" s="60">
        <f t="shared" si="23"/>
        <v>0</v>
      </c>
      <c r="M75" s="38">
        <f t="shared" si="23"/>
        <v>-107136</v>
      </c>
    </row>
    <row r="76" spans="1:13" x14ac:dyDescent="0.2">
      <c r="A76" s="9">
        <v>35</v>
      </c>
      <c r="B76" s="3"/>
      <c r="C76" s="10" t="s">
        <v>73</v>
      </c>
      <c r="D76" s="60"/>
      <c r="E76" s="3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-382424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-382424</v>
      </c>
      <c r="J77" s="60"/>
      <c r="K77" s="38"/>
      <c r="L77" s="60">
        <f t="shared" si="23"/>
        <v>0</v>
      </c>
      <c r="M77" s="38">
        <f t="shared" si="23"/>
        <v>-382424</v>
      </c>
    </row>
    <row r="78" spans="1:13" x14ac:dyDescent="0.2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">
      <c r="A80" s="9">
        <v>39</v>
      </c>
      <c r="B80" s="3"/>
      <c r="C80" s="10" t="s">
        <v>211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20863690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20863690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20863690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B60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37122159</v>
      </c>
      <c r="E11" s="146">
        <v>123257790</v>
      </c>
      <c r="F11" s="60">
        <f>H11-D11</f>
        <v>0</v>
      </c>
      <c r="G11" s="37">
        <f>I11-E11</f>
        <v>0</v>
      </c>
      <c r="H11" s="65">
        <f>D11</f>
        <v>37122159</v>
      </c>
      <c r="I11" s="66">
        <f>E11</f>
        <v>123257790</v>
      </c>
      <c r="J11" s="60"/>
      <c r="K11" s="38"/>
      <c r="L11" s="60">
        <f t="shared" ref="L11:M15" si="0">H11+J11</f>
        <v>37122159</v>
      </c>
      <c r="M11" s="38">
        <f t="shared" si="0"/>
        <v>123257790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2697571</v>
      </c>
      <c r="E13" s="146">
        <v>9524335</v>
      </c>
      <c r="F13" s="60">
        <f t="shared" si="1"/>
        <v>0</v>
      </c>
      <c r="G13" s="37">
        <f t="shared" si="1"/>
        <v>0</v>
      </c>
      <c r="H13" s="65">
        <f t="shared" si="2"/>
        <v>2697571</v>
      </c>
      <c r="I13" s="66">
        <f t="shared" si="2"/>
        <v>9524335</v>
      </c>
      <c r="J13" s="60"/>
      <c r="K13" s="38"/>
      <c r="L13" s="60">
        <f t="shared" si="0"/>
        <v>2697571</v>
      </c>
      <c r="M13" s="38">
        <f t="shared" si="0"/>
        <v>9524335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39819730</v>
      </c>
      <c r="E16" s="166">
        <v>132782125</v>
      </c>
      <c r="F16" s="61">
        <f t="shared" ref="F16:M16" si="3">SUM(F11:F15)</f>
        <v>0</v>
      </c>
      <c r="G16" s="39">
        <f t="shared" si="3"/>
        <v>0</v>
      </c>
      <c r="H16" s="61">
        <f>SUM(H11:H15)</f>
        <v>39819730</v>
      </c>
      <c r="I16" s="39">
        <f>SUM(I11:I15)</f>
        <v>132782125</v>
      </c>
      <c r="J16" s="61">
        <f t="shared" si="3"/>
        <v>0</v>
      </c>
      <c r="K16" s="39">
        <f t="shared" si="3"/>
        <v>0</v>
      </c>
      <c r="L16" s="61">
        <f t="shared" si="3"/>
        <v>39819730</v>
      </c>
      <c r="M16" s="39">
        <f t="shared" si="3"/>
        <v>132782125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-39373116</v>
      </c>
      <c r="E19" s="146">
        <v>-129674055</v>
      </c>
      <c r="F19" s="60">
        <f>H19-D19</f>
        <v>0</v>
      </c>
      <c r="G19" s="37">
        <f>I19-E19</f>
        <v>0</v>
      </c>
      <c r="H19" s="65">
        <f t="shared" si="4"/>
        <v>-39373116</v>
      </c>
      <c r="I19" s="66">
        <f t="shared" si="4"/>
        <v>-129674055</v>
      </c>
      <c r="J19" s="60"/>
      <c r="K19" s="38"/>
      <c r="L19" s="60">
        <f t="shared" ref="L19:M23" si="5">H19+J19</f>
        <v>-39373116</v>
      </c>
      <c r="M19" s="38">
        <f t="shared" si="5"/>
        <v>-129674055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-461968</v>
      </c>
      <c r="E21" s="146">
        <v>-1763538</v>
      </c>
      <c r="F21" s="60">
        <f t="shared" si="6"/>
        <v>0</v>
      </c>
      <c r="G21" s="37">
        <f t="shared" si="6"/>
        <v>0</v>
      </c>
      <c r="H21" s="65">
        <f t="shared" si="4"/>
        <v>-461968</v>
      </c>
      <c r="I21" s="66">
        <f t="shared" si="4"/>
        <v>-1763538</v>
      </c>
      <c r="J21" s="60"/>
      <c r="K21" s="38"/>
      <c r="L21" s="60">
        <f t="shared" si="5"/>
        <v>-461968</v>
      </c>
      <c r="M21" s="38">
        <f t="shared" si="5"/>
        <v>-1763538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5518</v>
      </c>
      <c r="E23" s="146">
        <v>17235</v>
      </c>
      <c r="F23" s="60">
        <f t="shared" si="6"/>
        <v>0</v>
      </c>
      <c r="G23" s="37">
        <f t="shared" si="6"/>
        <v>0</v>
      </c>
      <c r="H23" s="65">
        <f t="shared" si="4"/>
        <v>5518</v>
      </c>
      <c r="I23" s="66">
        <f t="shared" si="4"/>
        <v>17235</v>
      </c>
      <c r="J23" s="60"/>
      <c r="K23" s="38"/>
      <c r="L23" s="60">
        <f t="shared" si="5"/>
        <v>5518</v>
      </c>
      <c r="M23" s="38">
        <f t="shared" si="5"/>
        <v>17235</v>
      </c>
    </row>
    <row r="24" spans="1:13" x14ac:dyDescent="0.2">
      <c r="A24" s="9"/>
      <c r="B24" s="7" t="s">
        <v>33</v>
      </c>
      <c r="C24" s="6"/>
      <c r="D24" s="166">
        <v>-39829566</v>
      </c>
      <c r="E24" s="166">
        <v>-131420358</v>
      </c>
      <c r="F24" s="61">
        <f t="shared" ref="F24:M24" si="7">SUM(F19:F23)</f>
        <v>0</v>
      </c>
      <c r="G24" s="39">
        <f t="shared" si="7"/>
        <v>0</v>
      </c>
      <c r="H24" s="61">
        <f>SUM(H19:H23)</f>
        <v>-39829566</v>
      </c>
      <c r="I24" s="39">
        <f>SUM(I19:I23)</f>
        <v>-131420358</v>
      </c>
      <c r="J24" s="61">
        <f t="shared" si="7"/>
        <v>0</v>
      </c>
      <c r="K24" s="39">
        <f t="shared" si="7"/>
        <v>0</v>
      </c>
      <c r="L24" s="61">
        <f t="shared" si="7"/>
        <v>-39829566</v>
      </c>
      <c r="M24" s="39">
        <f t="shared" si="7"/>
        <v>-131420358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9836</v>
      </c>
      <c r="E49" s="146">
        <v>43573.48</v>
      </c>
      <c r="F49" s="60">
        <f>H49-D49</f>
        <v>0</v>
      </c>
      <c r="G49" s="37">
        <f>I49-E49</f>
        <v>0</v>
      </c>
      <c r="H49" s="65">
        <f>D49</f>
        <v>9836</v>
      </c>
      <c r="I49" s="66">
        <f>E49</f>
        <v>43573.48</v>
      </c>
      <c r="J49" s="60"/>
      <c r="K49" s="38"/>
      <c r="L49" s="60">
        <f>H49+J49</f>
        <v>9836</v>
      </c>
      <c r="M49" s="38">
        <f>I49+K49</f>
        <v>43573.48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-5518</v>
      </c>
      <c r="E51" s="146">
        <v>-17235</v>
      </c>
      <c r="F51" s="60">
        <f>H51-D51</f>
        <v>0</v>
      </c>
      <c r="G51" s="37">
        <f>I51-E51</f>
        <v>0</v>
      </c>
      <c r="H51" s="65">
        <f>D51</f>
        <v>-5518</v>
      </c>
      <c r="I51" s="66">
        <f>E51</f>
        <v>-17235</v>
      </c>
      <c r="J51" s="60"/>
      <c r="K51" s="38"/>
      <c r="L51" s="60">
        <f>H51+J51</f>
        <v>-5518</v>
      </c>
      <c r="M51" s="38">
        <f>I51+K51</f>
        <v>-17235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-4864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-4864</v>
      </c>
      <c r="J54" s="60"/>
      <c r="K54" s="38"/>
      <c r="L54" s="60">
        <f>H54+J54</f>
        <v>0</v>
      </c>
      <c r="M54" s="38">
        <f>I54+K54</f>
        <v>-4864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-4864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-4864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-4864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9378952.5228982903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9378952.5228982903</v>
      </c>
      <c r="J70" s="65"/>
      <c r="K70" s="38"/>
      <c r="L70" s="60">
        <f t="shared" si="20"/>
        <v>0</v>
      </c>
      <c r="M70" s="38">
        <f t="shared" si="20"/>
        <v>9378952.5228982903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287595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287595</v>
      </c>
      <c r="J71" s="65"/>
      <c r="K71" s="38"/>
      <c r="L71" s="60">
        <f t="shared" si="20"/>
        <v>0</v>
      </c>
      <c r="M71" s="38">
        <f t="shared" si="20"/>
        <v>287595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9666547.5228982903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9666547.5228982903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9666547.5228982903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-9140939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-9140939</v>
      </c>
      <c r="J74" s="60"/>
      <c r="K74" s="38"/>
      <c r="L74" s="60">
        <f t="shared" si="23"/>
        <v>0</v>
      </c>
      <c r="M74" s="38">
        <f t="shared" si="23"/>
        <v>-9140939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-277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-277</v>
      </c>
      <c r="J81" s="60"/>
      <c r="K81" s="38"/>
      <c r="L81" s="60">
        <f t="shared" si="23"/>
        <v>0</v>
      </c>
      <c r="M81" s="38">
        <f t="shared" si="23"/>
        <v>-277</v>
      </c>
    </row>
    <row r="82" spans="1:13" s="2" customFormat="1" ht="20.25" customHeight="1" thickBot="1" x14ac:dyDescent="0.25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1908573.0028982866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1908573.0028982866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1908573.0028982866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159</v>
      </c>
      <c r="B85" s="3"/>
      <c r="L85" s="45"/>
    </row>
    <row r="86" spans="1:13" s="3" customFormat="1" x14ac:dyDescent="0.2">
      <c r="A86" s="144"/>
      <c r="C86" s="10" t="s">
        <v>162</v>
      </c>
      <c r="D86" s="148">
        <v>0</v>
      </c>
      <c r="E86" s="148">
        <v>1751905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1751905</v>
      </c>
      <c r="J86" s="148"/>
      <c r="K86" s="148"/>
      <c r="L86" s="148">
        <f t="shared" ref="L86:M88" si="27">H86+J86</f>
        <v>0</v>
      </c>
      <c r="M86" s="148">
        <f t="shared" si="27"/>
        <v>1751905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1751905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1751905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1751905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3660478.0028982866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3660478.0028982866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3660478.0028982866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>
      <selection activeCell="D69" sqref="D6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0005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2332393.7891000002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2332393.7891000002</v>
      </c>
      <c r="J70" s="65"/>
      <c r="K70" s="38"/>
      <c r="L70" s="60">
        <f t="shared" si="20"/>
        <v>0</v>
      </c>
      <c r="M70" s="38">
        <f t="shared" si="20"/>
        <v>2332393.7891000002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670292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670292</v>
      </c>
      <c r="J71" s="65"/>
      <c r="K71" s="38"/>
      <c r="L71" s="60">
        <f t="shared" si="20"/>
        <v>0</v>
      </c>
      <c r="M71" s="38">
        <f t="shared" si="20"/>
        <v>670292</v>
      </c>
    </row>
    <row r="72" spans="1:13" x14ac:dyDescent="0.2">
      <c r="A72" s="9"/>
      <c r="B72" s="3"/>
      <c r="C72" s="55" t="s">
        <v>69</v>
      </c>
      <c r="D72" s="61">
        <v>0</v>
      </c>
      <c r="E72" s="39">
        <v>3002685.7891000002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3002685.7891000002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3002685.7891000002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-3000000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-3000000</v>
      </c>
      <c r="J81" s="60"/>
      <c r="K81" s="38"/>
      <c r="L81" s="60">
        <f t="shared" si="23"/>
        <v>0</v>
      </c>
      <c r="M81" s="38">
        <f t="shared" si="23"/>
        <v>-3000000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2685.7891000001691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2685.7891000001691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2685.7891000001691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M63" activePane="bottomRight" state="frozen"/>
      <selection activeCell="I97" sqref="I97"/>
      <selection pane="topRight" activeCell="I97" sqref="I97"/>
      <selection pane="bottomLeft" activeCell="I97" sqref="I97"/>
      <selection pane="bottomRight" activeCell="Q75" sqref="Q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103592644</v>
      </c>
      <c r="E11" s="38">
        <f>SUM(G11,I11,K11,M11,O11,Q11,S11,U11,W11,Y11,AA11,AC11,AE11)</f>
        <v>326512558.28999996</v>
      </c>
      <c r="F11" s="60">
        <f>'TIE-OUT'!F11+RECLASS!F11</f>
        <v>0</v>
      </c>
      <c r="G11" s="38">
        <f>'TIE-OUT'!G11+RECLASS!G11</f>
        <v>0</v>
      </c>
      <c r="H11" s="118">
        <f>+Actuals!E164</f>
        <v>103816425</v>
      </c>
      <c r="I11" s="119">
        <f>+Actuals!F164</f>
        <v>321642468.82999998</v>
      </c>
      <c r="J11" s="118">
        <f>+Actuals!G164</f>
        <v>-179384</v>
      </c>
      <c r="K11" s="119">
        <f>+Actuals!H164</f>
        <v>6969179.4399999995</v>
      </c>
      <c r="L11" s="118">
        <f>+Actuals!I164</f>
        <v>0</v>
      </c>
      <c r="M11" s="119">
        <v>-2111386.63</v>
      </c>
      <c r="N11" s="118">
        <v>6883</v>
      </c>
      <c r="O11" s="119">
        <v>22265.25</v>
      </c>
      <c r="P11" s="118">
        <v>-51280</v>
      </c>
      <c r="Q11" s="119">
        <v>-9968.6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7107883.3799999999</v>
      </c>
      <c r="F12" s="60">
        <f>'TIE-OUT'!F12+RECLASS!F12</f>
        <v>0</v>
      </c>
      <c r="G12" s="38">
        <f>'TIE-OUT'!G12+RECLASS!G12</f>
        <v>7127008.3799999999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4">
        <v>-19125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49501524</v>
      </c>
      <c r="E13" s="38">
        <f t="shared" si="0"/>
        <v>166240889</v>
      </c>
      <c r="F13" s="60">
        <f>'TIE-OUT'!F13+RECLASS!F13</f>
        <v>0</v>
      </c>
      <c r="G13" s="38">
        <f>'TIE-OUT'!G13+RECLASS!G13</f>
        <v>0</v>
      </c>
      <c r="H13" s="118">
        <f>+Actuals!E166</f>
        <v>49533735</v>
      </c>
      <c r="I13" s="119">
        <f>+Actuals!F166</f>
        <v>166337522</v>
      </c>
      <c r="J13" s="118">
        <f>+Actuals!G166</f>
        <v>0</v>
      </c>
      <c r="K13" s="119">
        <f>+Actuals!H166</f>
        <v>0</v>
      </c>
      <c r="L13" s="118">
        <v>-32211</v>
      </c>
      <c r="M13" s="119">
        <v>-96633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659140.11999999953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8964274.5199999996</v>
      </c>
      <c r="J15" s="118">
        <f>+Actuals!G168</f>
        <v>0</v>
      </c>
      <c r="K15" s="119">
        <f>+Actuals!H168</f>
        <v>-8319047</v>
      </c>
      <c r="L15" s="118">
        <f>+Actuals!I168</f>
        <v>0</v>
      </c>
      <c r="M15" s="119">
        <v>16937</v>
      </c>
      <c r="N15" s="118">
        <f>+Actuals!K168</f>
        <v>0</v>
      </c>
      <c r="O15" s="119">
        <v>-3024.4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153094168</v>
      </c>
      <c r="E16" s="39">
        <f t="shared" si="1"/>
        <v>500520470.78999996</v>
      </c>
      <c r="F16" s="61">
        <f t="shared" si="1"/>
        <v>0</v>
      </c>
      <c r="G16" s="39">
        <f t="shared" si="1"/>
        <v>7127008.3799999999</v>
      </c>
      <c r="H16" s="61">
        <f t="shared" si="1"/>
        <v>153350160</v>
      </c>
      <c r="I16" s="39">
        <f t="shared" si="1"/>
        <v>496944265.34999996</v>
      </c>
      <c r="J16" s="61">
        <f t="shared" ref="J16:AO16" si="2">SUM(J11:J15)</f>
        <v>-179384</v>
      </c>
      <c r="K16" s="39">
        <f t="shared" si="2"/>
        <v>-1368992.5600000005</v>
      </c>
      <c r="L16" s="61">
        <f t="shared" si="2"/>
        <v>-32211</v>
      </c>
      <c r="M16" s="39">
        <f t="shared" si="2"/>
        <v>-2191082.63</v>
      </c>
      <c r="N16" s="61">
        <f t="shared" si="2"/>
        <v>6883</v>
      </c>
      <c r="O16" s="39">
        <f t="shared" si="2"/>
        <v>19240.849999999999</v>
      </c>
      <c r="P16" s="61">
        <f t="shared" si="2"/>
        <v>-51280</v>
      </c>
      <c r="Q16" s="39">
        <f t="shared" si="2"/>
        <v>-9968.6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-110430183</v>
      </c>
      <c r="E19" s="38">
        <f t="shared" si="3"/>
        <v>-344147232.80000001</v>
      </c>
      <c r="F19" s="64">
        <f>'TIE-OUT'!F19+RECLASS!F19</f>
        <v>0</v>
      </c>
      <c r="G19" s="68">
        <f>'TIE-OUT'!G19+RECLASS!G19</f>
        <v>0</v>
      </c>
      <c r="H19" s="118">
        <f>+Actuals!E169</f>
        <v>-110401773</v>
      </c>
      <c r="I19" s="119">
        <f>+Actuals!F169</f>
        <v>-344623164.88999999</v>
      </c>
      <c r="J19" s="118">
        <f>+Actuals!G169</f>
        <v>-250910</v>
      </c>
      <c r="K19" s="119">
        <f>+Actuals!H169</f>
        <v>-3371100.06</v>
      </c>
      <c r="L19" s="118">
        <f>-139910+293650</f>
        <v>153740</v>
      </c>
      <c r="M19" s="119">
        <f>2291545.45+875664</f>
        <v>3167209.45</v>
      </c>
      <c r="N19" s="118">
        <v>18588</v>
      </c>
      <c r="O19" s="119">
        <v>382894.7</v>
      </c>
      <c r="P19" s="118">
        <v>50172</v>
      </c>
      <c r="Q19" s="119">
        <v>296928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-6375635.3799999999</v>
      </c>
      <c r="F20" s="60">
        <f>'TIE-OUT'!F20+RECLASS!F20</f>
        <v>0</v>
      </c>
      <c r="G20" s="38">
        <f>'TIE-OUT'!G20+RECLASS!G20</f>
        <v>-7076268.3899999997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4">
        <f>516141.03-539701+14880+5386.88+10076.1+588900</f>
        <v>595683.01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v>104950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-43928027</v>
      </c>
      <c r="E21" s="38">
        <f t="shared" si="3"/>
        <v>-150081406</v>
      </c>
      <c r="F21" s="60">
        <f>'TIE-OUT'!F21+RECLASS!F21</f>
        <v>0</v>
      </c>
      <c r="G21" s="38">
        <f>'TIE-OUT'!G21+RECLASS!G21</f>
        <v>0</v>
      </c>
      <c r="H21" s="118">
        <f>+Actuals!E171</f>
        <v>-37386314</v>
      </c>
      <c r="I21" s="119">
        <f>+Actuals!F171</f>
        <v>-126576118</v>
      </c>
      <c r="J21" s="118">
        <f>+Actuals!G171</f>
        <v>0</v>
      </c>
      <c r="K21" s="119">
        <f>+Actuals!H171</f>
        <v>0</v>
      </c>
      <c r="L21" s="118">
        <v>-6541713</v>
      </c>
      <c r="M21" s="119">
        <v>-23505288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205008</v>
      </c>
      <c r="E23" s="38">
        <f t="shared" si="3"/>
        <v>611334.15599999996</v>
      </c>
      <c r="F23" s="81">
        <f>'TIE-OUT'!F23+RECLASS!F23</f>
        <v>0</v>
      </c>
      <c r="G23" s="82">
        <f>'TIE-OUT'!G23+RECLASS!G23</f>
        <v>0</v>
      </c>
      <c r="H23" s="118">
        <f>+Actuals!E173</f>
        <v>496512</v>
      </c>
      <c r="I23" s="119">
        <f>+Actuals!F173</f>
        <v>1480598.784</v>
      </c>
      <c r="J23" s="118">
        <f>+Actuals!G173</f>
        <v>2171</v>
      </c>
      <c r="K23" s="119">
        <f>+Actuals!H173</f>
        <v>6473.9219999999996</v>
      </c>
      <c r="L23" s="118">
        <v>-293650</v>
      </c>
      <c r="M23" s="119">
        <v>-875664</v>
      </c>
      <c r="N23" s="118">
        <v>-25</v>
      </c>
      <c r="O23" s="119">
        <v>-74.55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-154153202</v>
      </c>
      <c r="E24" s="39">
        <f t="shared" si="4"/>
        <v>-499992940.02399999</v>
      </c>
      <c r="F24" s="61">
        <f t="shared" si="4"/>
        <v>0</v>
      </c>
      <c r="G24" s="39">
        <f t="shared" si="4"/>
        <v>-7076268.3899999997</v>
      </c>
      <c r="H24" s="61">
        <f t="shared" si="4"/>
        <v>-147291575</v>
      </c>
      <c r="I24" s="39">
        <f t="shared" si="4"/>
        <v>-469718684.10600001</v>
      </c>
      <c r="J24" s="61">
        <f t="shared" ref="J24:AO24" si="5">SUM(J19:J23)</f>
        <v>-248739</v>
      </c>
      <c r="K24" s="39">
        <f t="shared" si="5"/>
        <v>-2768943.128</v>
      </c>
      <c r="L24" s="61">
        <f t="shared" si="5"/>
        <v>-6681623</v>
      </c>
      <c r="M24" s="39">
        <f t="shared" si="5"/>
        <v>-21213742.550000001</v>
      </c>
      <c r="N24" s="61">
        <f t="shared" si="5"/>
        <v>18563</v>
      </c>
      <c r="O24" s="39">
        <f t="shared" si="5"/>
        <v>382820.15</v>
      </c>
      <c r="P24" s="61">
        <f t="shared" si="5"/>
        <v>50172</v>
      </c>
      <c r="Q24" s="39">
        <f t="shared" si="5"/>
        <v>401878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603561</v>
      </c>
      <c r="E27" s="38">
        <f>SUM(G27,I27,K27,M27,O27,Q27,S27,U27,W27,Y27,AA27,AC27,AE27)</f>
        <v>2079284.92</v>
      </c>
      <c r="F27" s="64">
        <f>'TIE-OUT'!F27+RECLASS!F27</f>
        <v>0</v>
      </c>
      <c r="G27" s="68">
        <f>'TIE-OUT'!G27+RECLASS!G27</f>
        <v>0</v>
      </c>
      <c r="H27" s="118">
        <f>+Actuals!E174</f>
        <v>603561</v>
      </c>
      <c r="I27" s="119">
        <f>+Actuals!F174</f>
        <v>2079284.92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-217380</v>
      </c>
      <c r="E28" s="38">
        <f>SUM(G28,I28,K28,M28,O28,Q28,S28,U28,W28,Y28,AA28,AC28,AE28)</f>
        <v>-731988.04</v>
      </c>
      <c r="F28" s="81">
        <f>'TIE-OUT'!F28+RECLASS!F28</f>
        <v>0</v>
      </c>
      <c r="G28" s="82">
        <f>'TIE-OUT'!G28+RECLASS!G28</f>
        <v>0</v>
      </c>
      <c r="H28" s="118">
        <f>+Actuals!E175</f>
        <v>-217380</v>
      </c>
      <c r="I28" s="119">
        <f>+Actuals!F175</f>
        <v>-731988.04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386181</v>
      </c>
      <c r="E29" s="39">
        <f t="shared" si="6"/>
        <v>1347296.88</v>
      </c>
      <c r="F29" s="61">
        <f t="shared" si="6"/>
        <v>0</v>
      </c>
      <c r="G29" s="39">
        <f t="shared" si="6"/>
        <v>0</v>
      </c>
      <c r="H29" s="61">
        <f t="shared" si="6"/>
        <v>386181</v>
      </c>
      <c r="I29" s="39">
        <f t="shared" si="6"/>
        <v>1347296.88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340952</v>
      </c>
      <c r="E32" s="38">
        <f t="shared" si="8"/>
        <v>1016718.5319999999</v>
      </c>
      <c r="F32" s="64">
        <f>'TIE-OUT'!F32+RECLASS!F32</f>
        <v>0</v>
      </c>
      <c r="G32" s="68">
        <f>'TIE-OUT'!G32+RECLASS!G32</f>
        <v>0</v>
      </c>
      <c r="H32" s="118">
        <f>+Actuals!E176</f>
        <v>195763</v>
      </c>
      <c r="I32" s="119">
        <f>+Actuals!F176</f>
        <v>583765.26599999995</v>
      </c>
      <c r="J32" s="118">
        <f>+Actuals!G176</f>
        <v>46808</v>
      </c>
      <c r="K32" s="119">
        <f>+Actuals!H176</f>
        <v>139581.45600000001</v>
      </c>
      <c r="L32" s="118">
        <v>97341</v>
      </c>
      <c r="M32" s="119">
        <v>290270.86</v>
      </c>
      <c r="N32" s="118">
        <v>254</v>
      </c>
      <c r="O32" s="119">
        <v>757.1</v>
      </c>
      <c r="P32" s="118">
        <v>786</v>
      </c>
      <c r="Q32" s="119">
        <v>2343.85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-54354</v>
      </c>
      <c r="E33" s="38">
        <f t="shared" si="8"/>
        <v>-165826.59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-11853</v>
      </c>
      <c r="K33" s="119">
        <f>+Actuals!H177</f>
        <v>-17929.82</v>
      </c>
      <c r="L33" s="118">
        <v>-41613</v>
      </c>
      <c r="M33" s="119">
        <v>-144478.38</v>
      </c>
      <c r="N33" s="118">
        <v>-869</v>
      </c>
      <c r="O33" s="119">
        <v>-3355.21</v>
      </c>
      <c r="P33" s="118">
        <v>-19</v>
      </c>
      <c r="Q33" s="119">
        <v>-63.18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44875</v>
      </c>
      <c r="E34" s="38">
        <f t="shared" si="8"/>
        <v>136792.38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11153</v>
      </c>
      <c r="K34" s="119">
        <f>+Actuals!H178</f>
        <v>16257.5</v>
      </c>
      <c r="L34" s="118">
        <v>33722</v>
      </c>
      <c r="M34" s="119">
        <v>120534.88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-2</v>
      </c>
      <c r="E35" s="38">
        <f t="shared" si="8"/>
        <v>1977318.9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v>-2</v>
      </c>
      <c r="M35" s="119">
        <v>1977318.9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331471</v>
      </c>
      <c r="E36" s="39">
        <f t="shared" si="9"/>
        <v>2965003.2220000001</v>
      </c>
      <c r="F36" s="61">
        <f t="shared" si="9"/>
        <v>0</v>
      </c>
      <c r="G36" s="39">
        <f t="shared" si="9"/>
        <v>0</v>
      </c>
      <c r="H36" s="61">
        <f t="shared" si="9"/>
        <v>195763</v>
      </c>
      <c r="I36" s="39">
        <f t="shared" si="9"/>
        <v>583765.26599999995</v>
      </c>
      <c r="J36" s="61">
        <f t="shared" ref="J36:AO36" si="10">SUM(J32:J35)</f>
        <v>46108</v>
      </c>
      <c r="K36" s="39">
        <f t="shared" si="10"/>
        <v>137909.136</v>
      </c>
      <c r="L36" s="61">
        <f t="shared" si="10"/>
        <v>89448</v>
      </c>
      <c r="M36" s="39">
        <f t="shared" si="10"/>
        <v>2243646.2599999998</v>
      </c>
      <c r="N36" s="61">
        <f t="shared" si="10"/>
        <v>-615</v>
      </c>
      <c r="O36" s="39">
        <f t="shared" si="10"/>
        <v>-2598.11</v>
      </c>
      <c r="P36" s="61">
        <f t="shared" si="10"/>
        <v>767</v>
      </c>
      <c r="Q36" s="39">
        <f t="shared" si="10"/>
        <v>2280.67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746336</v>
      </c>
      <c r="E39" s="38">
        <f t="shared" si="11"/>
        <v>713443.52</v>
      </c>
      <c r="F39" s="64">
        <f>'TIE-OUT'!F39+RECLASS!F39</f>
        <v>0</v>
      </c>
      <c r="G39" s="68">
        <f>'TIE-OUT'!G39+RECLASS!G39</f>
        <v>0</v>
      </c>
      <c r="H39" s="118">
        <f>+Actuals!E180</f>
        <v>758557</v>
      </c>
      <c r="I39" s="119">
        <f>+Actuals!F180</f>
        <v>749886.54</v>
      </c>
      <c r="J39" s="118">
        <f>+Actuals!G180</f>
        <v>-11164</v>
      </c>
      <c r="K39" s="119">
        <f>+Actuals!H180</f>
        <v>-33291.050000000003</v>
      </c>
      <c r="L39" s="118">
        <v>-1057</v>
      </c>
      <c r="M39" s="119">
        <v>-3151.97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-956</v>
      </c>
      <c r="E40" s="38">
        <f t="shared" si="11"/>
        <v>-0.01</v>
      </c>
      <c r="F40" s="60">
        <f>'TIE-OUT'!F40+RECLASS!F40</f>
        <v>0</v>
      </c>
      <c r="G40" s="38">
        <f>'TIE-OUT'!G40+RECLASS!G40</f>
        <v>0</v>
      </c>
      <c r="H40" s="118">
        <f>+Actuals!E181</f>
        <v>-956</v>
      </c>
      <c r="I40" s="119">
        <f>+Actuals!F181</f>
        <v>-0.01</v>
      </c>
      <c r="J40" s="118">
        <f>+Actuals!G181</f>
        <v>0</v>
      </c>
      <c r="K40" s="119">
        <f>+Actuals!H181</f>
        <v>0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-956</v>
      </c>
      <c r="E42" s="39">
        <f t="shared" si="12"/>
        <v>-0.01</v>
      </c>
      <c r="F42" s="61">
        <f t="shared" si="12"/>
        <v>0</v>
      </c>
      <c r="G42" s="39">
        <f t="shared" si="12"/>
        <v>0</v>
      </c>
      <c r="H42" s="61">
        <f t="shared" si="12"/>
        <v>-956</v>
      </c>
      <c r="I42" s="39">
        <f t="shared" si="12"/>
        <v>-0.01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745380</v>
      </c>
      <c r="E43" s="39">
        <f t="shared" si="14"/>
        <v>713443.51</v>
      </c>
      <c r="F43" s="61">
        <f t="shared" si="14"/>
        <v>0</v>
      </c>
      <c r="G43" s="39">
        <f t="shared" si="14"/>
        <v>0</v>
      </c>
      <c r="H43" s="61">
        <f t="shared" si="14"/>
        <v>757601</v>
      </c>
      <c r="I43" s="39">
        <f t="shared" si="14"/>
        <v>749886.53</v>
      </c>
      <c r="J43" s="61">
        <f t="shared" ref="J43:AO43" si="15">J42+J39</f>
        <v>-11164</v>
      </c>
      <c r="K43" s="39">
        <f t="shared" si="15"/>
        <v>-33291.050000000003</v>
      </c>
      <c r="L43" s="61">
        <f t="shared" si="15"/>
        <v>-1057</v>
      </c>
      <c r="M43" s="39">
        <f t="shared" si="15"/>
        <v>-3151.97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-403998</v>
      </c>
      <c r="E49" s="38">
        <f>SUM(G49,I49,K49,M49,O49,Q49,S49,U49,W49,Y49,AA49,AC49,AE49)</f>
        <v>-1204722.031999998</v>
      </c>
      <c r="F49" s="60">
        <f>'TIE-OUT'!F49+RECLASS!F49</f>
        <v>0</v>
      </c>
      <c r="G49" s="38">
        <f>'TIE-OUT'!G49+RECLASS!G49</f>
        <v>0</v>
      </c>
      <c r="H49" s="118">
        <f>+Actuals!E185</f>
        <v>-7398130</v>
      </c>
      <c r="I49" s="119">
        <f>+Actuals!F185</f>
        <v>-22061223.66</v>
      </c>
      <c r="J49" s="118">
        <f>+Actuals!G185</f>
        <v>393179</v>
      </c>
      <c r="K49" s="119">
        <f>+Actuals!H185</f>
        <v>1172459.7780000009</v>
      </c>
      <c r="L49" s="118">
        <v>6625443</v>
      </c>
      <c r="M49" s="119">
        <v>19757071.030000001</v>
      </c>
      <c r="N49" s="118">
        <v>-24831</v>
      </c>
      <c r="O49" s="119">
        <v>-74046.039999999994</v>
      </c>
      <c r="P49" s="118">
        <v>341</v>
      </c>
      <c r="Q49" s="119">
        <v>1016.86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-205008</v>
      </c>
      <c r="E51" s="38">
        <f>SUM(G51,I51,K51,M51,O51,Q51,S51,U51,W51,Y51,AA51,AC51,AE51)</f>
        <v>-611333.85599999991</v>
      </c>
      <c r="F51" s="60">
        <f>'TIE-OUT'!F51+RECLASS!F51</f>
        <v>0</v>
      </c>
      <c r="G51" s="38">
        <f>'TIE-OUT'!G51+RECLASS!G51</f>
        <v>0</v>
      </c>
      <c r="H51" s="118">
        <f>+Actuals!E186</f>
        <v>-496512</v>
      </c>
      <c r="I51" s="119">
        <f>+Actuals!F186</f>
        <v>-1480598.784</v>
      </c>
      <c r="J51" s="118">
        <f>+Actuals!G186</f>
        <v>-2171</v>
      </c>
      <c r="K51" s="119">
        <f>+Actuals!H186</f>
        <v>-6473.9219999999996</v>
      </c>
      <c r="L51" s="118">
        <v>293650</v>
      </c>
      <c r="M51" s="119">
        <v>875664.3</v>
      </c>
      <c r="N51" s="118">
        <v>25</v>
      </c>
      <c r="O51" s="119">
        <v>74.55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-96372688</v>
      </c>
      <c r="E54" s="38">
        <f>SUM(G54,I54,K54,M54,O54,Q54,S54,U54,W54,Y54,AA54,AC54,AE54)</f>
        <v>236405.91000000003</v>
      </c>
      <c r="F54" s="64">
        <f>'TIE-OUT'!F54+RECLASS!F54</f>
        <v>0</v>
      </c>
      <c r="G54" s="68">
        <f>'TIE-OUT'!G54+RECLASS!G54</f>
        <v>0</v>
      </c>
      <c r="H54" s="118">
        <f>+Actuals!E187</f>
        <v>-76936837</v>
      </c>
      <c r="I54" s="119">
        <f>+Actuals!F187</f>
        <v>-433558.88</v>
      </c>
      <c r="J54" s="118">
        <f>+Actuals!G187</f>
        <v>-6389753</v>
      </c>
      <c r="K54" s="119">
        <f>+Actuals!H187</f>
        <v>635344.43000000005</v>
      </c>
      <c r="L54" s="118">
        <v>34350</v>
      </c>
      <c r="M54" s="119">
        <v>33582.46</v>
      </c>
      <c r="N54" s="118">
        <v>64883</v>
      </c>
      <c r="O54" s="119">
        <v>188.81</v>
      </c>
      <c r="P54" s="118">
        <v>-13145331</v>
      </c>
      <c r="Q54" s="119">
        <v>849.09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-1714068.91</v>
      </c>
      <c r="F55" s="81">
        <f>'TIE-OUT'!F55+RECLASS!F55</f>
        <v>0</v>
      </c>
      <c r="G55" s="82">
        <f>'TIE-OUT'!G55+RECLASS!G55</f>
        <v>0</v>
      </c>
      <c r="H55" s="118">
        <f>+Actuals!E188</f>
        <v>0</v>
      </c>
      <c r="I55" s="119">
        <f>+Actuals!F188</f>
        <v>-1751906</v>
      </c>
      <c r="J55" s="118">
        <f>+Actuals!G188</f>
        <v>0</v>
      </c>
      <c r="K55" s="119">
        <f>+Actuals!H188</f>
        <v>-27757.56</v>
      </c>
      <c r="L55" s="118">
        <f>+Actuals!I188</f>
        <v>0</v>
      </c>
      <c r="M55" s="119">
        <v>58727.12</v>
      </c>
      <c r="N55" s="118">
        <f>+Actuals!K188</f>
        <v>0</v>
      </c>
      <c r="O55" s="119">
        <v>-3212.47</v>
      </c>
      <c r="P55" s="118">
        <f>+Actuals!M188</f>
        <v>0</v>
      </c>
      <c r="Q55" s="119">
        <v>10080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-96372688</v>
      </c>
      <c r="E56" s="39">
        <f t="shared" si="16"/>
        <v>-1477663</v>
      </c>
      <c r="F56" s="61">
        <f t="shared" si="16"/>
        <v>0</v>
      </c>
      <c r="G56" s="39">
        <f t="shared" si="16"/>
        <v>0</v>
      </c>
      <c r="H56" s="61">
        <f t="shared" si="16"/>
        <v>-76936837</v>
      </c>
      <c r="I56" s="39">
        <f t="shared" si="16"/>
        <v>-2185464.88</v>
      </c>
      <c r="J56" s="61">
        <f t="shared" ref="J56:AO56" si="17">SUM(J54:J55)</f>
        <v>-6389753</v>
      </c>
      <c r="K56" s="39">
        <f t="shared" si="17"/>
        <v>607586.87</v>
      </c>
      <c r="L56" s="61">
        <f t="shared" si="17"/>
        <v>34350</v>
      </c>
      <c r="M56" s="39">
        <f t="shared" si="17"/>
        <v>92309.58</v>
      </c>
      <c r="N56" s="61">
        <f t="shared" si="17"/>
        <v>64883</v>
      </c>
      <c r="O56" s="39">
        <f t="shared" si="17"/>
        <v>-3023.66</v>
      </c>
      <c r="P56" s="61">
        <f t="shared" si="17"/>
        <v>-13145331</v>
      </c>
      <c r="Q56" s="39">
        <f t="shared" si="17"/>
        <v>10929.09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15976611.449999999</v>
      </c>
      <c r="F70" s="64">
        <f>'TIE-OUT'!F70+RECLASS!F70</f>
        <v>0</v>
      </c>
      <c r="G70" s="68">
        <f>'TIE-OUT'!G70+RECLASS!G70</f>
        <v>15976611.449999999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-6568732.1799999997</v>
      </c>
      <c r="F71" s="81">
        <f>'TIE-OUT'!F71+RECLASS!F71</f>
        <v>0</v>
      </c>
      <c r="G71" s="82">
        <f>'TIE-OUT'!G71+RECLASS!G71</f>
        <v>-6568732.1799999997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9407879.2699999996</v>
      </c>
      <c r="F72" s="61">
        <f t="shared" si="22"/>
        <v>0</v>
      </c>
      <c r="G72" s="39">
        <f t="shared" si="22"/>
        <v>9407879.2699999996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-1201200.5499999998</v>
      </c>
      <c r="F74" s="60">
        <f>'TIE-OUT'!F74+RECLASS!F74</f>
        <v>0</v>
      </c>
      <c r="G74" s="60">
        <f>'TIE-OUT'!G74+RECLASS!G74</f>
        <v>-679851.07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39">
        <f>-10912+16000</f>
        <v>5088</v>
      </c>
      <c r="L74" s="118">
        <f>+Actuals!I196</f>
        <v>0</v>
      </c>
      <c r="M74" s="119">
        <v>-174347</v>
      </c>
      <c r="N74" s="118">
        <f>+Actuals!K196</f>
        <v>0</v>
      </c>
      <c r="O74" s="119">
        <v>-131667.49</v>
      </c>
      <c r="P74" s="118">
        <f>+Actuals!M196</f>
        <v>0</v>
      </c>
      <c r="Q74" s="139">
        <f>-434601.99+214179</f>
        <v>-220422.99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-34426</v>
      </c>
      <c r="F75" s="60">
        <f>'TIE-OUT'!F75+RECLASS!F75</f>
        <v>0</v>
      </c>
      <c r="G75" s="60">
        <f>'TIE-OUT'!G75+RECLASS!G75</f>
        <v>-34426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-9925.07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-9312.57</v>
      </c>
      <c r="J76" s="118">
        <f>+Actuals!G198</f>
        <v>0</v>
      </c>
      <c r="K76" s="119">
        <f>+Actuals!H198</f>
        <v>-462.5</v>
      </c>
      <c r="L76" s="118">
        <f>+Actuals!I198</f>
        <v>0</v>
      </c>
      <c r="M76" s="119">
        <v>-150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-22500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10399383.139999948</v>
      </c>
      <c r="F82" s="91">
        <f>F16+F24+F29+F36+F43+F45+F47+F49</f>
        <v>0</v>
      </c>
      <c r="G82" s="92">
        <f>SUM(G72:G81)+G16+G24+G29+G36+G43+G45+G47+G49+G51+G56+G61+G66</f>
        <v>8721842.1899999976</v>
      </c>
      <c r="H82" s="91">
        <f>H16+H24+H29+H36+H43+H45+H47+H49</f>
        <v>0</v>
      </c>
      <c r="I82" s="137">
        <f>SUM(I72:I81)+I16+I24+I29+I36+I43+I45+I47+I49+I51+I56+I61+I66</f>
        <v>4169930.0259999642</v>
      </c>
      <c r="J82" s="91">
        <f>J16+J24+J29+J36+J43+J45+J47+J49</f>
        <v>0</v>
      </c>
      <c r="K82" s="137">
        <f>SUM(K72:K81)+K16+K24+K29+K36+K43+K45+K47+K49+K51+K56+K61+K66</f>
        <v>-2255119.3759999992</v>
      </c>
      <c r="L82" s="91">
        <f>L16+L24+L29+L36+L43+L45+L47+L49</f>
        <v>0</v>
      </c>
      <c r="M82" s="92">
        <f>SUM(M72:M81)+M16+M24+M29+M36+M43+M45+M47+M49+M51+M56+M61+M66</f>
        <v>-613782.9799999994</v>
      </c>
      <c r="N82" s="91">
        <f>N16+N24+N29+N36+N43+N45+N47+N49</f>
        <v>0</v>
      </c>
      <c r="O82" s="92">
        <f>SUM(O72:O81)+O16+O24+O29+O36+O43+O45+O47+O49+O51+O56+O61+O66</f>
        <v>190800.25000000003</v>
      </c>
      <c r="P82" s="91">
        <f>P16+P24+P29+P36+P43+P45+P47+P49</f>
        <v>0</v>
      </c>
      <c r="Q82" s="92">
        <f>SUM(Q72:Q81)+Q16+Q24+Q29+Q36+Q43+Q45+Q47+Q49+Q51+Q56+Q61+Q66</f>
        <v>185713.03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D10" activePane="bottomRight" state="frozen"/>
      <selection activeCell="P9" sqref="P9"/>
      <selection pane="topRight" activeCell="P9" sqref="P9"/>
      <selection pane="bottomLeft" activeCell="P9" sqref="P9"/>
      <selection pane="bottomRight" activeCell="D11" sqref="D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4268262</v>
      </c>
      <c r="E11" s="38">
        <f>SUM(G11,I11,K11,M11,O11,Q11,S11,U11,W11,Y11,AA11,AC11,AE11)</f>
        <v>14042380.390000001</v>
      </c>
      <c r="F11" s="60">
        <f>'TIE-OUT'!AD11+RECLASS!AD11</f>
        <v>0</v>
      </c>
      <c r="G11" s="38">
        <f>'TIE-OUT'!AE11+RECLASS!AE11</f>
        <v>0</v>
      </c>
      <c r="H11" s="118">
        <f>+Actuals!E404</f>
        <v>3556677</v>
      </c>
      <c r="I11" s="118">
        <f>+Actuals!F404</f>
        <v>14908359.810000001</v>
      </c>
      <c r="J11" s="118">
        <f>+Actuals!G404</f>
        <v>711585</v>
      </c>
      <c r="K11" s="118">
        <f>+Actuals!H404</f>
        <v>-983741.73</v>
      </c>
      <c r="L11" s="118">
        <f>+Actuals!I404</f>
        <v>0</v>
      </c>
      <c r="M11" s="118">
        <v>117762.31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-768341.32</v>
      </c>
      <c r="F12" s="60">
        <f>'TIE-OUT'!AD12+RECLASS!AD12</f>
        <v>0</v>
      </c>
      <c r="G12" s="38">
        <f>'TIE-OUT'!AE12+RECLASS!AE12</f>
        <v>-937261.32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5">
        <v>0</v>
      </c>
      <c r="L12" s="118">
        <f>+Actuals!I405</f>
        <v>0</v>
      </c>
      <c r="M12" s="118">
        <v>168920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4732675</v>
      </c>
      <c r="E13" s="38">
        <f t="shared" si="0"/>
        <v>16345043</v>
      </c>
      <c r="F13" s="60">
        <f>'TIE-OUT'!AD13+RECLASS!AD13</f>
        <v>0</v>
      </c>
      <c r="G13" s="38">
        <f>'TIE-OUT'!AE13+RECLASS!AE13</f>
        <v>0</v>
      </c>
      <c r="H13" s="118">
        <f>+Actuals!E406</f>
        <v>4237775</v>
      </c>
      <c r="I13" s="118">
        <f>+Actuals!F406</f>
        <v>14528908</v>
      </c>
      <c r="J13" s="118">
        <f>+Actuals!G406</f>
        <v>0</v>
      </c>
      <c r="K13" s="118">
        <f>+Actuals!H406</f>
        <v>0</v>
      </c>
      <c r="L13" s="118">
        <v>494900</v>
      </c>
      <c r="M13" s="118">
        <v>1816135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9000937</v>
      </c>
      <c r="E16" s="39">
        <f t="shared" si="1"/>
        <v>29619082.07</v>
      </c>
      <c r="F16" s="61">
        <f t="shared" si="1"/>
        <v>0</v>
      </c>
      <c r="G16" s="39">
        <f t="shared" si="1"/>
        <v>-937261.32</v>
      </c>
      <c r="H16" s="61">
        <f t="shared" si="1"/>
        <v>7794452</v>
      </c>
      <c r="I16" s="61">
        <f t="shared" si="1"/>
        <v>29437267.810000002</v>
      </c>
      <c r="J16" s="61">
        <f t="shared" si="1"/>
        <v>711585</v>
      </c>
      <c r="K16" s="61">
        <f t="shared" si="1"/>
        <v>-983741.73</v>
      </c>
      <c r="L16" s="61">
        <f t="shared" si="1"/>
        <v>494900</v>
      </c>
      <c r="M16" s="61">
        <f t="shared" si="1"/>
        <v>2102817.31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-880400</v>
      </c>
      <c r="E19" s="38">
        <f t="shared" si="2"/>
        <v>-3233205.13</v>
      </c>
      <c r="F19" s="64">
        <f>'TIE-OUT'!AD19+RECLASS!AD19</f>
        <v>0</v>
      </c>
      <c r="G19" s="68">
        <f>'TIE-OUT'!AE19+RECLASS!AE19</f>
        <v>0</v>
      </c>
      <c r="H19" s="118">
        <f>+Actuals!E409</f>
        <v>0</v>
      </c>
      <c r="I19" s="118">
        <f>+Actuals!F409</f>
        <v>-620000</v>
      </c>
      <c r="J19" s="118">
        <f>+Actuals!G409</f>
        <v>-880400</v>
      </c>
      <c r="K19" s="118">
        <f>+Actuals!H409</f>
        <v>-2606331.17</v>
      </c>
      <c r="L19" s="118">
        <v>0</v>
      </c>
      <c r="M19" s="118">
        <f>63324.04-70198</f>
        <v>-6873.9599999999991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-0.13000000000465661</v>
      </c>
      <c r="F20" s="60">
        <f>'TIE-OUT'!AD20+RECLASS!AD20</f>
        <v>0</v>
      </c>
      <c r="G20" s="38">
        <f>'TIE-OUT'!AE20+RECLASS!AE20</f>
        <v>168919.87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v>-168920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-8465227</v>
      </c>
      <c r="E21" s="38">
        <f t="shared" si="2"/>
        <v>-27815005</v>
      </c>
      <c r="F21" s="60">
        <f>'TIE-OUT'!AD21+RECLASS!AD21</f>
        <v>0</v>
      </c>
      <c r="G21" s="38">
        <f>'TIE-OUT'!AE21+RECLASS!AE21</f>
        <v>0</v>
      </c>
      <c r="H21" s="118">
        <f>+Actuals!E411</f>
        <v>-8465227</v>
      </c>
      <c r="I21" s="118">
        <f>+Actuals!F411</f>
        <v>-27815005</v>
      </c>
      <c r="J21" s="118">
        <f>+Actuals!G411</f>
        <v>0</v>
      </c>
      <c r="K21" s="118">
        <f>+Actuals!H411</f>
        <v>0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23229</v>
      </c>
      <c r="E23" s="38">
        <f t="shared" si="2"/>
        <v>70198.070000000007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v>23229</v>
      </c>
      <c r="M23" s="118">
        <v>70198.070000000007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-9322398</v>
      </c>
      <c r="E24" s="39">
        <f t="shared" si="3"/>
        <v>-30978012.189999998</v>
      </c>
      <c r="F24" s="61">
        <f t="shared" si="3"/>
        <v>0</v>
      </c>
      <c r="G24" s="39">
        <f t="shared" si="3"/>
        <v>168919.87</v>
      </c>
      <c r="H24" s="61">
        <f t="shared" si="3"/>
        <v>-8465227</v>
      </c>
      <c r="I24" s="61">
        <f t="shared" si="3"/>
        <v>-28435005</v>
      </c>
      <c r="J24" s="61">
        <f t="shared" si="3"/>
        <v>-880400</v>
      </c>
      <c r="K24" s="61">
        <f t="shared" si="3"/>
        <v>-2606331.17</v>
      </c>
      <c r="L24" s="61">
        <f t="shared" si="3"/>
        <v>23229</v>
      </c>
      <c r="M24" s="61">
        <f t="shared" si="3"/>
        <v>-105595.88999999998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393304</v>
      </c>
      <c r="E39" s="38">
        <f t="shared" si="7"/>
        <v>1188564.69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v>393304</v>
      </c>
      <c r="Q39" s="118">
        <v>1188564.69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393304</v>
      </c>
      <c r="E43" s="39">
        <f>E42+E39</f>
        <v>1188564.69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393304</v>
      </c>
      <c r="Q43" s="61">
        <f t="shared" si="9"/>
        <v>1188564.69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-71843</v>
      </c>
      <c r="E49" s="38">
        <f>SUM(G49,I49,K49,M49,O49,Q49,S49,U49,W49,Y49,AA49,AC49,AE49)</f>
        <v>-217109.55000000005</v>
      </c>
      <c r="F49" s="60">
        <f>'TIE-OUT'!AD49+RECLASS!AD49</f>
        <v>0</v>
      </c>
      <c r="G49" s="38">
        <f>'TIE-OUT'!AE49+RECLASS!AE49</f>
        <v>0</v>
      </c>
      <c r="H49" s="118">
        <f>+Actuals!E425</f>
        <v>670775</v>
      </c>
      <c r="I49" s="118">
        <f>+Actuals!F425</f>
        <v>2027082.05</v>
      </c>
      <c r="J49" s="118">
        <f>+Actuals!G425</f>
        <v>168815</v>
      </c>
      <c r="K49" s="118">
        <f>+Actuals!H425</f>
        <v>510158.93</v>
      </c>
      <c r="L49" s="118">
        <v>-518129</v>
      </c>
      <c r="M49" s="118">
        <v>-1565785.84</v>
      </c>
      <c r="N49" s="118">
        <f>+Actuals!K425</f>
        <v>0</v>
      </c>
      <c r="O49" s="118">
        <f>+Actuals!L425</f>
        <v>0</v>
      </c>
      <c r="P49" s="118">
        <v>-393304</v>
      </c>
      <c r="Q49" s="118">
        <v>-1188564.69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-23229</v>
      </c>
      <c r="E51" s="38">
        <f>SUM(G51,I51,K51,M51,O51,Q51,S51,U51,W51,Y51,AA51,AC51,AE51)</f>
        <v>-70198.039999999994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v>-23229</v>
      </c>
      <c r="M51" s="118">
        <v>-70198.039999999994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-977164.25</v>
      </c>
      <c r="E54" s="38">
        <f>SUM(G54,I54,K54,M54,O54,Q54,S54,U54,W54,Y54,AA54,AC54,AE54)</f>
        <v>-30650.55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v>-34422</v>
      </c>
      <c r="M54" s="118">
        <v>-8647.49</v>
      </c>
      <c r="N54" s="118">
        <v>-2250</v>
      </c>
      <c r="O54" s="118">
        <v>-6.22</v>
      </c>
      <c r="P54" s="118">
        <v>-940492.25</v>
      </c>
      <c r="Q54" s="118">
        <v>-21996.84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v>8200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v>-8200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-977164.25</v>
      </c>
      <c r="E56" s="39">
        <f t="shared" si="10"/>
        <v>-30650.55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-34422</v>
      </c>
      <c r="M56" s="61">
        <f t="shared" si="10"/>
        <v>-447.48999999999978</v>
      </c>
      <c r="N56" s="61">
        <f t="shared" si="10"/>
        <v>-2250</v>
      </c>
      <c r="O56" s="61">
        <f t="shared" si="10"/>
        <v>-6.22</v>
      </c>
      <c r="P56" s="61">
        <f t="shared" si="10"/>
        <v>-940492.25</v>
      </c>
      <c r="Q56" s="61">
        <f t="shared" si="10"/>
        <v>-30196.84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1740930.2</v>
      </c>
      <c r="F70" s="64">
        <f>'TIE-OUT'!AD70+RECLASS!AD70</f>
        <v>0</v>
      </c>
      <c r="G70" s="68">
        <f>'TIE-OUT'!AE70+RECLASS!AE70</f>
        <v>1740930.2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102642.44</v>
      </c>
      <c r="F71" s="81">
        <f>'TIE-OUT'!AD71+RECLASS!AD71</f>
        <v>0</v>
      </c>
      <c r="G71" s="82">
        <f>'TIE-OUT'!AE71+RECLASS!AE71</f>
        <v>102642.44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1843572.64</v>
      </c>
      <c r="F72" s="61">
        <f t="shared" si="13"/>
        <v>0</v>
      </c>
      <c r="G72" s="39">
        <f t="shared" si="13"/>
        <v>1843572.64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-1429258.79</v>
      </c>
      <c r="F74" s="60">
        <f>'TIE-OUT'!AD74+RECLASS!AD74</f>
        <v>0</v>
      </c>
      <c r="G74" s="60">
        <f>'TIE-OUT'!AE74+RECLASS!AE74</f>
        <v>-1429258.79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5"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-74009.719999995927</v>
      </c>
      <c r="F82" s="91">
        <f>F16+F24+F29+F36+F43+F45+F47+F49</f>
        <v>0</v>
      </c>
      <c r="G82" s="92">
        <f>SUM(G72:G81)+G16+G24+G29+G36+G43+G45+G47+G49+G51+G56+G61+G66</f>
        <v>-354027.60000000009</v>
      </c>
      <c r="H82" s="91">
        <f>H16+H24+H29+H36+H43+H45+H47+H49</f>
        <v>0</v>
      </c>
      <c r="I82" s="91">
        <f>I16+I24+I29+I36+I43+I45+I47+I49</f>
        <v>3029344.8600000022</v>
      </c>
      <c r="J82" s="91">
        <f>J16+J24+J29+J36+J43+J45+J47+J49</f>
        <v>0</v>
      </c>
      <c r="K82" s="137">
        <f>K16+K24+K29+K36+K43+K45+K47+K49</f>
        <v>-3079913.9699999997</v>
      </c>
      <c r="L82" s="91">
        <f>L16+L24+L29+L36+L43+L45+L47+L49</f>
        <v>0</v>
      </c>
      <c r="M82" s="92">
        <f>SUM(M72:M81)+M16+M24+M29+M36+M43+M45+M47+M49+M51+M56+M61+M66</f>
        <v>360790.0500000001</v>
      </c>
      <c r="N82" s="91">
        <f>N16+N24+N29+N36+N43+N45+N47+N49</f>
        <v>0</v>
      </c>
      <c r="O82" s="92">
        <f>SUM(O72:O81)+O16+O24+O29+O36+O43+O45+O47+O49+O51+O56+O61+O66</f>
        <v>-6.22</v>
      </c>
      <c r="P82" s="91">
        <f>P16+P24+P29+P36+P43+P45+P47+P49</f>
        <v>0</v>
      </c>
      <c r="Q82" s="92">
        <f>SUM(Q72:Q81)+Q16+Q24+Q29+Q36+Q43+Q45+Q47+Q49+Q51+Q56+Q61+Q66</f>
        <v>-30196.84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selection activeCell="D11" sqref="D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2" width="15.42578125" hidden="1" customWidth="1"/>
    <col min="43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7977348</v>
      </c>
      <c r="E11" s="38">
        <f>SUM(G11,I11,K11,M11,O11,Q11,S11,U11,W11,Y11,AA11,AC11,AE11)</f>
        <v>25829366.57</v>
      </c>
      <c r="F11" s="60">
        <f>'TIE-OUT'!H11+RECLASS!H11</f>
        <v>0</v>
      </c>
      <c r="G11" s="38">
        <f>'TIE-OUT'!I11+RECLASS!I11</f>
        <v>0</v>
      </c>
      <c r="H11" s="118">
        <f>+Actuals!E324</f>
        <v>7977348</v>
      </c>
      <c r="I11" s="119">
        <f>+Actuals!F324</f>
        <v>25831942.629999999</v>
      </c>
      <c r="J11" s="118">
        <f>+Actuals!G324</f>
        <v>0</v>
      </c>
      <c r="K11" s="119">
        <f>+Actuals!H324</f>
        <v>-2576.06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208512.51</v>
      </c>
      <c r="F12" s="60">
        <f>'TIE-OUT'!H12+RECLASS!H12</f>
        <v>0</v>
      </c>
      <c r="G12" s="38">
        <f>'TIE-OUT'!I12+RECLASS!I12</f>
        <v>208512.51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22758129</v>
      </c>
      <c r="E13" s="38">
        <f t="shared" si="0"/>
        <v>78531835</v>
      </c>
      <c r="F13" s="60">
        <f>'TIE-OUT'!H13+RECLASS!H13</f>
        <v>0</v>
      </c>
      <c r="G13" s="38">
        <f>'TIE-OUT'!I13+RECLASS!I13</f>
        <v>0</v>
      </c>
      <c r="H13" s="118">
        <f>+Actuals!E326</f>
        <v>22758129</v>
      </c>
      <c r="I13" s="119">
        <f>+Actuals!F326</f>
        <v>78531835</v>
      </c>
      <c r="J13" s="118">
        <f>+Actuals!G326</f>
        <v>0</v>
      </c>
      <c r="K13" s="119">
        <f>+Actuals!H326</f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1498009</v>
      </c>
      <c r="F15" s="81">
        <f>'TIE-OUT'!H15+RECLASS!H15</f>
        <v>0</v>
      </c>
      <c r="G15" s="82">
        <f>'TIE-OUT'!I15+RECLASS!I15</f>
        <v>0</v>
      </c>
      <c r="H15" s="118">
        <f>+Actuals!E328</f>
        <v>0</v>
      </c>
      <c r="I15" s="119">
        <f>+Actuals!F328</f>
        <v>1672213</v>
      </c>
      <c r="J15" s="118">
        <f>+Actuals!G328</f>
        <v>0</v>
      </c>
      <c r="K15" s="119">
        <f>+Actuals!H328</f>
        <v>-174204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30735477</v>
      </c>
      <c r="E16" s="39">
        <f t="shared" si="1"/>
        <v>106067723.08</v>
      </c>
      <c r="F16" s="61">
        <f t="shared" si="1"/>
        <v>0</v>
      </c>
      <c r="G16" s="39">
        <f t="shared" si="1"/>
        <v>208512.51</v>
      </c>
      <c r="H16" s="61">
        <f t="shared" si="1"/>
        <v>30735477</v>
      </c>
      <c r="I16" s="39">
        <f t="shared" si="1"/>
        <v>106035990.63</v>
      </c>
      <c r="J16" s="61">
        <f t="shared" ref="J16:AO16" si="2">SUM(J11:J15)</f>
        <v>0</v>
      </c>
      <c r="K16" s="39">
        <f t="shared" si="2"/>
        <v>-176780.06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-3602851</v>
      </c>
      <c r="E19" s="38">
        <f t="shared" si="3"/>
        <v>-10944778.58</v>
      </c>
      <c r="F19" s="64">
        <f>'TIE-OUT'!H19+RECLASS!H19</f>
        <v>0</v>
      </c>
      <c r="G19" s="68">
        <f>'TIE-OUT'!I19+RECLASS!I19</f>
        <v>0</v>
      </c>
      <c r="H19" s="118">
        <f>+Actuals!E329</f>
        <v>-3604277</v>
      </c>
      <c r="I19" s="119">
        <f>+Actuals!F329</f>
        <v>-10949161.33</v>
      </c>
      <c r="J19" s="118">
        <f>+Actuals!G329</f>
        <v>1426</v>
      </c>
      <c r="K19" s="119">
        <f>+Actuals!H329</f>
        <v>4382.75</v>
      </c>
      <c r="L19" s="118">
        <v>0</v>
      </c>
      <c r="M19" s="119"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154051.25</v>
      </c>
      <c r="F20" s="60">
        <f>'TIE-OUT'!H20+RECLASS!H20</f>
        <v>0</v>
      </c>
      <c r="G20" s="38">
        <f>'TIE-OUT'!I20+RECLASS!I20</f>
        <v>154051.25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4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-27314248</v>
      </c>
      <c r="E21" s="38">
        <f t="shared" si="3"/>
        <v>-92262178</v>
      </c>
      <c r="F21" s="60">
        <f>'TIE-OUT'!H21+RECLASS!H21</f>
        <v>0</v>
      </c>
      <c r="G21" s="38">
        <f>'TIE-OUT'!I21+RECLASS!I21</f>
        <v>0</v>
      </c>
      <c r="H21" s="118">
        <f>+Actuals!E331</f>
        <v>-27314248</v>
      </c>
      <c r="I21" s="119">
        <f>+Actuals!F331</f>
        <v>-92262178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152770</v>
      </c>
      <c r="E23" s="38">
        <f t="shared" si="3"/>
        <v>457546.15</v>
      </c>
      <c r="F23" s="81">
        <f>'TIE-OUT'!H23+RECLASS!H23</f>
        <v>0</v>
      </c>
      <c r="G23" s="82">
        <f>'TIE-OUT'!I23+RECLASS!I23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v>152770</v>
      </c>
      <c r="M23" s="119">
        <v>457546.15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-30764329</v>
      </c>
      <c r="E24" s="39">
        <f t="shared" si="4"/>
        <v>-102595359.17999999</v>
      </c>
      <c r="F24" s="61">
        <f t="shared" si="4"/>
        <v>0</v>
      </c>
      <c r="G24" s="39">
        <f t="shared" si="4"/>
        <v>154051.25</v>
      </c>
      <c r="H24" s="61">
        <f t="shared" si="4"/>
        <v>-30918525</v>
      </c>
      <c r="I24" s="39">
        <f t="shared" si="4"/>
        <v>-103211339.33</v>
      </c>
      <c r="J24" s="61">
        <f t="shared" ref="J24:AO24" si="5">SUM(J19:J23)</f>
        <v>1426</v>
      </c>
      <c r="K24" s="39">
        <f t="shared" si="5"/>
        <v>4382.75</v>
      </c>
      <c r="L24" s="61">
        <f t="shared" si="5"/>
        <v>152770</v>
      </c>
      <c r="M24" s="39">
        <f t="shared" si="5"/>
        <v>457546.15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28852</v>
      </c>
      <c r="E49" s="38">
        <f>SUM(G49,I49,K49,M49,O49,Q49,S49,U49,W49,Y49,AA49,AC49,AE49)</f>
        <v>86411.739999999991</v>
      </c>
      <c r="F49" s="60">
        <f>'TIE-OUT'!H49+RECLASS!H49</f>
        <v>0</v>
      </c>
      <c r="G49" s="38">
        <f>'TIE-OUT'!I49+RECLASS!I49</f>
        <v>0</v>
      </c>
      <c r="H49" s="118">
        <f>+Actuals!E345</f>
        <v>183048</v>
      </c>
      <c r="I49" s="119">
        <f>+Actuals!F345</f>
        <v>548228.76</v>
      </c>
      <c r="J49" s="118">
        <f>+Actuals!G345</f>
        <v>-1426</v>
      </c>
      <c r="K49" s="119">
        <f>+Actuals!H345</f>
        <v>-4270.87</v>
      </c>
      <c r="L49" s="118">
        <v>-152770</v>
      </c>
      <c r="M49" s="119">
        <v>-457546.15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-152770</v>
      </c>
      <c r="E51" s="38">
        <f>SUM(G51,I51,K51,M51,O51,Q51,S51,U51,W51,Y51,AA51,AC51,AE51)</f>
        <v>-457546.15</v>
      </c>
      <c r="F51" s="60">
        <f>'TIE-OUT'!H51+RECLASS!H51</f>
        <v>0</v>
      </c>
      <c r="G51" s="38">
        <f>'TIE-OUT'!I51+RECLASS!I51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v>-152770</v>
      </c>
      <c r="M51" s="119">
        <v>-457546.15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-2405182</v>
      </c>
      <c r="E54" s="38">
        <f>SUM(G54,I54,K54,M54,O54,Q54,S54,U54,W54,Y54,AA54,AC54,AE54)</f>
        <v>-25145.54</v>
      </c>
      <c r="F54" s="64">
        <f>'TIE-OUT'!H54+RECLASS!H54</f>
        <v>0</v>
      </c>
      <c r="G54" s="68">
        <f>'TIE-OUT'!I54+RECLASS!I54</f>
        <v>0</v>
      </c>
      <c r="H54" s="118">
        <f>+Actuals!E347</f>
        <v>-2405189</v>
      </c>
      <c r="I54" s="119">
        <f>+Actuals!F347</f>
        <v>-38110.04</v>
      </c>
      <c r="J54" s="118">
        <f>+Actuals!G347</f>
        <v>7</v>
      </c>
      <c r="K54" s="119">
        <f>+Actuals!H347</f>
        <v>12964.5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-1498008.55</v>
      </c>
      <c r="F55" s="81">
        <f>'TIE-OUT'!H55+RECLASS!H55</f>
        <v>0</v>
      </c>
      <c r="G55" s="82">
        <f>'TIE-OUT'!I55+RECLASS!I55</f>
        <v>0</v>
      </c>
      <c r="H55" s="118">
        <f>+Actuals!E348</f>
        <v>0</v>
      </c>
      <c r="I55" s="119">
        <f>+Actuals!F348</f>
        <v>-1502272.24</v>
      </c>
      <c r="J55" s="118">
        <f>+Actuals!G348</f>
        <v>0</v>
      </c>
      <c r="K55" s="119">
        <f>+Actuals!H348</f>
        <v>4263.6899999999996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-2405182</v>
      </c>
      <c r="E56" s="39">
        <f t="shared" si="16"/>
        <v>-1523154.09</v>
      </c>
      <c r="F56" s="61">
        <f t="shared" si="16"/>
        <v>0</v>
      </c>
      <c r="G56" s="39">
        <f t="shared" si="16"/>
        <v>0</v>
      </c>
      <c r="H56" s="61">
        <f t="shared" si="16"/>
        <v>-2405189</v>
      </c>
      <c r="I56" s="39">
        <f t="shared" si="16"/>
        <v>-1540382.28</v>
      </c>
      <c r="J56" s="61">
        <f t="shared" ref="J56:AO56" si="17">SUM(J54:J55)</f>
        <v>7</v>
      </c>
      <c r="K56" s="39">
        <f t="shared" si="17"/>
        <v>17228.189999999999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8619399.3800000008</v>
      </c>
      <c r="F70" s="64">
        <f>'TIE-OUT'!H70+RECLASS!H70</f>
        <v>0</v>
      </c>
      <c r="G70" s="68">
        <f>'TIE-OUT'!I70+RECLASS!I70</f>
        <v>8619399.3800000008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-9172490.7200000007</v>
      </c>
      <c r="F71" s="81">
        <f>'TIE-OUT'!H71+RECLASS!H71</f>
        <v>0</v>
      </c>
      <c r="G71" s="82">
        <f>'TIE-OUT'!I71+RECLASS!I71</f>
        <v>-9152329.7200000007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28911-49072</f>
        <v>-20161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-553091.33999999985</v>
      </c>
      <c r="F72" s="61">
        <f t="shared" si="22"/>
        <v>0</v>
      </c>
      <c r="G72" s="39">
        <f t="shared" si="22"/>
        <v>-532930.33999999985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-20161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-1181666.58</v>
      </c>
      <c r="F74" s="60">
        <f>'TIE-OUT'!H74+RECLASS!H74</f>
        <v>0</v>
      </c>
      <c r="G74" s="60">
        <f>'TIE-OUT'!I74+RECLASS!I74</f>
        <v>-1181666.58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-156682.51999999606</v>
      </c>
      <c r="F82" s="91">
        <f>F16+F24+F29+F36+F43+F45+F47+F49</f>
        <v>0</v>
      </c>
      <c r="G82" s="92">
        <f>SUM(G72:G81)+G16+G24+G29+G36+G43+G45+G47+G49+G51+G56+G61+G66</f>
        <v>-1352033.16</v>
      </c>
      <c r="H82" s="91">
        <f>H16+H24+H29+H36+H43+H45+H47+H49</f>
        <v>0</v>
      </c>
      <c r="I82" s="137">
        <f>SUM(I72:I81)+I16+I24+I29+I36+I43+I45+I47+I49+I51+I56+I61+I66</f>
        <v>1832497.7799999968</v>
      </c>
      <c r="J82" s="91">
        <f>J16+J24+J29+J36+J43+J45+J47+J49</f>
        <v>0</v>
      </c>
      <c r="K82" s="137">
        <f>SUM(K72:K81)+K16+K24+K29+K36+K43+K45+K47+K49+K51+K56+K61+K66</f>
        <v>-159439.99</v>
      </c>
      <c r="L82" s="91">
        <f>L16+L24+L29+L36+L43+L45+L47+L49</f>
        <v>0</v>
      </c>
      <c r="M82" s="92">
        <f>SUM(M72:M81)+M16+M24+M29+M36+M43+M45+M47+M49+M51+M56+M61+M66</f>
        <v>-457546.15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-20161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topLeftCell="J44" zoomScale="75" workbookViewId="0">
      <selection activeCell="Q80" sqref="Q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2" width="15.42578125" hidden="1" customWidth="1"/>
    <col min="43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224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'TIE-OUT'!AF11+RECLASS!AF11</f>
        <v>0</v>
      </c>
      <c r="G11" s="38">
        <f>'TIE-OUT'!AG11+RECLASS!AG11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>SUM(J11:J15)</f>
        <v>0</v>
      </c>
      <c r="K16" s="39">
        <f>SUM(K11:K15)</f>
        <v>0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'TIE-OUT'!AF19+RECLASS!AF19</f>
        <v>0</v>
      </c>
      <c r="G19" s="68">
        <f>'TIE-OUT'!AG19+RECLASS!AG19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'TIE-OUT'!AF20+RECLASS!AF20</f>
        <v>0</v>
      </c>
      <c r="G20" s="38">
        <f>'TIE-OUT'!AG20+RECLASS!AG20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>SUM(J19:J23)</f>
        <v>0</v>
      </c>
      <c r="K24" s="39">
        <f>SUM(K19:K23)</f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39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>SUM(J32:J35)</f>
        <v>0</v>
      </c>
      <c r="K36" s="39">
        <f>SUM(K32:K35)</f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>SUM(J40:J41)</f>
        <v>0</v>
      </c>
      <c r="K42" s="39">
        <f>SUM(K40:K41)</f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>J42+J39</f>
        <v>0</v>
      </c>
      <c r="K43" s="39">
        <f>K42+K39</f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'TIE-OUT'!AF49+RECLASS!AF49</f>
        <v>0</v>
      </c>
      <c r="G49" s="38">
        <f>'TIE-OUT'!AG49+RECLASS!AG49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39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39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39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'TIE-OUT'!AF70+RECLASS!AF70</f>
        <v>0</v>
      </c>
      <c r="G70" s="68">
        <f>'TIE-OUT'!AG70+RECLASS!AG70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>SUM(J70:J71)</f>
        <v>0</v>
      </c>
      <c r="K72" s="39">
        <f>SUM(K70:K71)</f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'TIE-OUT'!AF74+RECLASS!AF74</f>
        <v>0</v>
      </c>
      <c r="G74" s="60">
        <f>'TIE-OUT'!AG74+RECLASS!AG74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'TIE-OUT'!AF75+RECLASS!AF75</f>
        <v>0</v>
      </c>
      <c r="G75" s="60">
        <f>'TIE-OUT'!AG75+RECLASS!AG75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'TIE-OUT'!AF78+RECLASS!AF78</f>
        <v>0</v>
      </c>
      <c r="G78" s="60">
        <f>'TIE-OUT'!AG78+RECLASS!AG78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-9637924</v>
      </c>
      <c r="F79" s="60">
        <f>'TIE-OUT'!AF79+RECLASS!AF79</f>
        <v>0</v>
      </c>
      <c r="G79" s="60">
        <f>'TIE-OUT'!AG79+RECLASS!AG79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v>-9637924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3881261.07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v>3881261.07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5759662.8499999996</v>
      </c>
      <c r="F81" s="60">
        <f>'TIE-OUT'!AF81+RECLASS!AF81</f>
        <v>0</v>
      </c>
      <c r="G81" s="60">
        <f>'TIE-OUT'!AG81+RECLASS!AG81</f>
        <v>0</v>
      </c>
      <c r="H81" s="118">
        <v>0</v>
      </c>
      <c r="I81" s="119">
        <v>676</v>
      </c>
      <c r="J81" s="118">
        <v>0</v>
      </c>
      <c r="K81" s="119">
        <v>0</v>
      </c>
      <c r="L81" s="118">
        <f>+Actuals!I363</f>
        <v>0</v>
      </c>
      <c r="M81" s="119">
        <v>-33076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v>5792062.8499999996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2999.9199999999255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137">
        <f>SUM(I72:I81)+I16+I24+I29+I36+I43+I45+I47+I49+I51+I56+I61+I66</f>
        <v>676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-33076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35399.919999999925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K10" activePane="bottomRight" state="frozen"/>
      <selection activeCell="P9" sqref="P9"/>
      <selection pane="topRight" activeCell="P9" sqref="P9"/>
      <selection pane="bottomLeft" activeCell="P9" sqref="P9"/>
      <selection pane="bottomRight" activeCell="AR21" sqref="AR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  <col min="43" max="43" width="10.5703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144374265</v>
      </c>
      <c r="E11" s="38">
        <f>SUM(G11,I11,K11,M11,O11,Q11,S11,U11,W11,Y11,AA11,AC11,AE11)</f>
        <v>479317345.2700001</v>
      </c>
      <c r="F11" s="60">
        <f>'TIE-OUT'!J11+RECLASS!H11</f>
        <v>0</v>
      </c>
      <c r="G11" s="38">
        <f>'TIE-OUT'!K11+RECLASS!I11</f>
        <v>0</v>
      </c>
      <c r="H11" s="118">
        <f>+Actuals!E244</f>
        <v>139989147</v>
      </c>
      <c r="I11" s="119">
        <f>+Actuals!F244</f>
        <v>429682133.95000005</v>
      </c>
      <c r="J11" s="118">
        <f>+Actuals!G244</f>
        <v>4244386</v>
      </c>
      <c r="K11" s="119">
        <f>+Actuals!H244</f>
        <v>49527701.249999993</v>
      </c>
      <c r="L11" s="118">
        <v>99687</v>
      </c>
      <c r="M11" s="119">
        <v>457490.22</v>
      </c>
      <c r="N11" s="118">
        <v>34795</v>
      </c>
      <c r="O11" s="119">
        <v>-378006.65</v>
      </c>
      <c r="P11" s="118">
        <v>6250</v>
      </c>
      <c r="Q11" s="119">
        <v>28026.5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5346831.4400000004</v>
      </c>
      <c r="F12" s="60">
        <f>'TIE-OUT'!J12+RECLASS!H12</f>
        <v>0</v>
      </c>
      <c r="G12" s="38">
        <f>'TIE-OUT'!K12+RECLASS!I12</f>
        <v>5275699.83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4">
        <f>-84292-33325</f>
        <v>-117617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v>180457.4</v>
      </c>
      <c r="P12" s="118">
        <f>+Actuals!M245</f>
        <v>0</v>
      </c>
      <c r="Q12" s="139">
        <v>8291.2099999999991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109215273</v>
      </c>
      <c r="E13" s="38">
        <f t="shared" si="0"/>
        <v>391776024</v>
      </c>
      <c r="F13" s="60">
        <f>'TIE-OUT'!J13+RECLASS!H13</f>
        <v>0</v>
      </c>
      <c r="G13" s="38">
        <f>'TIE-OUT'!K13+RECLASS!I13</f>
        <v>0</v>
      </c>
      <c r="H13" s="118">
        <f>+Actuals!E246</f>
        <v>109215273</v>
      </c>
      <c r="I13" s="119">
        <f>+Actuals!F246</f>
        <v>391776024</v>
      </c>
      <c r="J13" s="118">
        <f>+Actuals!G246</f>
        <v>0</v>
      </c>
      <c r="K13" s="119">
        <f>+Actuals!H246</f>
        <v>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4762431.47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2295219.79</v>
      </c>
      <c r="J15" s="118">
        <f>+Actuals!G248</f>
        <v>0</v>
      </c>
      <c r="K15" s="119">
        <f>+Actuals!H248</f>
        <v>62513.120000000003</v>
      </c>
      <c r="L15" s="118">
        <f>+Actuals!I248</f>
        <v>0</v>
      </c>
      <c r="M15" s="119">
        <v>2578395.6</v>
      </c>
      <c r="N15" s="118">
        <f>+Actuals!K248</f>
        <v>0</v>
      </c>
      <c r="O15" s="119">
        <v>-269223.03999999998</v>
      </c>
      <c r="P15" s="118">
        <f>+Actuals!M248</f>
        <v>0</v>
      </c>
      <c r="Q15" s="119">
        <v>95526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253589538</v>
      </c>
      <c r="E16" s="39">
        <f t="shared" si="1"/>
        <v>881202632.18000007</v>
      </c>
      <c r="F16" s="61">
        <f t="shared" si="1"/>
        <v>0</v>
      </c>
      <c r="G16" s="39">
        <f t="shared" si="1"/>
        <v>5275699.83</v>
      </c>
      <c r="H16" s="61">
        <f t="shared" si="1"/>
        <v>249204420</v>
      </c>
      <c r="I16" s="39">
        <f t="shared" si="1"/>
        <v>823753377.74000001</v>
      </c>
      <c r="J16" s="61">
        <f t="shared" ref="J16:AO16" si="2">SUM(J11:J15)</f>
        <v>4244386</v>
      </c>
      <c r="K16" s="39">
        <f t="shared" si="2"/>
        <v>49472597.36999999</v>
      </c>
      <c r="L16" s="61">
        <f t="shared" si="2"/>
        <v>99687</v>
      </c>
      <c r="M16" s="39">
        <f t="shared" si="2"/>
        <v>3035885.8200000003</v>
      </c>
      <c r="N16" s="61">
        <f t="shared" si="2"/>
        <v>34795</v>
      </c>
      <c r="O16" s="39">
        <f t="shared" si="2"/>
        <v>-466772.29000000004</v>
      </c>
      <c r="P16" s="61">
        <f t="shared" si="2"/>
        <v>6250</v>
      </c>
      <c r="Q16" s="39">
        <f t="shared" si="2"/>
        <v>131843.71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-149513287</v>
      </c>
      <c r="E19" s="38">
        <f t="shared" si="3"/>
        <v>-483206702.52999997</v>
      </c>
      <c r="F19" s="64">
        <f>'TIE-OUT'!J19+RECLASS!H19</f>
        <v>0</v>
      </c>
      <c r="G19" s="68">
        <f>'TIE-OUT'!K19+RECLASS!I19</f>
        <v>0</v>
      </c>
      <c r="H19" s="118">
        <f>+Actuals!E249</f>
        <v>-148877163</v>
      </c>
      <c r="I19" s="119">
        <f>+Actuals!F249</f>
        <v>-473689256.96999997</v>
      </c>
      <c r="J19" s="118">
        <f>+Actuals!G249</f>
        <v>-895668</v>
      </c>
      <c r="K19" s="119">
        <f>+Actuals!H249</f>
        <v>-9299976.8900000006</v>
      </c>
      <c r="L19" s="118">
        <v>-633219</v>
      </c>
      <c r="M19" s="119">
        <v>-1691104.37</v>
      </c>
      <c r="N19" s="118">
        <v>352241</v>
      </c>
      <c r="O19" s="119">
        <v>907907.24</v>
      </c>
      <c r="P19" s="118">
        <v>540522</v>
      </c>
      <c r="Q19" s="119">
        <v>565728.46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-7792913.25</v>
      </c>
      <c r="F20" s="60">
        <f>'TIE-OUT'!J20+RECLASS!H20</f>
        <v>0</v>
      </c>
      <c r="G20" s="38">
        <f>'TIE-OUT'!K20+RECLASS!I20</f>
        <v>-7797144.75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4">
        <v>4231.5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-103672390</v>
      </c>
      <c r="E21" s="38">
        <f t="shared" si="3"/>
        <v>-371486755</v>
      </c>
      <c r="F21" s="60">
        <f>'TIE-OUT'!J21+RECLASS!H21</f>
        <v>0</v>
      </c>
      <c r="G21" s="38">
        <f>'TIE-OUT'!K21+RECLASS!I21</f>
        <v>0</v>
      </c>
      <c r="H21" s="118">
        <f>+Actuals!E251</f>
        <v>-105100453</v>
      </c>
      <c r="I21" s="119">
        <f>+Actuals!F251</f>
        <v>-376014631</v>
      </c>
      <c r="J21" s="118">
        <f>+Actuals!G251</f>
        <v>0</v>
      </c>
      <c r="K21" s="119">
        <f>+Actuals!H251</f>
        <v>0</v>
      </c>
      <c r="L21" s="118">
        <v>1428063</v>
      </c>
      <c r="M21" s="119">
        <v>4527876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532058</v>
      </c>
      <c r="E23" s="38">
        <f t="shared" si="3"/>
        <v>1842830.4780000001</v>
      </c>
      <c r="F23" s="81">
        <f>'TIE-OUT'!J23+RECLASS!H23</f>
        <v>0</v>
      </c>
      <c r="G23" s="82">
        <f>'TIE-OUT'!K23+RECLASS!I23</f>
        <v>0</v>
      </c>
      <c r="H23" s="118">
        <f>+Actuals!E253</f>
        <v>-124545</v>
      </c>
      <c r="I23" s="119">
        <f>+Actuals!F253</f>
        <v>-378367.71</v>
      </c>
      <c r="J23" s="118">
        <f>+Actuals!G253</f>
        <v>799471</v>
      </c>
      <c r="K23" s="119">
        <f>+Actuals!H253</f>
        <v>2428792.898</v>
      </c>
      <c r="L23" s="118">
        <v>-150665</v>
      </c>
      <c r="M23" s="119">
        <v>-231282</v>
      </c>
      <c r="N23" s="118">
        <v>7692</v>
      </c>
      <c r="O23" s="119">
        <v>23368.3</v>
      </c>
      <c r="P23" s="118">
        <v>105</v>
      </c>
      <c r="Q23" s="119">
        <v>318.99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-252653619</v>
      </c>
      <c r="E24" s="39">
        <f t="shared" si="4"/>
        <v>-860643540.30199993</v>
      </c>
      <c r="F24" s="61">
        <f t="shared" si="4"/>
        <v>0</v>
      </c>
      <c r="G24" s="39">
        <f t="shared" si="4"/>
        <v>-7797144.75</v>
      </c>
      <c r="H24" s="61">
        <f t="shared" si="4"/>
        <v>-254102161</v>
      </c>
      <c r="I24" s="39">
        <f t="shared" si="4"/>
        <v>-850082255.68000007</v>
      </c>
      <c r="J24" s="61">
        <f t="shared" ref="J24:AO24" si="5">SUM(J19:J23)</f>
        <v>-96197</v>
      </c>
      <c r="K24" s="39">
        <f t="shared" si="5"/>
        <v>-6866952.4920000006</v>
      </c>
      <c r="L24" s="61">
        <f t="shared" si="5"/>
        <v>644179</v>
      </c>
      <c r="M24" s="39">
        <f t="shared" si="5"/>
        <v>2605489.63</v>
      </c>
      <c r="N24" s="61">
        <f t="shared" si="5"/>
        <v>359933</v>
      </c>
      <c r="O24" s="39">
        <f t="shared" si="5"/>
        <v>931275.54</v>
      </c>
      <c r="P24" s="61">
        <f t="shared" si="5"/>
        <v>540627</v>
      </c>
      <c r="Q24" s="39">
        <f t="shared" si="5"/>
        <v>566047.44999999995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20013</v>
      </c>
      <c r="E27" s="38">
        <f>SUM(G27,I27,K27,M27,O27,Q27,S27,U27,W27,Y27,AA27,AC27,AE27)</f>
        <v>79601.740000000005</v>
      </c>
      <c r="F27" s="64">
        <f>'TIE-OUT'!J27+RECLASS!H27</f>
        <v>0</v>
      </c>
      <c r="G27" s="68">
        <f>'TIE-OUT'!K27+RECLASS!I27</f>
        <v>0</v>
      </c>
      <c r="H27" s="118">
        <f>+Actuals!E254</f>
        <v>19824</v>
      </c>
      <c r="I27" s="119">
        <f>+Actuals!F254</f>
        <v>78849.52</v>
      </c>
      <c r="J27" s="118">
        <f>+Actuals!G254</f>
        <v>189</v>
      </c>
      <c r="K27" s="119">
        <f>+Actuals!H254</f>
        <v>752.22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-1041991</v>
      </c>
      <c r="E28" s="38">
        <f>SUM(G28,I28,K28,M28,O28,Q28,S28,U28,W28,Y28,AA28,AC28,AE28)</f>
        <v>-3189260.81</v>
      </c>
      <c r="F28" s="81">
        <f>'TIE-OUT'!J28+RECLASS!H28</f>
        <v>0</v>
      </c>
      <c r="G28" s="82">
        <f>'TIE-OUT'!K28+RECLASS!I28</f>
        <v>0</v>
      </c>
      <c r="H28" s="118">
        <f>+Actuals!E255</f>
        <v>-1021570</v>
      </c>
      <c r="I28" s="119">
        <f>+Actuals!F255</f>
        <v>-3097939.99</v>
      </c>
      <c r="J28" s="118">
        <f>+Actuals!G255</f>
        <v>-20421</v>
      </c>
      <c r="K28" s="119">
        <f>+Actuals!H255</f>
        <v>-91320.82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-1021978</v>
      </c>
      <c r="E29" s="39">
        <f t="shared" si="6"/>
        <v>-3109659.07</v>
      </c>
      <c r="F29" s="61">
        <f t="shared" si="6"/>
        <v>0</v>
      </c>
      <c r="G29" s="39">
        <f t="shared" si="6"/>
        <v>0</v>
      </c>
      <c r="H29" s="61">
        <f t="shared" si="6"/>
        <v>-1001746</v>
      </c>
      <c r="I29" s="39">
        <f t="shared" si="6"/>
        <v>-3019090.47</v>
      </c>
      <c r="J29" s="61">
        <f t="shared" ref="J29:AO29" si="7">SUM(J27:J28)</f>
        <v>-20232</v>
      </c>
      <c r="K29" s="39">
        <f t="shared" si="7"/>
        <v>-90568.6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-2814914</v>
      </c>
      <c r="E32" s="38">
        <f t="shared" si="8"/>
        <v>-8586725.2459999993</v>
      </c>
      <c r="F32" s="64">
        <f>'TIE-OUT'!J32+RECLASS!H32</f>
        <v>0</v>
      </c>
      <c r="G32" s="68">
        <f>'TIE-OUT'!K32+RECLASS!I32</f>
        <v>0</v>
      </c>
      <c r="H32" s="118">
        <f>+Actuals!E256</f>
        <v>2715793</v>
      </c>
      <c r="I32" s="119">
        <f>+Actuals!F256</f>
        <v>8250579.1339999996</v>
      </c>
      <c r="J32" s="118">
        <f>+Actuals!G256</f>
        <v>-5204845</v>
      </c>
      <c r="K32" s="119">
        <f>+Actuals!H256</f>
        <v>-15812319.109999999</v>
      </c>
      <c r="L32" s="118">
        <v>910167</v>
      </c>
      <c r="M32" s="119">
        <v>2730119.44</v>
      </c>
      <c r="N32" s="118">
        <v>-148991</v>
      </c>
      <c r="O32" s="119">
        <v>-452634.66</v>
      </c>
      <c r="P32" s="118">
        <v>-1087038</v>
      </c>
      <c r="Q32" s="119">
        <v>-3302470.05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-1470329</v>
      </c>
      <c r="E33" s="38">
        <f t="shared" si="8"/>
        <v>-2834339.5799999996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-588824</v>
      </c>
      <c r="K33" s="119">
        <f>+Actuals!H257</f>
        <v>-2107105.61</v>
      </c>
      <c r="L33" s="118">
        <v>-757653</v>
      </c>
      <c r="M33" s="119">
        <v>-326556.55</v>
      </c>
      <c r="N33" s="118">
        <v>-123045</v>
      </c>
      <c r="O33" s="119">
        <v>-397889.49</v>
      </c>
      <c r="P33" s="118">
        <v>-807</v>
      </c>
      <c r="Q33" s="119">
        <v>-2787.93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840099</v>
      </c>
      <c r="E34" s="38">
        <f t="shared" si="8"/>
        <v>460624.64999999997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81881</v>
      </c>
      <c r="K34" s="119">
        <f>+Actuals!H258</f>
        <v>250280.95999999999</v>
      </c>
      <c r="L34" s="118">
        <v>715370</v>
      </c>
      <c r="M34" s="119">
        <v>92641.68</v>
      </c>
      <c r="N34" s="118">
        <v>17757</v>
      </c>
      <c r="O34" s="119">
        <v>33158.589999999997</v>
      </c>
      <c r="P34" s="118">
        <v>25091</v>
      </c>
      <c r="Q34" s="119">
        <v>84543.42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-61411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v>-61411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-3506555</v>
      </c>
      <c r="E36" s="39">
        <f t="shared" si="9"/>
        <v>-10960440.175999999</v>
      </c>
      <c r="F36" s="61">
        <f t="shared" si="9"/>
        <v>0</v>
      </c>
      <c r="G36" s="39">
        <f t="shared" si="9"/>
        <v>0</v>
      </c>
      <c r="H36" s="61">
        <f t="shared" si="9"/>
        <v>2715793</v>
      </c>
      <c r="I36" s="39">
        <f t="shared" si="9"/>
        <v>8250579.1339999996</v>
      </c>
      <c r="J36" s="61">
        <f t="shared" ref="J36:AO36" si="10">SUM(J32:J35)</f>
        <v>-5711788</v>
      </c>
      <c r="K36" s="39">
        <f t="shared" si="10"/>
        <v>-17669143.759999998</v>
      </c>
      <c r="L36" s="61">
        <f t="shared" si="10"/>
        <v>806473</v>
      </c>
      <c r="M36" s="39">
        <f t="shared" si="10"/>
        <v>2496204.5700000003</v>
      </c>
      <c r="N36" s="61">
        <f t="shared" si="10"/>
        <v>-254279</v>
      </c>
      <c r="O36" s="39">
        <f t="shared" si="10"/>
        <v>-817365.55999999994</v>
      </c>
      <c r="P36" s="61">
        <f t="shared" si="10"/>
        <v>-1062754</v>
      </c>
      <c r="Q36" s="39">
        <f t="shared" si="10"/>
        <v>-3220714.56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4782187</v>
      </c>
      <c r="E39" s="38">
        <f t="shared" si="11"/>
        <v>13174387.640000001</v>
      </c>
      <c r="F39" s="64">
        <f>'TIE-OUT'!J39+RECLASS!H39</f>
        <v>0</v>
      </c>
      <c r="G39" s="68">
        <f>'TIE-OUT'!K39+RECLASS!I39</f>
        <v>0</v>
      </c>
      <c r="H39" s="118">
        <f>+Actuals!E260</f>
        <v>1200052</v>
      </c>
      <c r="I39" s="119">
        <f>+Actuals!F260</f>
        <v>2192363.6</v>
      </c>
      <c r="J39" s="118">
        <f>+Actuals!G260</f>
        <v>358786</v>
      </c>
      <c r="K39" s="119">
        <f>+Actuals!H260</f>
        <v>1190141.3400000001</v>
      </c>
      <c r="L39" s="118">
        <v>2017396</v>
      </c>
      <c r="M39" s="119">
        <v>6128198.2199999997</v>
      </c>
      <c r="N39" s="118">
        <v>-532</v>
      </c>
      <c r="O39" s="119">
        <v>-1616.95</v>
      </c>
      <c r="P39" s="118">
        <v>1206485</v>
      </c>
      <c r="Q39" s="119">
        <v>3665301.43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-1130431</v>
      </c>
      <c r="E40" s="38">
        <f t="shared" si="11"/>
        <v>-3434200.77</v>
      </c>
      <c r="F40" s="60">
        <f>'TIE-OUT'!J40+RECLASS!H40</f>
        <v>0</v>
      </c>
      <c r="G40" s="38">
        <f>'TIE-OUT'!K40+RECLASS!I40</f>
        <v>0</v>
      </c>
      <c r="H40" s="118">
        <f>+Actuals!E261</f>
        <v>-49660</v>
      </c>
      <c r="I40" s="119">
        <f>+Actuals!F261</f>
        <v>-97269.49</v>
      </c>
      <c r="J40" s="118">
        <f>+Actuals!G261</f>
        <v>49660</v>
      </c>
      <c r="K40" s="119">
        <f>+Actuals!H261</f>
        <v>97269.49</v>
      </c>
      <c r="L40" s="118">
        <f>+Actuals!I261</f>
        <v>0</v>
      </c>
      <c r="M40" s="119">
        <f>+Actuals!J261</f>
        <v>0</v>
      </c>
      <c r="N40" s="118">
        <f>+Actuals!K261</f>
        <v>0</v>
      </c>
      <c r="O40" s="119">
        <f>+Actuals!L261</f>
        <v>0</v>
      </c>
      <c r="P40" s="118">
        <v>-1130431</v>
      </c>
      <c r="Q40" s="119">
        <v>-3434200.77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-1130431</v>
      </c>
      <c r="E42" s="39">
        <f t="shared" si="12"/>
        <v>-3434200.77</v>
      </c>
      <c r="F42" s="61">
        <f t="shared" si="12"/>
        <v>0</v>
      </c>
      <c r="G42" s="39">
        <f t="shared" si="12"/>
        <v>0</v>
      </c>
      <c r="H42" s="61">
        <f t="shared" si="12"/>
        <v>-49660</v>
      </c>
      <c r="I42" s="39">
        <f t="shared" si="12"/>
        <v>-97269.49</v>
      </c>
      <c r="J42" s="61">
        <f t="shared" ref="J42:AO42" si="13">SUM(J40:J41)</f>
        <v>49660</v>
      </c>
      <c r="K42" s="39">
        <f t="shared" si="13"/>
        <v>97269.49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-1130431</v>
      </c>
      <c r="Q42" s="39">
        <f t="shared" si="13"/>
        <v>-3434200.77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3651756</v>
      </c>
      <c r="E43" s="39">
        <f t="shared" si="14"/>
        <v>9740186.870000001</v>
      </c>
      <c r="F43" s="61">
        <f t="shared" si="14"/>
        <v>0</v>
      </c>
      <c r="G43" s="39">
        <f t="shared" si="14"/>
        <v>0</v>
      </c>
      <c r="H43" s="61">
        <f t="shared" si="14"/>
        <v>1150392</v>
      </c>
      <c r="I43" s="39">
        <f t="shared" si="14"/>
        <v>2095094.11</v>
      </c>
      <c r="J43" s="61">
        <f t="shared" ref="J43:AO43" si="15">J42+J39</f>
        <v>408446</v>
      </c>
      <c r="K43" s="39">
        <f t="shared" si="15"/>
        <v>1287410.83</v>
      </c>
      <c r="L43" s="61">
        <f t="shared" si="15"/>
        <v>2017396</v>
      </c>
      <c r="M43" s="39">
        <f t="shared" si="15"/>
        <v>6128198.2199999997</v>
      </c>
      <c r="N43" s="61">
        <f t="shared" si="15"/>
        <v>-532</v>
      </c>
      <c r="O43" s="39">
        <f t="shared" si="15"/>
        <v>-1616.95</v>
      </c>
      <c r="P43" s="61">
        <f t="shared" si="15"/>
        <v>76054</v>
      </c>
      <c r="Q43" s="39">
        <f t="shared" si="15"/>
        <v>231100.66000000015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-59142</v>
      </c>
      <c r="E49" s="38">
        <f>SUM(G49,I49,K49,M49,O49,Q49,S49,U49,W49,Y49,AA49,AC49,AE49)</f>
        <v>-179673.40400000103</v>
      </c>
      <c r="F49" s="60">
        <f>'TIE-OUT'!J49+RECLASS!H49</f>
        <v>0</v>
      </c>
      <c r="G49" s="38">
        <f>'TIE-OUT'!K49+RECLASS!I49</f>
        <v>0</v>
      </c>
      <c r="H49" s="118">
        <f>+Actuals!E265</f>
        <v>2033302</v>
      </c>
      <c r="I49" s="119">
        <f>+Actuals!F265</f>
        <v>6177171.4759999998</v>
      </c>
      <c r="J49" s="118">
        <f>+Actuals!G265</f>
        <v>1175385</v>
      </c>
      <c r="K49" s="119">
        <f>+Actuals!H265</f>
        <v>3570819.63</v>
      </c>
      <c r="L49" s="118">
        <v>-3567735</v>
      </c>
      <c r="M49" s="119">
        <v>-10838778.93</v>
      </c>
      <c r="N49" s="118">
        <v>-139917</v>
      </c>
      <c r="O49" s="119">
        <v>-425067.85</v>
      </c>
      <c r="P49" s="118">
        <v>439823</v>
      </c>
      <c r="Q49" s="119">
        <v>1336182.27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-533589</v>
      </c>
      <c r="E51" s="38">
        <f>SUM(G51,I51,K51,M51,O51,Q51,S51,U51,W51,Y51,AA51,AC51,AE51)</f>
        <v>-1847481.6580000001</v>
      </c>
      <c r="F51" s="60">
        <f>'TIE-OUT'!J51+RECLASS!H51</f>
        <v>0</v>
      </c>
      <c r="G51" s="38">
        <f>'TIE-OUT'!K51+RECLASS!I51</f>
        <v>0</v>
      </c>
      <c r="H51" s="118">
        <f>+Actuals!E266</f>
        <v>124545</v>
      </c>
      <c r="I51" s="119">
        <f>+Actuals!F266</f>
        <v>378367.71</v>
      </c>
      <c r="J51" s="118">
        <f>+Actuals!G266</f>
        <v>-799471</v>
      </c>
      <c r="K51" s="119">
        <f>+Actuals!H266</f>
        <v>-2428792.898</v>
      </c>
      <c r="L51" s="118">
        <v>149134</v>
      </c>
      <c r="M51" s="119">
        <v>457912.82</v>
      </c>
      <c r="N51" s="118">
        <v>-7692</v>
      </c>
      <c r="O51" s="119">
        <v>-254650.3</v>
      </c>
      <c r="P51" s="118">
        <v>-105</v>
      </c>
      <c r="Q51" s="119">
        <v>-318.99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-143713983</v>
      </c>
      <c r="E54" s="38">
        <f>SUM(G54,I54,K54,M54,O54,Q54,S54,U54,W54,Y54,AA54,AC54,AE54)</f>
        <v>-1499365.9599999997</v>
      </c>
      <c r="F54" s="64">
        <f>'TIE-OUT'!J54+RECLASS!H54</f>
        <v>0</v>
      </c>
      <c r="G54" s="68">
        <f>'TIE-OUT'!K54+RECLASS!I54</f>
        <v>0</v>
      </c>
      <c r="H54" s="118">
        <f>+Actuals!E267</f>
        <v>-153091124</v>
      </c>
      <c r="I54" s="119">
        <f>+Actuals!F267</f>
        <v>-2469265.7599999998</v>
      </c>
      <c r="J54" s="118">
        <f>+Actuals!G267</f>
        <v>19532129</v>
      </c>
      <c r="K54" s="119">
        <f>+Actuals!H267</f>
        <v>1149806.44</v>
      </c>
      <c r="L54" s="118">
        <v>-5768471</v>
      </c>
      <c r="M54" s="119">
        <v>-186783.13</v>
      </c>
      <c r="N54" s="118">
        <v>69028</v>
      </c>
      <c r="O54" s="119">
        <v>-9921.23</v>
      </c>
      <c r="P54" s="118">
        <v>-4455545</v>
      </c>
      <c r="Q54" s="119">
        <v>16797.72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-6711581.1900000004</v>
      </c>
      <c r="F55" s="81">
        <f>'TIE-OUT'!J55+RECLASS!H55</f>
        <v>0</v>
      </c>
      <c r="G55" s="82">
        <f>'TIE-OUT'!K55+RECLASS!I55</f>
        <v>0</v>
      </c>
      <c r="H55" s="118">
        <f>+Actuals!E268</f>
        <v>0</v>
      </c>
      <c r="I55" s="119">
        <f>+Actuals!F268</f>
        <v>-5085643.33</v>
      </c>
      <c r="J55" s="118">
        <f>+Actuals!G268</f>
        <v>0</v>
      </c>
      <c r="K55" s="119">
        <f>+Actuals!H268</f>
        <v>-14997.25</v>
      </c>
      <c r="L55" s="118">
        <f>+Actuals!I268</f>
        <v>0</v>
      </c>
      <c r="M55" s="119">
        <v>-1544734.88</v>
      </c>
      <c r="N55" s="118">
        <f>+Actuals!K268</f>
        <v>0</v>
      </c>
      <c r="O55" s="119">
        <v>340588.1</v>
      </c>
      <c r="P55" s="118">
        <f>+Actuals!M268</f>
        <v>0</v>
      </c>
      <c r="Q55" s="119">
        <v>-406793.83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-143713983</v>
      </c>
      <c r="E56" s="39">
        <f t="shared" si="16"/>
        <v>-8210947.1500000004</v>
      </c>
      <c r="F56" s="61">
        <f t="shared" si="16"/>
        <v>0</v>
      </c>
      <c r="G56" s="39">
        <f t="shared" si="16"/>
        <v>0</v>
      </c>
      <c r="H56" s="61">
        <f t="shared" si="16"/>
        <v>-153091124</v>
      </c>
      <c r="I56" s="39">
        <f t="shared" si="16"/>
        <v>-7554909.0899999999</v>
      </c>
      <c r="J56" s="61">
        <f t="shared" ref="J56:AO56" si="17">SUM(J54:J55)</f>
        <v>19532129</v>
      </c>
      <c r="K56" s="39">
        <f t="shared" si="17"/>
        <v>1134809.19</v>
      </c>
      <c r="L56" s="61">
        <f t="shared" si="17"/>
        <v>-5768471</v>
      </c>
      <c r="M56" s="39">
        <f t="shared" si="17"/>
        <v>-1731518.0099999998</v>
      </c>
      <c r="N56" s="61">
        <f t="shared" si="17"/>
        <v>69028</v>
      </c>
      <c r="O56" s="39">
        <f t="shared" si="17"/>
        <v>330666.87</v>
      </c>
      <c r="P56" s="61">
        <f t="shared" si="17"/>
        <v>-4455545</v>
      </c>
      <c r="Q56" s="39">
        <f t="shared" si="17"/>
        <v>-389996.11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92125.13</v>
      </c>
      <c r="J59" s="118">
        <f>+Actuals!G269</f>
        <v>0</v>
      </c>
      <c r="K59" s="119">
        <f>+Actuals!H269</f>
        <v>-25138.13</v>
      </c>
      <c r="L59" s="118">
        <f>+Actuals!I269</f>
        <v>0</v>
      </c>
      <c r="M59" s="119">
        <v>-66987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92125.13</v>
      </c>
      <c r="J61" s="61">
        <f t="shared" ref="J61:AO61" si="19">SUM(J59:J60)</f>
        <v>0</v>
      </c>
      <c r="K61" s="39">
        <f t="shared" si="19"/>
        <v>-25138.13</v>
      </c>
      <c r="L61" s="61">
        <f t="shared" si="19"/>
        <v>0</v>
      </c>
      <c r="M61" s="39">
        <f t="shared" si="19"/>
        <v>-66987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14964909.390000001</v>
      </c>
      <c r="F70" s="64">
        <f>'TIE-OUT'!J70+RECLASS!H70</f>
        <v>0</v>
      </c>
      <c r="G70" s="68">
        <f>'TIE-OUT'!K70+RECLASS!I70</f>
        <v>14964909.390000001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-6531251.8700000001</v>
      </c>
      <c r="F71" s="81">
        <f>'TIE-OUT'!J71+RECLASS!H71</f>
        <v>0</v>
      </c>
      <c r="G71" s="82">
        <f>'TIE-OUT'!K71+RECLASS!I71</f>
        <v>-6531251.8700000001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8433657.5199999996</v>
      </c>
      <c r="F72" s="61">
        <f t="shared" si="22"/>
        <v>0</v>
      </c>
      <c r="G72" s="39">
        <f t="shared" si="22"/>
        <v>8433657.5199999996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1208671.49</v>
      </c>
      <c r="F74" s="60">
        <f>'TIE-OUT'!J74+RECLASS!H74</f>
        <v>0</v>
      </c>
      <c r="G74" s="60">
        <f>'TIE-OUT'!K74+RECLASS!I74</f>
        <v>1619250.49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4">
        <v>-235519</v>
      </c>
      <c r="L74" s="118">
        <f>+Actuals!I276</f>
        <v>0</v>
      </c>
      <c r="M74" s="119">
        <v>-175060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116955</v>
      </c>
      <c r="F75" s="60">
        <f>'TIE-OUT'!J75+RECLASS!H75</f>
        <v>0</v>
      </c>
      <c r="G75" s="60">
        <f>'TIE-OUT'!K75+RECLASS!I75</f>
        <v>116955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-12539.56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-12095.81</v>
      </c>
      <c r="J76" s="118">
        <f>+Actuals!G278</f>
        <v>0</v>
      </c>
      <c r="K76" s="119">
        <f>+Actuals!H278</f>
        <v>-443.75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396494.08000000002</v>
      </c>
      <c r="F81" s="60">
        <f>'TIE-OUT'!J81+RECLASS!H81</f>
        <v>0</v>
      </c>
      <c r="G81" s="60">
        <f>'TIE-OUT'!K81+RECLASS!I81</f>
        <v>-67500</v>
      </c>
      <c r="H81" s="118">
        <f>+Actuals!E283</f>
        <v>0</v>
      </c>
      <c r="I81" s="119">
        <f>+Actuals!F283</f>
        <v>453756.39</v>
      </c>
      <c r="J81" s="118">
        <f>+Actuals!G283</f>
        <v>0</v>
      </c>
      <c r="K81" s="119">
        <f>+Actuals!H283</f>
        <v>10237.69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16134315.82000011</v>
      </c>
      <c r="F82" s="91">
        <f>F16+F24+F29+F36+F43+F45+F47+F49</f>
        <v>0</v>
      </c>
      <c r="G82" s="92">
        <f>SUM(G72:G81)+G16+G24+G29+G36+G43+G45+G47+G49+G51+G56+G61+G66</f>
        <v>7580918.0899999999</v>
      </c>
      <c r="H82" s="91">
        <f>H16+H24+H29+H36+H43+H45+H47+H49</f>
        <v>0</v>
      </c>
      <c r="I82" s="92">
        <f>SUM(I72:I81)+I16+I24+I29+I36+I43+I45+I47+I49+I51+I56+I61+I66</f>
        <v>-19467879.360000014</v>
      </c>
      <c r="J82" s="91">
        <f>J16+J24+J29+J36+J43+J45+J47+J49</f>
        <v>0</v>
      </c>
      <c r="K82" s="137">
        <f>SUM(K72:K81)+K16+K24+K29+K36+K43+K45+K47+K49+K51+K56+K61+K66</f>
        <v>28159316.079999991</v>
      </c>
      <c r="L82" s="91">
        <f>L16+L24+L29+L36+L43+L45+L47+L49</f>
        <v>0</v>
      </c>
      <c r="M82" s="92">
        <f>SUM(M72:M81)+M16+M24+M29+M36+M43+M45+M47+M49+M51+M56+M61+M66</f>
        <v>1911347.1200000006</v>
      </c>
      <c r="N82" s="91">
        <f>N16+N24+N29+N36+N43+N45+N47+N49</f>
        <v>0</v>
      </c>
      <c r="O82" s="92">
        <f>SUM(O72:O81)+O16+O24+O29+O36+O43+O45+O47+O49+O51+O56+O61+O66</f>
        <v>-703530.53999999992</v>
      </c>
      <c r="P82" s="91">
        <f>P16+P24+P29+P36+P43+P45+P47+P49</f>
        <v>0</v>
      </c>
      <c r="Q82" s="92">
        <f>SUM(Q72:Q81)+Q16+Q24+Q29+Q36+Q43+Q45+Q47+Q49+Q51+Q56+Q61+Q66</f>
        <v>-1345855.5700000003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-19000.45</v>
      </c>
      <c r="F86" s="145">
        <f>'TIE-OUT'!J86+RECLASS!H86</f>
        <v>0</v>
      </c>
      <c r="G86" s="145">
        <f>'TIE-OUT'!K86+RECLASS!I86</f>
        <v>-18621.45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-379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-19000.45</v>
      </c>
      <c r="F89" s="160">
        <f t="shared" si="26"/>
        <v>0</v>
      </c>
      <c r="G89" s="160">
        <f t="shared" si="26"/>
        <v>-18621.45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-379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16115315.370000111</v>
      </c>
      <c r="F91" s="160">
        <f t="shared" si="29"/>
        <v>0</v>
      </c>
      <c r="G91" s="160">
        <f t="shared" si="29"/>
        <v>7562296.6399999997</v>
      </c>
      <c r="H91" s="160">
        <f t="shared" si="29"/>
        <v>0</v>
      </c>
      <c r="I91" s="160">
        <f t="shared" si="29"/>
        <v>-19467879.360000014</v>
      </c>
      <c r="J91" s="160">
        <f t="shared" si="29"/>
        <v>0</v>
      </c>
      <c r="K91" s="160">
        <f t="shared" si="29"/>
        <v>28159316.079999991</v>
      </c>
      <c r="L91" s="160">
        <f t="shared" si="29"/>
        <v>0</v>
      </c>
      <c r="M91" s="160">
        <f t="shared" si="29"/>
        <v>1910968.1200000006</v>
      </c>
      <c r="N91" s="160">
        <f t="shared" ref="N91:AE91" si="30">+N82+N89</f>
        <v>0</v>
      </c>
      <c r="O91" s="160">
        <f t="shared" si="30"/>
        <v>-703530.53999999992</v>
      </c>
      <c r="P91" s="160">
        <f t="shared" si="30"/>
        <v>0</v>
      </c>
      <c r="Q91" s="160">
        <f t="shared" si="30"/>
        <v>-1345855.5700000003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5"/>
  <sheetViews>
    <sheetView zoomScale="75" workbookViewId="0">
      <pane xSplit="3" ySplit="9" topLeftCell="D10" activePane="bottomRight" state="frozen"/>
      <selection activeCell="P9" sqref="P9"/>
      <selection pane="topRight" activeCell="P9" sqref="P9"/>
      <selection pane="bottomLeft" activeCell="P9" sqref="P9"/>
      <selection pane="bottomRight" activeCell="E14" sqref="E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  <col min="71" max="9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47467850</v>
      </c>
      <c r="E11" s="38">
        <f>SUM(G11,I11,K11,M11,O11,Q11,S11,U11,W11,Y11,AA11,AC11,AE11)</f>
        <v>158993449.31</v>
      </c>
      <c r="F11" s="58">
        <f>'TIE-OUT'!N11+RECLASS!L11</f>
        <v>0</v>
      </c>
      <c r="G11" s="15">
        <f>'TIE-OUT'!O11+RECLASS!M11</f>
        <v>0</v>
      </c>
      <c r="H11" s="118">
        <f>58806361-10792383</f>
        <v>48013978</v>
      </c>
      <c r="I11" s="119">
        <f>201443747-614514-491504-40494735</f>
        <v>159842994</v>
      </c>
      <c r="J11" s="118">
        <v>575714</v>
      </c>
      <c r="K11" s="119">
        <v>4648981</v>
      </c>
      <c r="L11" s="118">
        <v>-2107671</v>
      </c>
      <c r="M11" s="119">
        <v>-4794608.66</v>
      </c>
      <c r="N11" s="118">
        <v>22441</v>
      </c>
      <c r="O11" s="119">
        <v>-364090.62</v>
      </c>
      <c r="P11" s="118">
        <v>963388</v>
      </c>
      <c r="Q11" s="119">
        <v>-339826.41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4362869.51</v>
      </c>
      <c r="F12" s="58">
        <f>'TIE-OUT'!N12+RECLASS!L12</f>
        <v>0</v>
      </c>
      <c r="G12" s="15">
        <f>'TIE-OUT'!O12+RECLASS!M12</f>
        <v>3590842.82</v>
      </c>
      <c r="H12" s="118">
        <v>0</v>
      </c>
      <c r="I12" s="119">
        <v>0</v>
      </c>
      <c r="J12" s="118">
        <v>0</v>
      </c>
      <c r="K12" s="139">
        <v>540</v>
      </c>
      <c r="L12" s="118">
        <v>0</v>
      </c>
      <c r="M12" s="119">
        <v>771486.69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10792383</v>
      </c>
      <c r="E13" s="38">
        <f t="shared" si="0"/>
        <v>40494735</v>
      </c>
      <c r="F13" s="58">
        <f>'TIE-OUT'!N13+RECLASS!L13</f>
        <v>0</v>
      </c>
      <c r="G13" s="15">
        <f>'TIE-OUT'!O13+RECLASS!M13</f>
        <v>0</v>
      </c>
      <c r="H13" s="118">
        <v>10792383</v>
      </c>
      <c r="I13" s="119">
        <v>40494735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-15856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f>614514+491504</f>
        <v>1106018</v>
      </c>
      <c r="J15" s="118">
        <v>0</v>
      </c>
      <c r="K15" s="119">
        <v>0</v>
      </c>
      <c r="L15" s="118">
        <v>0</v>
      </c>
      <c r="M15" s="119">
        <v>-1071654</v>
      </c>
      <c r="N15" s="118">
        <v>0</v>
      </c>
      <c r="O15" s="119">
        <v>-34875</v>
      </c>
      <c r="P15" s="118">
        <v>0</v>
      </c>
      <c r="Q15" s="119">
        <v>-15345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61">
        <f>SUM(D11:D15)</f>
        <v>58260233</v>
      </c>
      <c r="E16" s="39">
        <f>SUM(E11:E15)</f>
        <v>203835197.81999999</v>
      </c>
      <c r="F16" s="59">
        <f t="shared" ref="F16:AO16" si="1">SUM(F11:F15)</f>
        <v>0</v>
      </c>
      <c r="G16" s="23">
        <f t="shared" si="1"/>
        <v>3590842.82</v>
      </c>
      <c r="H16" s="61">
        <f t="shared" si="1"/>
        <v>58806361</v>
      </c>
      <c r="I16" s="39">
        <f t="shared" si="1"/>
        <v>201443747</v>
      </c>
      <c r="J16" s="61">
        <f t="shared" ref="J16:Q16" si="2">SUM(J11:J15)</f>
        <v>575714</v>
      </c>
      <c r="K16" s="39">
        <f t="shared" si="2"/>
        <v>4649521</v>
      </c>
      <c r="L16" s="61">
        <f t="shared" si="2"/>
        <v>-2107671</v>
      </c>
      <c r="M16" s="39">
        <f t="shared" si="2"/>
        <v>-5094775.9700000007</v>
      </c>
      <c r="N16" s="61">
        <f t="shared" si="2"/>
        <v>22441</v>
      </c>
      <c r="O16" s="39">
        <f t="shared" si="2"/>
        <v>-398965.62</v>
      </c>
      <c r="P16" s="61">
        <f t="shared" si="2"/>
        <v>963388</v>
      </c>
      <c r="Q16" s="39">
        <f t="shared" si="2"/>
        <v>-355171.41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-42737852</v>
      </c>
      <c r="E19" s="38">
        <f t="shared" si="3"/>
        <v>-143281234.91</v>
      </c>
      <c r="F19" s="58">
        <f>'TIE-OUT'!N19+RECLASS!L19</f>
        <v>0</v>
      </c>
      <c r="G19" s="15">
        <f>'TIE-OUT'!O19+RECLASS!M19</f>
        <v>0</v>
      </c>
      <c r="H19" s="118">
        <f>-57700381+15870001</f>
        <v>-41830380</v>
      </c>
      <c r="I19" s="119">
        <f>-198028545+59095940</f>
        <v>-138932605</v>
      </c>
      <c r="J19" s="118">
        <v>414136</v>
      </c>
      <c r="K19" s="119">
        <v>-92040</v>
      </c>
      <c r="L19" s="118">
        <v>-1217036</v>
      </c>
      <c r="M19" s="119">
        <v>-3645049.26</v>
      </c>
      <c r="N19" s="118">
        <v>-4069</v>
      </c>
      <c r="O19" s="119">
        <v>-40379.410000000003</v>
      </c>
      <c r="P19" s="118">
        <v>-100503</v>
      </c>
      <c r="Q19" s="119">
        <v>-571161.24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-2294487.2199999997</v>
      </c>
      <c r="F20" s="58">
        <f>'TIE-OUT'!N20+RECLASS!L20</f>
        <v>0</v>
      </c>
      <c r="G20" s="15">
        <f>'TIE-OUT'!O20+RECLASS!M20</f>
        <v>879773.04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-3174260.26</v>
      </c>
      <c r="N20" s="118"/>
      <c r="O20" s="119">
        <v>0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-16633129</v>
      </c>
      <c r="E21" s="38">
        <f t="shared" si="3"/>
        <v>-61752308</v>
      </c>
      <c r="F21" s="58">
        <f>'TIE-OUT'!N21+RECLASS!L21</f>
        <v>0</v>
      </c>
      <c r="G21" s="15">
        <f>'TIE-OUT'!O21+RECLASS!M21</f>
        <v>0</v>
      </c>
      <c r="H21" s="118">
        <v>-15870001</v>
      </c>
      <c r="I21" s="119">
        <v>-59095940</v>
      </c>
      <c r="J21" s="118">
        <v>0</v>
      </c>
      <c r="K21" s="119">
        <v>0</v>
      </c>
      <c r="L21" s="118">
        <v>-763128</v>
      </c>
      <c r="M21" s="119">
        <v>-2656368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150665</v>
      </c>
      <c r="E23" s="38">
        <f t="shared" si="3"/>
        <v>231282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150665</v>
      </c>
      <c r="M23" s="119">
        <v>231282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61">
        <f>SUM(D19:D23)</f>
        <v>-59220316</v>
      </c>
      <c r="E24" s="39">
        <f>SUM(E19:E23)</f>
        <v>-207096748.13</v>
      </c>
      <c r="F24" s="59">
        <f t="shared" ref="F24:AO24" si="4">SUM(F19:F23)</f>
        <v>0</v>
      </c>
      <c r="G24" s="23">
        <f t="shared" si="4"/>
        <v>879773.04</v>
      </c>
      <c r="H24" s="61">
        <f t="shared" si="4"/>
        <v>-57700381</v>
      </c>
      <c r="I24" s="39">
        <f t="shared" si="4"/>
        <v>-198028545</v>
      </c>
      <c r="J24" s="61">
        <f t="shared" ref="J24:Q24" si="5">SUM(J19:J23)</f>
        <v>414136</v>
      </c>
      <c r="K24" s="39">
        <f t="shared" si="5"/>
        <v>-92040</v>
      </c>
      <c r="L24" s="61">
        <f t="shared" si="5"/>
        <v>-1829499</v>
      </c>
      <c r="M24" s="39">
        <f t="shared" si="5"/>
        <v>-9244395.5199999996</v>
      </c>
      <c r="N24" s="61">
        <f t="shared" si="5"/>
        <v>-4069</v>
      </c>
      <c r="O24" s="39">
        <f t="shared" si="5"/>
        <v>-40379.410000000003</v>
      </c>
      <c r="P24" s="61">
        <f t="shared" si="5"/>
        <v>-100503</v>
      </c>
      <c r="Q24" s="39">
        <f t="shared" si="5"/>
        <v>-571161.24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61">
        <f>SUM(D27:D28)</f>
        <v>0</v>
      </c>
      <c r="E29" s="39">
        <f>SUM(E27:E28)</f>
        <v>0</v>
      </c>
      <c r="F29" s="59">
        <f t="shared" ref="F29:AO29" si="6">SUM(F27:F28)</f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Q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67871</v>
      </c>
      <c r="E32" s="38">
        <f t="shared" si="8"/>
        <v>241160</v>
      </c>
      <c r="F32" s="58">
        <f>'TIE-OUT'!N32+RECLASS!L32</f>
        <v>0</v>
      </c>
      <c r="G32" s="15">
        <f>'TIE-OUT'!O32+RECLASS!M32</f>
        <v>0</v>
      </c>
      <c r="H32" s="118">
        <v>-1105980</v>
      </c>
      <c r="I32" s="119">
        <v>-3588905</v>
      </c>
      <c r="J32" s="118">
        <v>1105980</v>
      </c>
      <c r="K32" s="119">
        <v>3588905</v>
      </c>
      <c r="L32" s="118">
        <v>67871</v>
      </c>
      <c r="M32" s="119">
        <v>241160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61411</v>
      </c>
      <c r="E35" s="38">
        <f t="shared" si="8"/>
        <v>0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61411</v>
      </c>
      <c r="O35" s="119">
        <v>0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61">
        <f>SUM(D32:D35)</f>
        <v>129282</v>
      </c>
      <c r="E36" s="39">
        <f>SUM(E32:E35)</f>
        <v>241160</v>
      </c>
      <c r="F36" s="59">
        <f t="shared" ref="F36:AO36" si="9">SUM(F32:F35)</f>
        <v>0</v>
      </c>
      <c r="G36" s="23">
        <f t="shared" si="9"/>
        <v>0</v>
      </c>
      <c r="H36" s="61">
        <f t="shared" si="9"/>
        <v>-1105980</v>
      </c>
      <c r="I36" s="39">
        <f t="shared" si="9"/>
        <v>-3588905</v>
      </c>
      <c r="J36" s="61">
        <f t="shared" ref="J36:Q36" si="10">SUM(J32:J35)</f>
        <v>1105980</v>
      </c>
      <c r="K36" s="39">
        <f t="shared" si="10"/>
        <v>3588905</v>
      </c>
      <c r="L36" s="61">
        <f t="shared" si="10"/>
        <v>67871</v>
      </c>
      <c r="M36" s="39">
        <f t="shared" si="10"/>
        <v>241160</v>
      </c>
      <c r="N36" s="61">
        <f t="shared" si="10"/>
        <v>61411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66283</v>
      </c>
      <c r="M39" s="119">
        <v>201367.75</v>
      </c>
      <c r="N39" s="118">
        <v>-66283</v>
      </c>
      <c r="O39" s="119">
        <v>-201367.75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-4872</v>
      </c>
      <c r="M40" s="119">
        <v>-14801.14</v>
      </c>
      <c r="N40" s="118">
        <v>4872</v>
      </c>
      <c r="O40" s="119">
        <v>14801.14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61">
        <f>SUM(D40:D41)</f>
        <v>0</v>
      </c>
      <c r="E42" s="39">
        <f>SUM(E40:E41)</f>
        <v>0</v>
      </c>
      <c r="F42" s="59">
        <f t="shared" ref="F42:AO42" si="12">SUM(F40:F41)</f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Q42" si="13">SUM(J40:J41)</f>
        <v>0</v>
      </c>
      <c r="K42" s="39">
        <f t="shared" si="13"/>
        <v>0</v>
      </c>
      <c r="L42" s="61">
        <f t="shared" si="13"/>
        <v>-4872</v>
      </c>
      <c r="M42" s="39">
        <f t="shared" si="13"/>
        <v>-14801.14</v>
      </c>
      <c r="N42" s="61">
        <f t="shared" si="13"/>
        <v>4872</v>
      </c>
      <c r="O42" s="39">
        <f t="shared" si="13"/>
        <v>14801.14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59">
        <f t="shared" ref="F43:AO43" si="14">F42+F39</f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Q43" si="15">J42+J39</f>
        <v>0</v>
      </c>
      <c r="K43" s="39">
        <f t="shared" si="15"/>
        <v>0</v>
      </c>
      <c r="L43" s="61">
        <f t="shared" si="15"/>
        <v>61411</v>
      </c>
      <c r="M43" s="39">
        <f t="shared" si="15"/>
        <v>186566.61</v>
      </c>
      <c r="N43" s="61">
        <f t="shared" si="15"/>
        <v>-61411</v>
      </c>
      <c r="O43" s="39">
        <f t="shared" si="15"/>
        <v>-186566.61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830801</v>
      </c>
      <c r="E49" s="38">
        <f>SUM(G49,I49,K49,M49,O49,Q49,S49,U49,W49,Y49,AA49,AC49,AE49)</f>
        <v>2695949.5900000008</v>
      </c>
      <c r="F49" s="58">
        <f>'TIE-OUT'!N49+RECLASS!L49</f>
        <v>0</v>
      </c>
      <c r="G49" s="15">
        <f>'TIE-OUT'!O49+RECLASS!M49</f>
        <v>0</v>
      </c>
      <c r="H49" s="118">
        <v>0</v>
      </c>
      <c r="I49" s="119">
        <v>0</v>
      </c>
      <c r="J49" s="118">
        <v>-2095830</v>
      </c>
      <c r="K49" s="119">
        <v>-6800968</v>
      </c>
      <c r="L49" s="118">
        <v>3807888</v>
      </c>
      <c r="M49" s="119">
        <v>12356596.560000001</v>
      </c>
      <c r="N49" s="118">
        <v>-18372</v>
      </c>
      <c r="O49" s="119">
        <v>-59617.14</v>
      </c>
      <c r="P49" s="118">
        <v>-862885</v>
      </c>
      <c r="Q49" s="119">
        <v>-2800061.83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-150665</v>
      </c>
      <c r="E51" s="38">
        <f>SUM(G51,I51,K51,M51,O51,Q51,S51,U51,W51,Y51,AA51,AC51,AE51)</f>
        <v>-231282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-150665</v>
      </c>
      <c r="M51" s="119">
        <v>-462564</v>
      </c>
      <c r="N51" s="118">
        <v>0</v>
      </c>
      <c r="O51" s="119">
        <v>231282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-10461383</v>
      </c>
      <c r="E54" s="38">
        <f>SUM(G54,I54,K54,M54,O54,Q54,S54,U54,W54,Y54,AA54,AC54,AE54)</f>
        <v>-317885.74</v>
      </c>
      <c r="F54" s="58">
        <f>'TIE-OUT'!N54+RECLASS!L54</f>
        <v>0</v>
      </c>
      <c r="G54" s="15">
        <f>'TIE-OUT'!O54+RECLASS!M54</f>
        <v>0</v>
      </c>
      <c r="H54" s="118">
        <f>-7438640-2750987</f>
        <v>-10189627</v>
      </c>
      <c r="I54" s="119">
        <f>-72880-129029-48470</f>
        <v>-250379</v>
      </c>
      <c r="J54" s="118">
        <f>146939-414071</f>
        <v>-267132</v>
      </c>
      <c r="K54" s="119">
        <f>2239+47274-13984</f>
        <v>35529</v>
      </c>
      <c r="L54" s="118">
        <v>48301</v>
      </c>
      <c r="M54" s="119">
        <v>-139202.99</v>
      </c>
      <c r="N54" s="118">
        <v>1993874</v>
      </c>
      <c r="O54" s="119">
        <v>24618.21</v>
      </c>
      <c r="P54" s="118">
        <v>-2046799</v>
      </c>
      <c r="Q54" s="119">
        <v>11549.04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-15697.270000000077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f>-1258819-34380</f>
        <v>-1293199</v>
      </c>
      <c r="J55" s="118">
        <v>0</v>
      </c>
      <c r="K55" s="119">
        <f>-14680-332920</f>
        <v>-347600</v>
      </c>
      <c r="L55" s="118">
        <v>0</v>
      </c>
      <c r="M55" s="119">
        <v>1605753.42</v>
      </c>
      <c r="N55" s="118">
        <v>0</v>
      </c>
      <c r="O55" s="119">
        <v>-387667.46</v>
      </c>
      <c r="P55" s="118">
        <v>0</v>
      </c>
      <c r="Q55" s="119">
        <v>407015.77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61">
        <f>SUM(D54:D55)</f>
        <v>-10461383</v>
      </c>
      <c r="E56" s="39">
        <f>SUM(E54:E55)</f>
        <v>-333583.01000000007</v>
      </c>
      <c r="F56" s="59">
        <f t="shared" ref="F56:AO56" si="16">SUM(F54:F55)</f>
        <v>0</v>
      </c>
      <c r="G56" s="23">
        <f t="shared" si="16"/>
        <v>0</v>
      </c>
      <c r="H56" s="61">
        <f t="shared" si="16"/>
        <v>-10189627</v>
      </c>
      <c r="I56" s="39">
        <f t="shared" si="16"/>
        <v>-1543578</v>
      </c>
      <c r="J56" s="61">
        <f t="shared" ref="J56:Q56" si="17">SUM(J54:J55)</f>
        <v>-267132</v>
      </c>
      <c r="K56" s="39">
        <f t="shared" si="17"/>
        <v>-312071</v>
      </c>
      <c r="L56" s="61">
        <f t="shared" si="17"/>
        <v>48301</v>
      </c>
      <c r="M56" s="39">
        <f t="shared" si="17"/>
        <v>1466550.43</v>
      </c>
      <c r="N56" s="61">
        <f t="shared" si="17"/>
        <v>1993874</v>
      </c>
      <c r="O56" s="39">
        <f t="shared" si="17"/>
        <v>-363049.25</v>
      </c>
      <c r="P56" s="61">
        <f t="shared" si="17"/>
        <v>-2046799</v>
      </c>
      <c r="Q56" s="39">
        <f t="shared" si="17"/>
        <v>418564.81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59">
        <f t="shared" ref="F61:AO61" si="18">SUM(F59:F60)</f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Q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59">
        <f t="shared" ref="F66:AO66" si="20">SUM(F64:F65)</f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Q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6919989.6100000003</v>
      </c>
      <c r="F70" s="58">
        <f>'TIE-OUT'!N70+RECLASS!L70</f>
        <v>0</v>
      </c>
      <c r="G70" s="15">
        <f>'TIE-OUT'!O70+RECLASS!M70</f>
        <v>6919989.6100000003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-106722.64</v>
      </c>
      <c r="F71" s="58">
        <f>'TIE-OUT'!N71+RECLASS!L71</f>
        <v>0</v>
      </c>
      <c r="G71" s="15">
        <f>'TIE-OUT'!O71+RECLASS!M71</f>
        <v>-106722.64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6813266.9700000007</v>
      </c>
      <c r="F72" s="59">
        <f t="shared" ref="F72:AO72" si="22">SUM(F70:F71)</f>
        <v>0</v>
      </c>
      <c r="G72" s="23">
        <f t="shared" si="22"/>
        <v>6813266.9700000007</v>
      </c>
      <c r="H72" s="61">
        <f t="shared" si="22"/>
        <v>0</v>
      </c>
      <c r="I72" s="39">
        <f t="shared" si="22"/>
        <v>0</v>
      </c>
      <c r="J72" s="61">
        <f t="shared" ref="J72:Q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-1683372</v>
      </c>
      <c r="F74" s="58">
        <f>'TIE-OUT'!N74+RECLASS!L74</f>
        <v>0</v>
      </c>
      <c r="G74" s="15">
        <f>'TIE-OUT'!O74+RECLASS!M74</f>
        <v>-1697976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14604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4240589.2399999974</v>
      </c>
      <c r="F82" s="91">
        <f>F16+F24+F29+F36+F43+F45+F47+F49</f>
        <v>0</v>
      </c>
      <c r="G82" s="92">
        <f>SUM(G72:G81)+G16+G24+G29+G36+G43+G45+G47+G49+G51+G56+G61+G66</f>
        <v>9585906.8300000019</v>
      </c>
      <c r="H82" s="91">
        <f>H16+H24+H29+H36+H43+H45+H47+H49</f>
        <v>0</v>
      </c>
      <c r="I82" s="92">
        <f>SUM(I72:I81)+I16+I24+I29+I36+I43+I45+I47+I49+I51+I56+I61+I66</f>
        <v>-1717281</v>
      </c>
      <c r="J82" s="91">
        <f>J16+J24+J29+J36+J43+J45+J47+J49</f>
        <v>0</v>
      </c>
      <c r="K82" s="92">
        <f>SUM(K72:K81)+K16+K24+K29+K36+K43+K45+K47+K49+K51+K56+K61+K66</f>
        <v>1033347</v>
      </c>
      <c r="L82" s="91">
        <f>L16+L24+L29+L36+L43+L45+L47+L49</f>
        <v>0</v>
      </c>
      <c r="M82" s="92">
        <f>SUM(M72:M81)+M16+M24+M29+M36+M43+M45+M47+M49+M51+M56+M61+M66</f>
        <v>-536257.89000000036</v>
      </c>
      <c r="N82" s="91">
        <f>N16+N24+N29+N36+N43+N45+N47+N49</f>
        <v>0</v>
      </c>
      <c r="O82" s="92">
        <f>SUM(O72:O81)+O16+O24+O29+O36+O43+O45+O47+O49+O51+O56+O61+O66</f>
        <v>-817296.03</v>
      </c>
      <c r="P82" s="91">
        <f>P16+P24+P29+P36+P43+P45+P47+P49</f>
        <v>0</v>
      </c>
      <c r="Q82" s="92">
        <f>SUM(Q72:Q81)+Q16+Q24+Q29+Q36+Q43+Q45+Q47+Q49+Q51+Q56+Q61+Q66</f>
        <v>-3307829.67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I79" activePane="bottomRight" state="frozen"/>
      <selection activeCell="P9" sqref="P9"/>
      <selection pane="topRight" activeCell="P9" sqref="P9"/>
      <selection pane="bottomLeft" activeCell="P9" sqref="P9"/>
      <selection pane="bottomRight" activeCell="Q79" sqref="Q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</f>
        <v>0</v>
      </c>
      <c r="K11" s="119">
        <f>+Actuals!H44</f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-40945.879999999997</v>
      </c>
      <c r="F12" s="58">
        <f>'TIE-OUT'!L12+RECLASS!J12</f>
        <v>0</v>
      </c>
      <c r="G12" s="15">
        <f>'TIE-OUT'!M12+RECLASS!K12</f>
        <v>-40945.879999999997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-40945.879999999997</v>
      </c>
      <c r="F16" s="59">
        <f t="shared" si="1"/>
        <v>0</v>
      </c>
      <c r="G16" s="23">
        <f t="shared" si="1"/>
        <v>-40945.879999999997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f>+Actuals!E54</f>
        <v>0</v>
      </c>
      <c r="I27" s="119">
        <f>+Actuals!F54</f>
        <v>0</v>
      </c>
      <c r="J27" s="118">
        <f>+Actuals!G54</f>
        <v>0</v>
      </c>
      <c r="K27" s="119">
        <f>+Actuals!H54</f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f>+Actuals!E55</f>
        <v>0</v>
      </c>
      <c r="I28" s="119">
        <f>+Actuals!F55</f>
        <v>0</v>
      </c>
      <c r="J28" s="118">
        <f>+Actuals!G55</f>
        <v>0</v>
      </c>
      <c r="K28" s="119">
        <f>+Actuals!H55</f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-40945.879999999997</v>
      </c>
      <c r="F82" s="91">
        <f>F16+F24+F29+F36+F43+F45+F47+F49</f>
        <v>0</v>
      </c>
      <c r="G82" s="92">
        <f>SUM(G72:G81)+G16+G24+G29+G36+G43+G45+G47+G49+G51+G56+G61+G66</f>
        <v>-40945.879999999997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I79" activePane="bottomRight" state="frozen"/>
      <selection activeCell="P9" sqref="P9"/>
      <selection pane="topRight" activeCell="P9" sqref="P9"/>
      <selection pane="bottomLeft" activeCell="P9" sqref="P9"/>
      <selection pane="bottomRight" activeCell="AQ79" sqref="AQ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144374265</v>
      </c>
      <c r="E11" s="38">
        <f>SUM(G11,I11,K11,M11,O11,Q11,S11,U11,W11,Y11,AA11,AC11,AE11)</f>
        <v>479317345.2700001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139989147</v>
      </c>
      <c r="I11" s="38">
        <f>'EAST-EGM-GL'!I11+'EAST-LRC-GL'!I11</f>
        <v>429682133.95000005</v>
      </c>
      <c r="J11" s="60">
        <f>'EAST-EGM-GL'!J11+'EAST-LRC-GL'!J11</f>
        <v>4244386</v>
      </c>
      <c r="K11" s="38">
        <f>'EAST-EGM-GL'!K11+'EAST-LRC-GL'!K11</f>
        <v>49527701.249999993</v>
      </c>
      <c r="L11" s="60">
        <f>'EAST-EGM-GL'!L11+'EAST-LRC-GL'!L11</f>
        <v>99687</v>
      </c>
      <c r="M11" s="38">
        <f>'EAST-EGM-GL'!M11+'EAST-LRC-GL'!M11</f>
        <v>457490.22</v>
      </c>
      <c r="N11" s="60">
        <f>'EAST-EGM-GL'!N11+'EAST-LRC-GL'!N11</f>
        <v>34795</v>
      </c>
      <c r="O11" s="38">
        <f>'EAST-EGM-GL'!O11+'EAST-LRC-GL'!O11</f>
        <v>-378006.65</v>
      </c>
      <c r="P11" s="60">
        <f>'EAST-EGM-GL'!P11+'EAST-LRC-GL'!P11</f>
        <v>6250</v>
      </c>
      <c r="Q11" s="38">
        <f>'EAST-EGM-GL'!Q11+'EAST-LRC-GL'!Q11</f>
        <v>28026.5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5305885.5600000005</v>
      </c>
      <c r="F12" s="60">
        <f>('TIE-OUT'!L12+'TIE-OUT'!J12)+(RECLASS!J12+RECLASS!H12)</f>
        <v>0</v>
      </c>
      <c r="G12" s="38">
        <f>('TIE-OUT'!M12+'TIE-OUT'!K12)+(RECLASS!K12+RECLASS!I12)</f>
        <v>5234753.95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-117617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180457.4</v>
      </c>
      <c r="P12" s="60">
        <f>'EAST-EGM-GL'!P12+'EAST-LRC-GL'!P12</f>
        <v>0</v>
      </c>
      <c r="Q12" s="38">
        <f>'EAST-EGM-GL'!Q12+'EAST-LRC-GL'!Q12</f>
        <v>8291.2099999999991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109215273</v>
      </c>
      <c r="E13" s="38">
        <f t="shared" si="0"/>
        <v>391776024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109215273</v>
      </c>
      <c r="I13" s="38">
        <f>'EAST-EGM-GL'!I13+'EAST-LRC-GL'!I13</f>
        <v>391776024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4762431.47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2295219.79</v>
      </c>
      <c r="J15" s="60">
        <f>'EAST-EGM-GL'!J15+'EAST-LRC-GL'!J15</f>
        <v>0</v>
      </c>
      <c r="K15" s="38">
        <f>'EAST-EGM-GL'!K15+'EAST-LRC-GL'!K15</f>
        <v>62513.120000000003</v>
      </c>
      <c r="L15" s="60">
        <f>'EAST-EGM-GL'!L15+'EAST-LRC-GL'!L15</f>
        <v>0</v>
      </c>
      <c r="M15" s="38">
        <f>'EAST-EGM-GL'!M15+'EAST-LRC-GL'!M15</f>
        <v>2578395.6</v>
      </c>
      <c r="N15" s="60">
        <f>'EAST-EGM-GL'!N15+'EAST-LRC-GL'!N15</f>
        <v>0</v>
      </c>
      <c r="O15" s="38">
        <f>'EAST-EGM-GL'!O15+'EAST-LRC-GL'!O15</f>
        <v>-269223.03999999998</v>
      </c>
      <c r="P15" s="60">
        <f>'EAST-EGM-GL'!P15+'EAST-LRC-GL'!P15</f>
        <v>0</v>
      </c>
      <c r="Q15" s="38">
        <f>'EAST-EGM-GL'!Q15+'EAST-LRC-GL'!Q15</f>
        <v>95526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253589538</v>
      </c>
      <c r="E16" s="39">
        <f t="shared" si="1"/>
        <v>881161686.30000019</v>
      </c>
      <c r="F16" s="61">
        <f t="shared" si="1"/>
        <v>0</v>
      </c>
      <c r="G16" s="39">
        <f t="shared" si="1"/>
        <v>5234753.95</v>
      </c>
      <c r="H16" s="61">
        <f t="shared" si="1"/>
        <v>249204420</v>
      </c>
      <c r="I16" s="39">
        <f t="shared" si="1"/>
        <v>823753377.74000001</v>
      </c>
      <c r="J16" s="61">
        <f t="shared" si="1"/>
        <v>4244386</v>
      </c>
      <c r="K16" s="39">
        <f t="shared" si="1"/>
        <v>49472597.36999999</v>
      </c>
      <c r="L16" s="61">
        <f t="shared" si="1"/>
        <v>99687</v>
      </c>
      <c r="M16" s="39">
        <f t="shared" si="1"/>
        <v>3035885.8200000003</v>
      </c>
      <c r="N16" s="61">
        <f t="shared" si="1"/>
        <v>34795</v>
      </c>
      <c r="O16" s="39">
        <f t="shared" si="1"/>
        <v>-466772.29000000004</v>
      </c>
      <c r="P16" s="61">
        <f t="shared" si="1"/>
        <v>6250</v>
      </c>
      <c r="Q16" s="39">
        <f t="shared" si="1"/>
        <v>131843.71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-149513287</v>
      </c>
      <c r="E19" s="38">
        <f t="shared" si="2"/>
        <v>-483206702.52999997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-148877163</v>
      </c>
      <c r="I19" s="38">
        <f>'EAST-EGM-GL'!I19+'EAST-LRC-GL'!I19</f>
        <v>-473689256.96999997</v>
      </c>
      <c r="J19" s="60">
        <f>'EAST-EGM-GL'!J19+'EAST-LRC-GL'!J19</f>
        <v>-895668</v>
      </c>
      <c r="K19" s="38">
        <f>'EAST-EGM-GL'!K19+'EAST-LRC-GL'!K19</f>
        <v>-9299976.8900000006</v>
      </c>
      <c r="L19" s="60">
        <f>'EAST-EGM-GL'!L19+'EAST-LRC-GL'!L19</f>
        <v>-633219</v>
      </c>
      <c r="M19" s="38">
        <f>'EAST-EGM-GL'!M19+'EAST-LRC-GL'!M19</f>
        <v>-1691104.37</v>
      </c>
      <c r="N19" s="60">
        <f>'EAST-EGM-GL'!N19+'EAST-LRC-GL'!N19</f>
        <v>352241</v>
      </c>
      <c r="O19" s="38">
        <f>'EAST-EGM-GL'!O19+'EAST-LRC-GL'!O19</f>
        <v>907907.24</v>
      </c>
      <c r="P19" s="60">
        <f>'EAST-EGM-GL'!P19+'EAST-LRC-GL'!P19</f>
        <v>540522</v>
      </c>
      <c r="Q19" s="38">
        <f>'EAST-EGM-GL'!Q19+'EAST-LRC-GL'!Q19</f>
        <v>565728.46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-7792913.25</v>
      </c>
      <c r="F20" s="60">
        <f>('TIE-OUT'!L20+'TIE-OUT'!J20)+(RECLASS!J20+RECLASS!H20)</f>
        <v>0</v>
      </c>
      <c r="G20" s="38">
        <f>('TIE-OUT'!M20+'TIE-OUT'!K20)+(RECLASS!K20+RECLASS!I20)</f>
        <v>-7797144.75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4231.5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-103672390</v>
      </c>
      <c r="E21" s="38">
        <f t="shared" si="2"/>
        <v>-371486755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-105100453</v>
      </c>
      <c r="I21" s="38">
        <f>'EAST-EGM-GL'!I21+'EAST-LRC-GL'!I21</f>
        <v>-376014631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1428063</v>
      </c>
      <c r="M21" s="38">
        <f>'EAST-EGM-GL'!M21+'EAST-LRC-GL'!M21</f>
        <v>4527876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532058</v>
      </c>
      <c r="E23" s="38">
        <f t="shared" si="2"/>
        <v>1842830.4780000001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-124545</v>
      </c>
      <c r="I23" s="38">
        <f>'EAST-EGM-GL'!I23+'EAST-LRC-GL'!I23</f>
        <v>-378367.71</v>
      </c>
      <c r="J23" s="60">
        <f>'EAST-EGM-GL'!J23+'EAST-LRC-GL'!J23</f>
        <v>799471</v>
      </c>
      <c r="K23" s="38">
        <f>'EAST-EGM-GL'!K23+'EAST-LRC-GL'!K23</f>
        <v>2428792.898</v>
      </c>
      <c r="L23" s="60">
        <f>'EAST-EGM-GL'!L23+'EAST-LRC-GL'!L23</f>
        <v>-150665</v>
      </c>
      <c r="M23" s="38">
        <f>'EAST-EGM-GL'!M23+'EAST-LRC-GL'!M23</f>
        <v>-231282</v>
      </c>
      <c r="N23" s="60">
        <f>'EAST-EGM-GL'!N23+'EAST-LRC-GL'!N23</f>
        <v>7692</v>
      </c>
      <c r="O23" s="38">
        <f>'EAST-EGM-GL'!O23+'EAST-LRC-GL'!O23</f>
        <v>23368.3</v>
      </c>
      <c r="P23" s="60">
        <f>'EAST-EGM-GL'!P23+'EAST-LRC-GL'!P23</f>
        <v>105</v>
      </c>
      <c r="Q23" s="38">
        <f>'EAST-EGM-GL'!Q23+'EAST-LRC-GL'!Q23</f>
        <v>318.99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-252653619</v>
      </c>
      <c r="E24" s="39">
        <f t="shared" si="3"/>
        <v>-860643540.30199993</v>
      </c>
      <c r="F24" s="61">
        <f t="shared" si="3"/>
        <v>0</v>
      </c>
      <c r="G24" s="39">
        <f t="shared" si="3"/>
        <v>-7797144.75</v>
      </c>
      <c r="H24" s="61">
        <f t="shared" si="3"/>
        <v>-254102161</v>
      </c>
      <c r="I24" s="39">
        <f t="shared" si="3"/>
        <v>-850082255.68000007</v>
      </c>
      <c r="J24" s="61">
        <f t="shared" si="3"/>
        <v>-96197</v>
      </c>
      <c r="K24" s="39">
        <f t="shared" si="3"/>
        <v>-6866952.4920000006</v>
      </c>
      <c r="L24" s="61">
        <f t="shared" si="3"/>
        <v>644179</v>
      </c>
      <c r="M24" s="39">
        <f t="shared" si="3"/>
        <v>2605489.63</v>
      </c>
      <c r="N24" s="61">
        <f t="shared" si="3"/>
        <v>359933</v>
      </c>
      <c r="O24" s="39">
        <f t="shared" si="3"/>
        <v>931275.54</v>
      </c>
      <c r="P24" s="61">
        <f t="shared" si="3"/>
        <v>540627</v>
      </c>
      <c r="Q24" s="39">
        <f t="shared" si="3"/>
        <v>566047.44999999995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20013</v>
      </c>
      <c r="E27" s="38">
        <f>SUM(G27,I27,K27,M27,O27,Q27,S27,U27,W27,Y27,AA27,AC27,AE27)</f>
        <v>79601.740000000005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19824</v>
      </c>
      <c r="I27" s="38">
        <f>'EAST-EGM-GL'!I27+'EAST-LRC-GL'!I27</f>
        <v>78849.52</v>
      </c>
      <c r="J27" s="60">
        <f>'EAST-EGM-GL'!J27+'EAST-LRC-GL'!J27</f>
        <v>189</v>
      </c>
      <c r="K27" s="38">
        <f>'EAST-EGM-GL'!K27+'EAST-LRC-GL'!K27</f>
        <v>752.22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-1041991</v>
      </c>
      <c r="E28" s="38">
        <f>SUM(G28,I28,K28,M28,O28,Q28,S28,U28,W28,Y28,AA28,AC28,AE28)</f>
        <v>-3189260.81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-1021570</v>
      </c>
      <c r="I28" s="38">
        <f>'EAST-EGM-GL'!I28+'EAST-LRC-GL'!I28</f>
        <v>-3097939.99</v>
      </c>
      <c r="J28" s="60">
        <f>'EAST-EGM-GL'!J28+'EAST-LRC-GL'!J28</f>
        <v>-20421</v>
      </c>
      <c r="K28" s="38">
        <f>'EAST-EGM-GL'!K28+'EAST-LRC-GL'!K28</f>
        <v>-91320.82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-1021978</v>
      </c>
      <c r="E29" s="39">
        <f t="shared" si="4"/>
        <v>-3109659.07</v>
      </c>
      <c r="F29" s="61">
        <f t="shared" si="4"/>
        <v>0</v>
      </c>
      <c r="G29" s="39">
        <f t="shared" si="4"/>
        <v>0</v>
      </c>
      <c r="H29" s="61">
        <f t="shared" si="4"/>
        <v>-1001746</v>
      </c>
      <c r="I29" s="39">
        <f t="shared" si="4"/>
        <v>-3019090.47</v>
      </c>
      <c r="J29" s="61">
        <f t="shared" si="4"/>
        <v>-20232</v>
      </c>
      <c r="K29" s="39">
        <f t="shared" si="4"/>
        <v>-90568.6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-2814914</v>
      </c>
      <c r="E32" s="38">
        <f t="shared" si="5"/>
        <v>-8586725.2459999993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2715793</v>
      </c>
      <c r="I32" s="38">
        <f>'EAST-EGM-GL'!I32+'EAST-LRC-GL'!I32</f>
        <v>8250579.1339999996</v>
      </c>
      <c r="J32" s="60">
        <f>'EAST-EGM-GL'!J32+'EAST-LRC-GL'!J32</f>
        <v>-5204845</v>
      </c>
      <c r="K32" s="38">
        <f>'EAST-EGM-GL'!K32+'EAST-LRC-GL'!K32</f>
        <v>-15812319.109999999</v>
      </c>
      <c r="L32" s="60">
        <f>'EAST-EGM-GL'!L32+'EAST-LRC-GL'!L32</f>
        <v>910167</v>
      </c>
      <c r="M32" s="38">
        <f>'EAST-EGM-GL'!M32+'EAST-LRC-GL'!M32</f>
        <v>2730119.44</v>
      </c>
      <c r="N32" s="60">
        <f>'EAST-EGM-GL'!N32+'EAST-LRC-GL'!N32</f>
        <v>-148991</v>
      </c>
      <c r="O32" s="38">
        <f>'EAST-EGM-GL'!O32+'EAST-LRC-GL'!O32</f>
        <v>-452634.66</v>
      </c>
      <c r="P32" s="60">
        <f>'EAST-EGM-GL'!P32+'EAST-LRC-GL'!P32</f>
        <v>-1087038</v>
      </c>
      <c r="Q32" s="38">
        <f>'EAST-EGM-GL'!Q32+'EAST-LRC-GL'!Q32</f>
        <v>-3302470.05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-1470329</v>
      </c>
      <c r="E33" s="38">
        <f t="shared" si="5"/>
        <v>-2834339.5799999996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-588824</v>
      </c>
      <c r="K33" s="38">
        <f>'EAST-EGM-GL'!K33+'EAST-LRC-GL'!K33</f>
        <v>-2107105.61</v>
      </c>
      <c r="L33" s="60">
        <f>'EAST-EGM-GL'!L33+'EAST-LRC-GL'!L33</f>
        <v>-757653</v>
      </c>
      <c r="M33" s="38">
        <f>'EAST-EGM-GL'!M33+'EAST-LRC-GL'!M33</f>
        <v>-326556.55</v>
      </c>
      <c r="N33" s="60">
        <f>'EAST-EGM-GL'!N33+'EAST-LRC-GL'!N33</f>
        <v>-123045</v>
      </c>
      <c r="O33" s="38">
        <f>'EAST-EGM-GL'!O33+'EAST-LRC-GL'!O33</f>
        <v>-397889.49</v>
      </c>
      <c r="P33" s="60">
        <f>'EAST-EGM-GL'!P33+'EAST-LRC-GL'!P33</f>
        <v>-807</v>
      </c>
      <c r="Q33" s="38">
        <f>'EAST-EGM-GL'!Q33+'EAST-LRC-GL'!Q33</f>
        <v>-2787.93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840099</v>
      </c>
      <c r="E34" s="38">
        <f t="shared" si="5"/>
        <v>460624.64999999997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81881</v>
      </c>
      <c r="K34" s="38">
        <f>'EAST-EGM-GL'!K34+'EAST-LRC-GL'!K34</f>
        <v>250280.95999999999</v>
      </c>
      <c r="L34" s="60">
        <f>'EAST-EGM-GL'!L34+'EAST-LRC-GL'!L34</f>
        <v>715370</v>
      </c>
      <c r="M34" s="38">
        <f>'EAST-EGM-GL'!M34+'EAST-LRC-GL'!M34</f>
        <v>92641.68</v>
      </c>
      <c r="N34" s="60">
        <f>'EAST-EGM-GL'!N34+'EAST-LRC-GL'!N34</f>
        <v>17757</v>
      </c>
      <c r="O34" s="38">
        <f>'EAST-EGM-GL'!O34+'EAST-LRC-GL'!O34</f>
        <v>33158.589999999997</v>
      </c>
      <c r="P34" s="60">
        <f>'EAST-EGM-GL'!P34+'EAST-LRC-GL'!P34</f>
        <v>25091</v>
      </c>
      <c r="Q34" s="38">
        <f>'EAST-EGM-GL'!Q34+'EAST-LRC-GL'!Q34</f>
        <v>84543.42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-61411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-61411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-3506555</v>
      </c>
      <c r="E36" s="39">
        <f t="shared" si="6"/>
        <v>-10960440.175999999</v>
      </c>
      <c r="F36" s="61">
        <f t="shared" si="6"/>
        <v>0</v>
      </c>
      <c r="G36" s="39">
        <f t="shared" si="6"/>
        <v>0</v>
      </c>
      <c r="H36" s="61">
        <f t="shared" si="6"/>
        <v>2715793</v>
      </c>
      <c r="I36" s="39">
        <f t="shared" si="6"/>
        <v>8250579.1339999996</v>
      </c>
      <c r="J36" s="61">
        <f t="shared" si="6"/>
        <v>-5711788</v>
      </c>
      <c r="K36" s="39">
        <f t="shared" si="6"/>
        <v>-17669143.759999998</v>
      </c>
      <c r="L36" s="61">
        <f t="shared" si="6"/>
        <v>806473</v>
      </c>
      <c r="M36" s="39">
        <f t="shared" si="6"/>
        <v>2496204.5700000003</v>
      </c>
      <c r="N36" s="61">
        <f t="shared" si="6"/>
        <v>-254279</v>
      </c>
      <c r="O36" s="39">
        <f t="shared" si="6"/>
        <v>-817365.55999999994</v>
      </c>
      <c r="P36" s="61">
        <f t="shared" si="6"/>
        <v>-1062754</v>
      </c>
      <c r="Q36" s="39">
        <f t="shared" si="6"/>
        <v>-3220714.56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4782187</v>
      </c>
      <c r="E39" s="38">
        <f t="shared" si="7"/>
        <v>13174387.640000001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1200052</v>
      </c>
      <c r="I39" s="38">
        <f>'EAST-EGM-GL'!I39+'EAST-LRC-GL'!I39</f>
        <v>2192363.6</v>
      </c>
      <c r="J39" s="60">
        <f>'EAST-EGM-GL'!J39+'EAST-LRC-GL'!J39</f>
        <v>358786</v>
      </c>
      <c r="K39" s="38">
        <f>'EAST-EGM-GL'!K39+'EAST-LRC-GL'!K39</f>
        <v>1190141.3400000001</v>
      </c>
      <c r="L39" s="60">
        <f>'EAST-EGM-GL'!L39+'EAST-LRC-GL'!L39</f>
        <v>2017396</v>
      </c>
      <c r="M39" s="38">
        <f>'EAST-EGM-GL'!M39+'EAST-LRC-GL'!M39</f>
        <v>6128198.2199999997</v>
      </c>
      <c r="N39" s="60">
        <f>'EAST-EGM-GL'!N39+'EAST-LRC-GL'!N39</f>
        <v>-532</v>
      </c>
      <c r="O39" s="38">
        <f>'EAST-EGM-GL'!O39+'EAST-LRC-GL'!O39</f>
        <v>-1616.95</v>
      </c>
      <c r="P39" s="60">
        <f>'EAST-EGM-GL'!P39+'EAST-LRC-GL'!P39</f>
        <v>1206485</v>
      </c>
      <c r="Q39" s="38">
        <f>'EAST-EGM-GL'!Q39+'EAST-LRC-GL'!Q39</f>
        <v>3665301.43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-1130431</v>
      </c>
      <c r="E40" s="38">
        <f t="shared" si="7"/>
        <v>-3434200.77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-49660</v>
      </c>
      <c r="I40" s="38">
        <f>'EAST-EGM-GL'!I40+'EAST-LRC-GL'!I40</f>
        <v>-97269.49</v>
      </c>
      <c r="J40" s="60">
        <f>'EAST-EGM-GL'!J40+'EAST-LRC-GL'!J40</f>
        <v>49660</v>
      </c>
      <c r="K40" s="38">
        <f>'EAST-EGM-GL'!K40+'EAST-LRC-GL'!K40</f>
        <v>97269.49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-1130431</v>
      </c>
      <c r="Q40" s="38">
        <f>'EAST-EGM-GL'!Q40+'EAST-LRC-GL'!Q40</f>
        <v>-3434200.77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-1130431</v>
      </c>
      <c r="E42" s="39">
        <f t="shared" si="8"/>
        <v>-3434200.77</v>
      </c>
      <c r="F42" s="61">
        <f t="shared" si="8"/>
        <v>0</v>
      </c>
      <c r="G42" s="39">
        <f t="shared" si="8"/>
        <v>0</v>
      </c>
      <c r="H42" s="61">
        <f t="shared" si="8"/>
        <v>-49660</v>
      </c>
      <c r="I42" s="39">
        <f t="shared" si="8"/>
        <v>-97269.49</v>
      </c>
      <c r="J42" s="61">
        <f t="shared" si="8"/>
        <v>49660</v>
      </c>
      <c r="K42" s="39">
        <f t="shared" si="8"/>
        <v>97269.49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-1130431</v>
      </c>
      <c r="Q42" s="39">
        <f t="shared" si="8"/>
        <v>-3434200.77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3651756</v>
      </c>
      <c r="E43" s="39">
        <f t="shared" si="9"/>
        <v>9740186.870000001</v>
      </c>
      <c r="F43" s="61">
        <f t="shared" si="9"/>
        <v>0</v>
      </c>
      <c r="G43" s="39">
        <f t="shared" si="9"/>
        <v>0</v>
      </c>
      <c r="H43" s="61">
        <f t="shared" si="9"/>
        <v>1150392</v>
      </c>
      <c r="I43" s="39">
        <f t="shared" si="9"/>
        <v>2095094.11</v>
      </c>
      <c r="J43" s="61">
        <f t="shared" si="9"/>
        <v>408446</v>
      </c>
      <c r="K43" s="39">
        <f t="shared" si="9"/>
        <v>1287410.83</v>
      </c>
      <c r="L43" s="61">
        <f t="shared" si="9"/>
        <v>2017396</v>
      </c>
      <c r="M43" s="39">
        <f t="shared" si="9"/>
        <v>6128198.2199999997</v>
      </c>
      <c r="N43" s="61">
        <f t="shared" si="9"/>
        <v>-532</v>
      </c>
      <c r="O43" s="39">
        <f t="shared" si="9"/>
        <v>-1616.95</v>
      </c>
      <c r="P43" s="61">
        <f t="shared" si="9"/>
        <v>76054</v>
      </c>
      <c r="Q43" s="39">
        <f t="shared" si="9"/>
        <v>231100.66000000015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-59142</v>
      </c>
      <c r="E49" s="38">
        <f>SUM(G49,I49,K49,M49,O49,Q49,S49,U49,W49,Y49,AA49,AC49,AE49)</f>
        <v>-179673.40400000103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2033302</v>
      </c>
      <c r="I49" s="38">
        <f>'EAST-EGM-GL'!I49+'EAST-LRC-GL'!I49</f>
        <v>6177171.4759999998</v>
      </c>
      <c r="J49" s="60">
        <f>'EAST-EGM-GL'!J49+'EAST-LRC-GL'!J49</f>
        <v>1175385</v>
      </c>
      <c r="K49" s="38">
        <f>'EAST-EGM-GL'!K49+'EAST-LRC-GL'!K49</f>
        <v>3570819.63</v>
      </c>
      <c r="L49" s="60">
        <f>'EAST-EGM-GL'!L49+'EAST-LRC-GL'!L49</f>
        <v>-3567735</v>
      </c>
      <c r="M49" s="38">
        <f>'EAST-EGM-GL'!M49+'EAST-LRC-GL'!M49</f>
        <v>-10838778.93</v>
      </c>
      <c r="N49" s="60">
        <f>'EAST-EGM-GL'!N49+'EAST-LRC-GL'!N49</f>
        <v>-139917</v>
      </c>
      <c r="O49" s="38">
        <f>'EAST-EGM-GL'!O49+'EAST-LRC-GL'!O49</f>
        <v>-425067.85</v>
      </c>
      <c r="P49" s="60">
        <f>'EAST-EGM-GL'!P49+'EAST-LRC-GL'!P49</f>
        <v>439823</v>
      </c>
      <c r="Q49" s="38">
        <f>'EAST-EGM-GL'!Q49+'EAST-LRC-GL'!Q49</f>
        <v>1336182.27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-533589</v>
      </c>
      <c r="E51" s="38">
        <f>SUM(G51,I51,K51,M51,O51,Q51,S51,U51,W51,Y51,AA51,AC51,AE51)</f>
        <v>-1847481.6580000001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124545</v>
      </c>
      <c r="I51" s="38">
        <f>'EAST-EGM-GL'!I51+'EAST-LRC-GL'!I51</f>
        <v>378367.71</v>
      </c>
      <c r="J51" s="60">
        <f>'EAST-EGM-GL'!J51+'EAST-LRC-GL'!J51</f>
        <v>-799471</v>
      </c>
      <c r="K51" s="38">
        <f>'EAST-EGM-GL'!K51+'EAST-LRC-GL'!K51</f>
        <v>-2428792.898</v>
      </c>
      <c r="L51" s="60">
        <f>'EAST-EGM-GL'!L51+'EAST-LRC-GL'!L51</f>
        <v>149134</v>
      </c>
      <c r="M51" s="38">
        <f>'EAST-EGM-GL'!M51+'EAST-LRC-GL'!M51</f>
        <v>457912.82</v>
      </c>
      <c r="N51" s="60">
        <f>'EAST-EGM-GL'!N51+'EAST-LRC-GL'!N51</f>
        <v>-7692</v>
      </c>
      <c r="O51" s="38">
        <f>'EAST-EGM-GL'!O51+'EAST-LRC-GL'!O51</f>
        <v>-254650.3</v>
      </c>
      <c r="P51" s="60">
        <f>'EAST-EGM-GL'!P51+'EAST-LRC-GL'!P51</f>
        <v>-105</v>
      </c>
      <c r="Q51" s="38">
        <f>'EAST-EGM-GL'!Q51+'EAST-LRC-GL'!Q51</f>
        <v>-318.99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-143713983</v>
      </c>
      <c r="E54" s="38">
        <f>SUM(G54,I54,K54,M54,O54,Q54,S54,U54,W54,Y54,AA54,AC54,AE54)</f>
        <v>-1499365.9599999997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-153091124</v>
      </c>
      <c r="I54" s="38">
        <f>'EAST-EGM-GL'!I54+'EAST-LRC-GL'!I54</f>
        <v>-2469265.7599999998</v>
      </c>
      <c r="J54" s="60">
        <f>'EAST-EGM-GL'!J54+'EAST-LRC-GL'!J54</f>
        <v>19532129</v>
      </c>
      <c r="K54" s="38">
        <f>'EAST-EGM-GL'!K54+'EAST-LRC-GL'!K54</f>
        <v>1149806.44</v>
      </c>
      <c r="L54" s="60">
        <f>'EAST-EGM-GL'!L54+'EAST-LRC-GL'!L54</f>
        <v>-5768471</v>
      </c>
      <c r="M54" s="38">
        <f>'EAST-EGM-GL'!M54+'EAST-LRC-GL'!M54</f>
        <v>-186783.13</v>
      </c>
      <c r="N54" s="60">
        <f>'EAST-EGM-GL'!N54+'EAST-LRC-GL'!N54</f>
        <v>69028</v>
      </c>
      <c r="O54" s="38">
        <f>'EAST-EGM-GL'!O54+'EAST-LRC-GL'!O54</f>
        <v>-9921.23</v>
      </c>
      <c r="P54" s="60">
        <f>'EAST-EGM-GL'!P54+'EAST-LRC-GL'!P54</f>
        <v>-4455545</v>
      </c>
      <c r="Q54" s="38">
        <f>'EAST-EGM-GL'!Q54+'EAST-LRC-GL'!Q54</f>
        <v>16797.72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-6711581.1900000004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-5085643.33</v>
      </c>
      <c r="J55" s="60">
        <f>'EAST-EGM-GL'!J55+'EAST-LRC-GL'!J55</f>
        <v>0</v>
      </c>
      <c r="K55" s="38">
        <f>'EAST-EGM-GL'!K55+'EAST-LRC-GL'!K55</f>
        <v>-14997.25</v>
      </c>
      <c r="L55" s="60">
        <f>'EAST-EGM-GL'!L55+'EAST-LRC-GL'!L55</f>
        <v>0</v>
      </c>
      <c r="M55" s="38">
        <f>'EAST-EGM-GL'!M55+'EAST-LRC-GL'!M55</f>
        <v>-1544734.88</v>
      </c>
      <c r="N55" s="60">
        <f>'EAST-EGM-GL'!N55+'EAST-LRC-GL'!N55</f>
        <v>0</v>
      </c>
      <c r="O55" s="38">
        <f>'EAST-EGM-GL'!O55+'EAST-LRC-GL'!O55</f>
        <v>340588.1</v>
      </c>
      <c r="P55" s="60">
        <f>'EAST-EGM-GL'!P55+'EAST-LRC-GL'!P55</f>
        <v>0</v>
      </c>
      <c r="Q55" s="38">
        <f>'EAST-EGM-GL'!Q55+'EAST-LRC-GL'!Q55</f>
        <v>-406793.83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-143713983</v>
      </c>
      <c r="E56" s="39">
        <f t="shared" si="10"/>
        <v>-8210947.1500000004</v>
      </c>
      <c r="F56" s="61">
        <f t="shared" si="10"/>
        <v>0</v>
      </c>
      <c r="G56" s="39">
        <f t="shared" si="10"/>
        <v>0</v>
      </c>
      <c r="H56" s="61">
        <f t="shared" si="10"/>
        <v>-153091124</v>
      </c>
      <c r="I56" s="39">
        <f t="shared" si="10"/>
        <v>-7554909.0899999999</v>
      </c>
      <c r="J56" s="61">
        <f t="shared" si="10"/>
        <v>19532129</v>
      </c>
      <c r="K56" s="39">
        <f t="shared" si="10"/>
        <v>1134809.19</v>
      </c>
      <c r="L56" s="61">
        <f t="shared" si="10"/>
        <v>-5768471</v>
      </c>
      <c r="M56" s="39">
        <f t="shared" si="10"/>
        <v>-1731518.0099999998</v>
      </c>
      <c r="N56" s="61">
        <f t="shared" si="10"/>
        <v>69028</v>
      </c>
      <c r="O56" s="39">
        <f t="shared" si="10"/>
        <v>330666.87</v>
      </c>
      <c r="P56" s="61">
        <f t="shared" si="10"/>
        <v>-4455545</v>
      </c>
      <c r="Q56" s="39">
        <f t="shared" si="10"/>
        <v>-389996.11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92125.13</v>
      </c>
      <c r="J59" s="60">
        <f>'EAST-EGM-GL'!J59+'EAST-LRC-GL'!J59</f>
        <v>0</v>
      </c>
      <c r="K59" s="38">
        <f>'EAST-EGM-GL'!K59+'EAST-LRC-GL'!K59</f>
        <v>-25138.13</v>
      </c>
      <c r="L59" s="60">
        <f>'EAST-EGM-GL'!L59+'EAST-LRC-GL'!L59</f>
        <v>0</v>
      </c>
      <c r="M59" s="38">
        <f>'EAST-EGM-GL'!M59+'EAST-LRC-GL'!M59</f>
        <v>-66987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92125.13</v>
      </c>
      <c r="J61" s="61">
        <f t="shared" si="11"/>
        <v>0</v>
      </c>
      <c r="K61" s="39">
        <f t="shared" si="11"/>
        <v>-25138.13</v>
      </c>
      <c r="L61" s="61">
        <f t="shared" si="11"/>
        <v>0</v>
      </c>
      <c r="M61" s="39">
        <f t="shared" si="11"/>
        <v>-66987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14964909.390000001</v>
      </c>
      <c r="F70" s="64">
        <f>('TIE-OUT'!L70+'TIE-OUT'!J70)+(RECLASS!J70+RECLASS!H70)</f>
        <v>0</v>
      </c>
      <c r="G70" s="68">
        <f>('TIE-OUT'!M70+'TIE-OUT'!K70)+(RECLASS!K70+RECLASS!I70)</f>
        <v>14964909.390000001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-6531251.8700000001</v>
      </c>
      <c r="F71" s="81">
        <f>('TIE-OUT'!L71+'TIE-OUT'!J71)+(RECLASS!J71+RECLASS!H71)</f>
        <v>0</v>
      </c>
      <c r="G71" s="82">
        <f>('TIE-OUT'!M71+'TIE-OUT'!K71)+(RECLASS!K71+RECLASS!I71)</f>
        <v>-6531251.8700000001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8433657.5199999996</v>
      </c>
      <c r="F72" s="61">
        <f t="shared" si="13"/>
        <v>0</v>
      </c>
      <c r="G72" s="39">
        <f t="shared" si="13"/>
        <v>8433657.5199999996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1208671.49</v>
      </c>
      <c r="F74" s="60">
        <f>('TIE-OUT'!L74+'TIE-OUT'!J74)+(RECLASS!J74+RECLASS!H74)</f>
        <v>0</v>
      </c>
      <c r="G74" s="60">
        <f>('TIE-OUT'!M74+'TIE-OUT'!K74)+(RECLASS!K74+RECLASS!I74)</f>
        <v>1619250.49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-235519</v>
      </c>
      <c r="L74" s="60">
        <f>'EAST-EGM-GL'!L74+'EAST-LRC-GL'!L74</f>
        <v>0</v>
      </c>
      <c r="M74" s="38">
        <f>'EAST-EGM-GL'!M74+'EAST-LRC-GL'!M74</f>
        <v>-175060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116955</v>
      </c>
      <c r="F75" s="60">
        <f>('TIE-OUT'!L75+'TIE-OUT'!J75)+(RECLASS!J75+RECLASS!H75)</f>
        <v>0</v>
      </c>
      <c r="G75" s="60">
        <f>('TIE-OUT'!M75+'TIE-OUT'!K75)+(RECLASS!K75+RECLASS!I75)</f>
        <v>116955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-12539.56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-12095.81</v>
      </c>
      <c r="J76" s="60">
        <f>'EAST-EGM-GL'!J76+'EAST-LRC-GL'!J76</f>
        <v>0</v>
      </c>
      <c r="K76" s="38">
        <f>'EAST-EGM-GL'!K76+'EAST-LRC-GL'!K76</f>
        <v>-443.75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396494.08000000002</v>
      </c>
      <c r="F81" s="60">
        <f>('TIE-OUT'!L81+'TIE-OUT'!J81)+(RECLASS!J81+RECLASS!H81)</f>
        <v>0</v>
      </c>
      <c r="G81" s="60">
        <f>('TIE-OUT'!M81+'TIE-OUT'!K81)+(RECLASS!K81+RECLASS!I81)</f>
        <v>-67500</v>
      </c>
      <c r="H81" s="60">
        <f>'EAST-EGM-GL'!H81+'EAST-LRC-GL'!H81</f>
        <v>0</v>
      </c>
      <c r="I81" s="38">
        <f>'EAST-EGM-GL'!I81+'EAST-LRC-GL'!I81</f>
        <v>453756.39</v>
      </c>
      <c r="J81" s="60">
        <f>'EAST-EGM-GL'!J81+'EAST-LRC-GL'!J81</f>
        <v>0</v>
      </c>
      <c r="K81" s="38">
        <f>'EAST-EGM-GL'!K81+'EAST-LRC-GL'!K81</f>
        <v>10237.69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16093369.940000234</v>
      </c>
      <c r="F82" s="91">
        <f>F16+F24+F29+F36+F43+F45+F47+F49</f>
        <v>0</v>
      </c>
      <c r="G82" s="92">
        <f>SUM(G72:G81)+G16+G24+G29+G36+G43+G45+G47+G49+G51+G56+G61+G66</f>
        <v>7539972.2100000009</v>
      </c>
      <c r="H82" s="91">
        <f>H16+H24+H29+H36+H43+H45+H47+H49</f>
        <v>0</v>
      </c>
      <c r="I82" s="92">
        <f>SUM(I72:I81)+I16+I24+I29+I36+I43+I45+I47+I49+I51+I56+I61+I66</f>
        <v>-19467879.360000014</v>
      </c>
      <c r="J82" s="91">
        <f>J16+J24+J29+J36+J43+J45+J47+J49</f>
        <v>0</v>
      </c>
      <c r="K82" s="92">
        <f>SUM(K72:K81)+K16+K24+K29+K36+K43+K45+K47+K49+K51+K56+K61+K66</f>
        <v>28159316.079999991</v>
      </c>
      <c r="L82" s="91">
        <f>L16+L24+L29+L36+L43+L45+L47+L49</f>
        <v>0</v>
      </c>
      <c r="M82" s="92">
        <f>SUM(M72:M81)+M16+M24+M29+M36+M43+M45+M47+M49+M51+M56+M61+M66</f>
        <v>1911347.1200000006</v>
      </c>
      <c r="N82" s="91">
        <f>N16+N24+N29+N36+N43+N45+N47+N49</f>
        <v>0</v>
      </c>
      <c r="O82" s="92">
        <f>SUM(O72:O81)+O16+O24+O29+O36+O43+O45+O47+O49+O51+O56+O61+O66</f>
        <v>-703530.53999999992</v>
      </c>
      <c r="P82" s="91">
        <f>P16+P24+P29+P36+P43+P45+P47+P49</f>
        <v>0</v>
      </c>
      <c r="Q82" s="92">
        <f>SUM(Q72:Q81)+Q16+Q24+Q29+Q36+Q43+Q45+Q47+Q49+Q51+Q56+Q61+Q66</f>
        <v>-1345855.5700000003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16093369.940000109</v>
      </c>
      <c r="G84" s="14">
        <f>+'EAST-LRC-GL'!G82+'EAST-EGM-GL'!G82</f>
        <v>7539972.21</v>
      </c>
      <c r="I84" s="14">
        <f>+'EAST-LRC-GL'!I82+'EAST-EGM-GL'!I82</f>
        <v>-19467879.360000014</v>
      </c>
      <c r="K84" s="14">
        <f>+'EAST-LRC-GL'!K82+'EAST-EGM-GL'!K82</f>
        <v>28159316.079999991</v>
      </c>
    </row>
    <row r="85" spans="1:77" x14ac:dyDescent="0.2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-19000.45</v>
      </c>
      <c r="F86" s="145">
        <f>'EAST-EGM-GL'!F86+'EAST-LRC-GL'!F86</f>
        <v>0</v>
      </c>
      <c r="G86" s="145">
        <f>'EAST-EGM-GL'!G86+'EAST-LRC-GL'!G86</f>
        <v>-18621.45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-379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-19000.45</v>
      </c>
      <c r="F89" s="155">
        <f t="shared" si="16"/>
        <v>0</v>
      </c>
      <c r="G89" s="155">
        <f t="shared" si="16"/>
        <v>-18621.45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-379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16074369.490000235</v>
      </c>
      <c r="F91" s="160">
        <f t="shared" si="19"/>
        <v>0</v>
      </c>
      <c r="G91" s="160">
        <f t="shared" si="19"/>
        <v>7521350.7600000007</v>
      </c>
      <c r="H91" s="160">
        <f t="shared" si="19"/>
        <v>0</v>
      </c>
      <c r="I91" s="160">
        <f t="shared" si="19"/>
        <v>-19467879.360000014</v>
      </c>
      <c r="J91" s="160">
        <f t="shared" si="19"/>
        <v>0</v>
      </c>
      <c r="K91" s="160">
        <f t="shared" si="19"/>
        <v>28159316.079999991</v>
      </c>
      <c r="L91" s="160">
        <f t="shared" si="19"/>
        <v>0</v>
      </c>
      <c r="M91" s="160">
        <f t="shared" si="19"/>
        <v>1910968.1200000006</v>
      </c>
      <c r="N91" s="160">
        <f t="shared" ref="N91:AE91" si="20">+N82+N89</f>
        <v>0</v>
      </c>
      <c r="O91" s="160">
        <f t="shared" si="20"/>
        <v>-703530.53999999992</v>
      </c>
      <c r="P91" s="160">
        <f t="shared" si="20"/>
        <v>0</v>
      </c>
      <c r="Q91" s="160">
        <f t="shared" si="20"/>
        <v>-1345855.5700000003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D77" activePane="bottomRight" state="frozen"/>
      <selection activeCell="P9" sqref="P9"/>
      <selection pane="topRight" activeCell="P9" sqref="P9"/>
      <selection pane="bottomLeft" activeCell="P9" sqref="P9"/>
      <selection pane="bottomRight" activeCell="P9" sqref="P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I57" activePane="bottomRight" state="frozen"/>
      <selection activeCell="P9" sqref="P9"/>
      <selection pane="topRight" activeCell="P9" sqref="P9"/>
      <selection pane="bottomLeft" activeCell="P9" sqref="P9"/>
      <selection pane="bottomRight" activeCell="Q90" sqref="Q9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11750766</v>
      </c>
      <c r="E11" s="38">
        <f>SUM(G11,I11,K11,M11,O11,Q11,S11,U11,W11,Y11,AA11,AC11,AE11)</f>
        <v>37307262.579999998</v>
      </c>
      <c r="F11" s="60">
        <f>'TIE-OUT'!V11+RECLASS!T11</f>
        <v>0</v>
      </c>
      <c r="G11" s="38">
        <f>'TIE-OUT'!W11+RECLASS!U11</f>
        <v>0</v>
      </c>
      <c r="H11" s="118">
        <f>+Actuals!E444</f>
        <v>11993764</v>
      </c>
      <c r="I11" s="119">
        <f>+Actuals!F444</f>
        <v>38714759.609999999</v>
      </c>
      <c r="J11" s="118">
        <f>+Actuals!G444</f>
        <v>-104114</v>
      </c>
      <c r="K11" s="119">
        <f>+Actuals!H444</f>
        <v>-335617.02</v>
      </c>
      <c r="L11" s="118">
        <v>72</v>
      </c>
      <c r="M11" s="119">
        <v>-695369.5</v>
      </c>
      <c r="N11" s="118">
        <v>-138956</v>
      </c>
      <c r="O11" s="119">
        <v>-373687</v>
      </c>
      <c r="P11" s="118">
        <f>+Actuals!M444</f>
        <v>0</v>
      </c>
      <c r="Q11" s="119">
        <v>-2823.51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243063.3</v>
      </c>
      <c r="F12" s="60">
        <f>'TIE-OUT'!V12+RECLASS!T12</f>
        <v>0</v>
      </c>
      <c r="G12" s="38">
        <f>'TIE-OUT'!W12+RECLASS!U12</f>
        <v>243063.3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4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43694931</v>
      </c>
      <c r="F13" s="60">
        <f>'TIE-OUT'!V13+RECLASS!T13</f>
        <v>0</v>
      </c>
      <c r="G13" s="38">
        <f>'TIE-OUT'!W13+RECLASS!U13</f>
        <v>0</v>
      </c>
      <c r="H13" s="118">
        <f>+Actuals!E446</f>
        <v>12450090</v>
      </c>
      <c r="I13" s="119">
        <f>+Actuals!F446</f>
        <v>43694931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1527162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1479940</v>
      </c>
      <c r="J15" s="118">
        <f>+Actuals!G448</f>
        <v>0</v>
      </c>
      <c r="K15" s="119">
        <f>+Actuals!H448</f>
        <v>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v>47222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24200856</v>
      </c>
      <c r="E16" s="39">
        <f t="shared" si="1"/>
        <v>82772418.879999995</v>
      </c>
      <c r="F16" s="61">
        <f t="shared" si="1"/>
        <v>0</v>
      </c>
      <c r="G16" s="39">
        <f t="shared" si="1"/>
        <v>243063.3</v>
      </c>
      <c r="H16" s="61">
        <f t="shared" si="1"/>
        <v>24443854</v>
      </c>
      <c r="I16" s="39">
        <f t="shared" si="1"/>
        <v>83889630.609999999</v>
      </c>
      <c r="J16" s="61">
        <f t="shared" ref="J16:AO16" si="2">SUM(J11:J15)</f>
        <v>-104114</v>
      </c>
      <c r="K16" s="39">
        <f t="shared" si="2"/>
        <v>-335617.02</v>
      </c>
      <c r="L16" s="61">
        <f t="shared" si="2"/>
        <v>72</v>
      </c>
      <c r="M16" s="39">
        <f t="shared" si="2"/>
        <v>-695369.5</v>
      </c>
      <c r="N16" s="61">
        <f t="shared" si="2"/>
        <v>-138956</v>
      </c>
      <c r="O16" s="39">
        <f t="shared" si="2"/>
        <v>-326465</v>
      </c>
      <c r="P16" s="61">
        <f t="shared" si="2"/>
        <v>0</v>
      </c>
      <c r="Q16" s="39">
        <f t="shared" si="2"/>
        <v>-2823.51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-7290195</v>
      </c>
      <c r="E19" s="38">
        <f t="shared" si="3"/>
        <v>-23211058.399999999</v>
      </c>
      <c r="F19" s="64">
        <f>'TIE-OUT'!V19+RECLASS!T19</f>
        <v>0</v>
      </c>
      <c r="G19" s="68">
        <f>'TIE-OUT'!W19+RECLASS!U19</f>
        <v>0</v>
      </c>
      <c r="H19" s="118">
        <f>+Actuals!E449</f>
        <v>-7633707</v>
      </c>
      <c r="I19" s="119">
        <f>+Actuals!F449</f>
        <v>-24460148.52</v>
      </c>
      <c r="J19" s="118">
        <f>+Actuals!G449</f>
        <v>103815</v>
      </c>
      <c r="K19" s="119">
        <f>+Actuals!H449</f>
        <v>375172.5</v>
      </c>
      <c r="L19" s="118">
        <f>-42803-85</f>
        <v>-42888</v>
      </c>
      <c r="M19" s="119">
        <f>17445.01-225</f>
        <v>17220.009999999998</v>
      </c>
      <c r="N19" s="118">
        <v>282798</v>
      </c>
      <c r="O19" s="119">
        <v>857321.7</v>
      </c>
      <c r="P19" s="118">
        <v>-213</v>
      </c>
      <c r="Q19" s="119">
        <v>-624.09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184646.34</v>
      </c>
      <c r="F20" s="60">
        <f>'TIE-OUT'!V20+RECLASS!T20</f>
        <v>0</v>
      </c>
      <c r="G20" s="38">
        <f>'TIE-OUT'!W20+RECLASS!U20</f>
        <v>184646.34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4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-12450090</v>
      </c>
      <c r="E21" s="38">
        <f t="shared" si="3"/>
        <v>-43694931</v>
      </c>
      <c r="F21" s="60">
        <f>'TIE-OUT'!V21+RECLASS!T21</f>
        <v>0</v>
      </c>
      <c r="G21" s="38">
        <f>'TIE-OUT'!W21+RECLASS!U21</f>
        <v>0</v>
      </c>
      <c r="H21" s="118">
        <f>+Actuals!E451</f>
        <v>-12450090</v>
      </c>
      <c r="I21" s="119">
        <f>+Actuals!F451</f>
        <v>-43694931</v>
      </c>
      <c r="J21" s="118">
        <f>+Actuals!G451</f>
        <v>0</v>
      </c>
      <c r="K21" s="119">
        <f>+Actuals!H451</f>
        <v>0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12597</v>
      </c>
      <c r="E23" s="38">
        <f t="shared" si="3"/>
        <v>37919.873299999999</v>
      </c>
      <c r="F23" s="81">
        <f>'TIE-OUT'!V23+RECLASS!T23</f>
        <v>0</v>
      </c>
      <c r="G23" s="82">
        <f>'TIE-OUT'!W23+RECLASS!U23</f>
        <v>0</v>
      </c>
      <c r="H23" s="118">
        <f>+Actuals!E453</f>
        <v>7947</v>
      </c>
      <c r="I23" s="119">
        <f>+Actuals!F453</f>
        <v>23922.8541</v>
      </c>
      <c r="J23" s="118">
        <f>+Actuals!G453</f>
        <v>4564</v>
      </c>
      <c r="K23" s="119">
        <f>+Actuals!H453</f>
        <v>13739.0092</v>
      </c>
      <c r="L23" s="118">
        <v>85</v>
      </c>
      <c r="M23" s="119">
        <v>255</v>
      </c>
      <c r="N23" s="118">
        <v>1</v>
      </c>
      <c r="O23" s="119">
        <v>3.01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-19727688</v>
      </c>
      <c r="E24" s="39">
        <f t="shared" si="4"/>
        <v>-66683423.186700001</v>
      </c>
      <c r="F24" s="61">
        <f t="shared" si="4"/>
        <v>0</v>
      </c>
      <c r="G24" s="39">
        <f t="shared" si="4"/>
        <v>184646.34</v>
      </c>
      <c r="H24" s="61">
        <f t="shared" si="4"/>
        <v>-20075850</v>
      </c>
      <c r="I24" s="39">
        <f t="shared" si="4"/>
        <v>-68131156.665899992</v>
      </c>
      <c r="J24" s="61">
        <f t="shared" ref="J24:AO24" si="5">SUM(J19:J23)</f>
        <v>108379</v>
      </c>
      <c r="K24" s="39">
        <f t="shared" si="5"/>
        <v>388911.50919999997</v>
      </c>
      <c r="L24" s="61">
        <f t="shared" si="5"/>
        <v>-42803</v>
      </c>
      <c r="M24" s="39">
        <f t="shared" si="5"/>
        <v>17475.009999999998</v>
      </c>
      <c r="N24" s="61">
        <f t="shared" si="5"/>
        <v>282799</v>
      </c>
      <c r="O24" s="39">
        <f t="shared" si="5"/>
        <v>857324.71</v>
      </c>
      <c r="P24" s="61">
        <f t="shared" si="5"/>
        <v>-213</v>
      </c>
      <c r="Q24" s="39">
        <f t="shared" si="5"/>
        <v>-624.09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12143543</v>
      </c>
      <c r="E27" s="38">
        <f>SUM(G27,I27,K27,M27,O27,Q27,S27,U27,W27,Y27,AA27,AC27,AE27)</f>
        <v>43049738.409999996</v>
      </c>
      <c r="F27" s="64">
        <f>'TIE-OUT'!V27+RECLASS!T27</f>
        <v>0</v>
      </c>
      <c r="G27" s="68">
        <f>'TIE-OUT'!W27+RECLASS!U27</f>
        <v>0</v>
      </c>
      <c r="H27" s="118">
        <f>+Actuals!E454</f>
        <v>9893806</v>
      </c>
      <c r="I27" s="119">
        <f>+Actuals!F454</f>
        <v>34896944.549999997</v>
      </c>
      <c r="J27" s="118">
        <f>+Actuals!G454</f>
        <v>2206254</v>
      </c>
      <c r="K27" s="119">
        <f>+Actuals!H454</f>
        <v>7997764.4299999997</v>
      </c>
      <c r="L27" s="118">
        <v>91367</v>
      </c>
      <c r="M27" s="119">
        <v>325703.96999999997</v>
      </c>
      <c r="N27" s="118">
        <v>-48097</v>
      </c>
      <c r="O27" s="119">
        <v>-171430.54</v>
      </c>
      <c r="P27" s="118">
        <v>213</v>
      </c>
      <c r="Q27" s="119">
        <v>756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-16576122</v>
      </c>
      <c r="E28" s="38">
        <f>SUM(G28,I28,K28,M28,O28,Q28,S28,U28,W28,Y28,AA28,AC28,AE28)</f>
        <v>-58884721.299999997</v>
      </c>
      <c r="F28" s="81">
        <f>'TIE-OUT'!V28+RECLASS!T28</f>
        <v>0</v>
      </c>
      <c r="G28" s="82">
        <f>'TIE-OUT'!W28+RECLASS!U28</f>
        <v>0</v>
      </c>
      <c r="H28" s="118">
        <f>+Actuals!E455</f>
        <v>-10573786</v>
      </c>
      <c r="I28" s="119">
        <f>+Actuals!F455</f>
        <v>-37362041.890000001</v>
      </c>
      <c r="J28" s="118">
        <f>+Actuals!G455</f>
        <v>-6003622</v>
      </c>
      <c r="K28" s="119">
        <f>+Actuals!H455</f>
        <v>-21525893.359999999</v>
      </c>
      <c r="L28" s="118">
        <v>1553</v>
      </c>
      <c r="M28" s="119">
        <v>5535.73</v>
      </c>
      <c r="N28" s="118">
        <v>1736</v>
      </c>
      <c r="O28" s="119">
        <v>5439.13</v>
      </c>
      <c r="P28" s="118">
        <v>-2003</v>
      </c>
      <c r="Q28" s="119">
        <v>-7760.91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-4432579</v>
      </c>
      <c r="E29" s="39">
        <f t="shared" si="6"/>
        <v>-15834982.890000001</v>
      </c>
      <c r="F29" s="61">
        <f t="shared" si="6"/>
        <v>0</v>
      </c>
      <c r="G29" s="39">
        <f t="shared" si="6"/>
        <v>0</v>
      </c>
      <c r="H29" s="61">
        <f t="shared" si="6"/>
        <v>-679980</v>
      </c>
      <c r="I29" s="39">
        <f t="shared" si="6"/>
        <v>-2465097.3400000036</v>
      </c>
      <c r="J29" s="61">
        <f t="shared" ref="J29:AO29" si="7">SUM(J27:J28)</f>
        <v>-3797368</v>
      </c>
      <c r="K29" s="39">
        <f t="shared" si="7"/>
        <v>-13528128.93</v>
      </c>
      <c r="L29" s="61">
        <f t="shared" si="7"/>
        <v>92920</v>
      </c>
      <c r="M29" s="39">
        <f t="shared" si="7"/>
        <v>331239.69999999995</v>
      </c>
      <c r="N29" s="61">
        <f t="shared" si="7"/>
        <v>-46361</v>
      </c>
      <c r="O29" s="39">
        <f t="shared" si="7"/>
        <v>-165991.41</v>
      </c>
      <c r="P29" s="61">
        <f t="shared" si="7"/>
        <v>-1790</v>
      </c>
      <c r="Q29" s="39">
        <f t="shared" si="7"/>
        <v>-7004.91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-48215</v>
      </c>
      <c r="E32" s="38">
        <f t="shared" si="8"/>
        <v>-146882.35960000151</v>
      </c>
      <c r="F32" s="64">
        <f>'TIE-OUT'!V32+RECLASS!T32</f>
        <v>0</v>
      </c>
      <c r="G32" s="68">
        <f>'TIE-OUT'!W32+RECLASS!U32</f>
        <v>0</v>
      </c>
      <c r="H32" s="118">
        <f>+Actuals!E456</f>
        <v>-3796315</v>
      </c>
      <c r="I32" s="119">
        <f>+Actuals!F456</f>
        <v>-11428047.044500001</v>
      </c>
      <c r="J32" s="118">
        <f>+Actuals!G456</f>
        <v>3797783</v>
      </c>
      <c r="K32" s="119">
        <f>+Actuals!H456</f>
        <v>11432466.164899999</v>
      </c>
      <c r="L32" s="118">
        <v>-7522</v>
      </c>
      <c r="M32" s="119">
        <v>-24384.22</v>
      </c>
      <c r="N32" s="118">
        <v>-392</v>
      </c>
      <c r="O32" s="119">
        <v>-1180.04</v>
      </c>
      <c r="P32" s="118">
        <v>-41769</v>
      </c>
      <c r="Q32" s="119">
        <v>-125737.22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-48215</v>
      </c>
      <c r="E36" s="39">
        <f t="shared" si="9"/>
        <v>-146882.35960000151</v>
      </c>
      <c r="F36" s="61">
        <f t="shared" si="9"/>
        <v>0</v>
      </c>
      <c r="G36" s="39">
        <f t="shared" si="9"/>
        <v>0</v>
      </c>
      <c r="H36" s="61">
        <f t="shared" si="9"/>
        <v>-3796315</v>
      </c>
      <c r="I36" s="39">
        <f t="shared" si="9"/>
        <v>-11428047.044500001</v>
      </c>
      <c r="J36" s="61">
        <f t="shared" ref="J36:AO36" si="10">SUM(J32:J35)</f>
        <v>3797783</v>
      </c>
      <c r="K36" s="39">
        <f t="shared" si="10"/>
        <v>11432466.164899999</v>
      </c>
      <c r="L36" s="61">
        <f t="shared" si="10"/>
        <v>-7522</v>
      </c>
      <c r="M36" s="39">
        <f t="shared" si="10"/>
        <v>-24384.22</v>
      </c>
      <c r="N36" s="61">
        <f t="shared" si="10"/>
        <v>-392</v>
      </c>
      <c r="O36" s="39">
        <f t="shared" si="10"/>
        <v>-1180.04</v>
      </c>
      <c r="P36" s="61">
        <f t="shared" si="10"/>
        <v>-41769</v>
      </c>
      <c r="Q36" s="39">
        <f t="shared" si="10"/>
        <v>-125737.22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7626</v>
      </c>
      <c r="E49" s="38">
        <f>SUM(G49,I49,K49,M49,O49,Q49,S49,U49,W49,Y49,AA49,AC49,AE49)</f>
        <v>22956.543299999961</v>
      </c>
      <c r="F49" s="60">
        <f>'TIE-OUT'!V49+RECLASS!T49</f>
        <v>0</v>
      </c>
      <c r="G49" s="38">
        <f>'TIE-OUT'!W49+RECLASS!U49</f>
        <v>0</v>
      </c>
      <c r="H49" s="118">
        <f>+Actuals!E465</f>
        <v>108291</v>
      </c>
      <c r="I49" s="119">
        <f>+Actuals!F465</f>
        <v>325988.39730000001</v>
      </c>
      <c r="J49" s="118">
        <f>+Actuals!G465</f>
        <v>-4680</v>
      </c>
      <c r="K49" s="119">
        <f>+Actuals!H465</f>
        <v>-14088.204000000027</v>
      </c>
      <c r="L49" s="118">
        <v>-42667</v>
      </c>
      <c r="M49" s="119">
        <v>-128440.47</v>
      </c>
      <c r="N49" s="118">
        <v>-97090</v>
      </c>
      <c r="O49" s="119">
        <v>-292270.03000000003</v>
      </c>
      <c r="P49" s="118">
        <v>43772</v>
      </c>
      <c r="Q49" s="119">
        <v>131766.85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-12597</v>
      </c>
      <c r="E51" s="38">
        <f>SUM(G51,I51,K51,M51,O51,Q51,S51,U51,W51,Y51,AA51,AC51,AE51)</f>
        <v>-37920.753299999997</v>
      </c>
      <c r="F51" s="60">
        <f>'TIE-OUT'!V51+RECLASS!T51</f>
        <v>0</v>
      </c>
      <c r="G51" s="38">
        <f>'TIE-OUT'!W51+RECLASS!U51</f>
        <v>0</v>
      </c>
      <c r="H51" s="118">
        <f>+Actuals!E466</f>
        <v>-7947</v>
      </c>
      <c r="I51" s="119">
        <f>+Actuals!F466</f>
        <v>-23922.8541</v>
      </c>
      <c r="J51" s="118">
        <f>+Actuals!G466</f>
        <v>-4564</v>
      </c>
      <c r="K51" s="119">
        <f>+Actuals!H466</f>
        <v>-13739.0092</v>
      </c>
      <c r="L51" s="118">
        <v>-85</v>
      </c>
      <c r="M51" s="119">
        <v>-255.88</v>
      </c>
      <c r="N51" s="118">
        <v>-1</v>
      </c>
      <c r="O51" s="119">
        <v>-3.01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-19073195</v>
      </c>
      <c r="E54" s="38">
        <f>SUM(G54,I54,K54,M54,O54,Q54,S54,U54,W54,Y54,AA54,AC54,AE54)</f>
        <v>-444488.87</v>
      </c>
      <c r="F54" s="64">
        <f>'TIE-OUT'!V54+RECLASS!T54</f>
        <v>0</v>
      </c>
      <c r="G54" s="68">
        <f>'TIE-OUT'!W54+RECLASS!U54</f>
        <v>0</v>
      </c>
      <c r="H54" s="118">
        <f>+Actuals!E467</f>
        <v>-12651928</v>
      </c>
      <c r="I54" s="119">
        <f>+Actuals!F467</f>
        <v>-315867.43</v>
      </c>
      <c r="J54" s="118">
        <f>+Actuals!G467</f>
        <v>-6167395</v>
      </c>
      <c r="K54" s="119">
        <f>+Actuals!H467</f>
        <v>-125020.12</v>
      </c>
      <c r="L54" s="118">
        <v>-251550</v>
      </c>
      <c r="M54" s="119">
        <v>-4809.84</v>
      </c>
      <c r="N54" s="118">
        <v>-370</v>
      </c>
      <c r="O54" s="119">
        <v>1097.68</v>
      </c>
      <c r="P54" s="118">
        <v>-1952</v>
      </c>
      <c r="Q54" s="119">
        <v>110.84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-264</v>
      </c>
      <c r="E55" s="38">
        <f>SUM(G55,I55,K55,M55,O55,Q55,S55,U55,W55,Y55,AA55,AC55,AE55)</f>
        <v>-93307.92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-93300</v>
      </c>
      <c r="J55" s="118">
        <f>+Actuals!G468</f>
        <v>0</v>
      </c>
      <c r="K55" s="119">
        <f>+Actuals!H468</f>
        <v>0</v>
      </c>
      <c r="L55" s="118">
        <f>+Actuals!I468</f>
        <v>0</v>
      </c>
      <c r="M55" s="119">
        <f>+Actuals!J468</f>
        <v>0</v>
      </c>
      <c r="N55" s="118">
        <v>-264</v>
      </c>
      <c r="O55" s="119">
        <v>-7.92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-19073459</v>
      </c>
      <c r="E56" s="39">
        <f t="shared" si="16"/>
        <v>-537796.79</v>
      </c>
      <c r="F56" s="61">
        <f t="shared" si="16"/>
        <v>0</v>
      </c>
      <c r="G56" s="39">
        <f t="shared" si="16"/>
        <v>0</v>
      </c>
      <c r="H56" s="61">
        <f t="shared" si="16"/>
        <v>-12651928</v>
      </c>
      <c r="I56" s="39">
        <f t="shared" si="16"/>
        <v>-409167.43</v>
      </c>
      <c r="J56" s="61">
        <f t="shared" ref="J56:AO56" si="17">SUM(J54:J55)</f>
        <v>-6167395</v>
      </c>
      <c r="K56" s="39">
        <f t="shared" si="17"/>
        <v>-125020.12</v>
      </c>
      <c r="L56" s="61">
        <f t="shared" si="17"/>
        <v>-251550</v>
      </c>
      <c r="M56" s="39">
        <f t="shared" si="17"/>
        <v>-4809.84</v>
      </c>
      <c r="N56" s="61">
        <f t="shared" si="17"/>
        <v>-634</v>
      </c>
      <c r="O56" s="39">
        <f t="shared" si="17"/>
        <v>1089.76</v>
      </c>
      <c r="P56" s="61">
        <f t="shared" si="17"/>
        <v>-1952</v>
      </c>
      <c r="Q56" s="39">
        <f t="shared" si="17"/>
        <v>110.84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-75.31</v>
      </c>
      <c r="J64" s="118">
        <f>+Actuals!G471</f>
        <v>0</v>
      </c>
      <c r="K64" s="119">
        <f>+Actuals!H471</f>
        <v>75.31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-75.31</v>
      </c>
      <c r="J66" s="61">
        <f t="shared" ref="J66:AO66" si="21">SUM(J64:J65)</f>
        <v>0</v>
      </c>
      <c r="K66" s="39">
        <f t="shared" si="21"/>
        <v>75.31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6550905.1799999997</v>
      </c>
      <c r="F70" s="64">
        <f>'TIE-OUT'!V70+RECLASS!T70</f>
        <v>0</v>
      </c>
      <c r="G70" s="68">
        <f>'TIE-OUT'!W70+RECLASS!U70</f>
        <v>6550905.1799999997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3964571.46</v>
      </c>
      <c r="F71" s="81">
        <f>'TIE-OUT'!V71+RECLASS!T71</f>
        <v>0</v>
      </c>
      <c r="G71" s="82">
        <f>'TIE-OUT'!W71+RECLASS!U71</f>
        <v>3964571.46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10515476.640000001</v>
      </c>
      <c r="F72" s="61">
        <f t="shared" si="22"/>
        <v>0</v>
      </c>
      <c r="G72" s="39">
        <f t="shared" si="22"/>
        <v>10515476.640000001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73865.41</v>
      </c>
      <c r="F74" s="60">
        <f>'TIE-OUT'!V74+RECLASS!T74</f>
        <v>0</v>
      </c>
      <c r="G74" s="60">
        <f>'TIE-OUT'!W74+RECLASS!U74</f>
        <v>73865.41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-936.26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-936.26</v>
      </c>
      <c r="J76" s="118">
        <f>+Actuals!G478</f>
        <v>0</v>
      </c>
      <c r="K76" s="119">
        <f>+Actuals!H478</f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10142775.233699996</v>
      </c>
      <c r="F82" s="91">
        <f>F16+F24+F29+F36+F43+F45+F47+F49</f>
        <v>0</v>
      </c>
      <c r="G82" s="92">
        <f>SUM(G72:G81)+G16+G24+G29+G36+G43+G45+G47+G49+G51+G56+G61+G66</f>
        <v>11017051.690000001</v>
      </c>
      <c r="H82" s="91">
        <f>H16+H24+H29+H36+H43+H45+H47+H49</f>
        <v>0</v>
      </c>
      <c r="I82" s="92">
        <f>SUM(I72:I81)+I16+I24+I29+I36+I43+I45+I47+I49+I51+I56+I61+I66</f>
        <v>1757216.1027999974</v>
      </c>
      <c r="J82" s="91">
        <f>J16+J24+J29+J36+J43+J45+J47+J49</f>
        <v>0</v>
      </c>
      <c r="K82" s="140">
        <f>SUM(K72:K81)+K16+K24+K29+K36+K43+K45+K47+K49+K51+K56+K61+K66</f>
        <v>-2195140.2991000004</v>
      </c>
      <c r="L82" s="91">
        <f>L16+L24+L29+L36+L43+L45+L47+L49</f>
        <v>0</v>
      </c>
      <c r="M82" s="92">
        <f>SUM(M72:M81)+M16+M24+M29+M36+M43+M45+M47+M49+M51+M56+M61+M66</f>
        <v>-504545.2</v>
      </c>
      <c r="N82" s="91">
        <f>N16+N24+N29+N36+N43+N45+N47+N49</f>
        <v>0</v>
      </c>
      <c r="O82" s="92">
        <f>SUM(O72:O81)+O16+O24+O29+O36+O43+O45+O47+O49+O51+O56+O61+O66</f>
        <v>72504.979999999923</v>
      </c>
      <c r="P82" s="91">
        <f>P16+P24+P29+P36+P43+P45+P47+P49</f>
        <v>0</v>
      </c>
      <c r="Q82" s="92">
        <f>SUM(Q72:Q81)+Q16+Q24+Q29+Q36+Q43+Q45+Q47+Q49+Q51+Q56+Q61+Q66</f>
        <v>-4312.0400000000045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10142775.233699996</v>
      </c>
      <c r="F91" s="155">
        <f t="shared" si="29"/>
        <v>0</v>
      </c>
      <c r="G91" s="155">
        <f t="shared" si="29"/>
        <v>11017051.690000001</v>
      </c>
      <c r="H91" s="155">
        <f t="shared" si="29"/>
        <v>0</v>
      </c>
      <c r="I91" s="155">
        <f t="shared" si="29"/>
        <v>1757216.1027999974</v>
      </c>
      <c r="J91" s="155">
        <f t="shared" si="29"/>
        <v>0</v>
      </c>
      <c r="K91" s="155">
        <f t="shared" si="29"/>
        <v>-2195140.2991000004</v>
      </c>
      <c r="L91" s="155">
        <f t="shared" si="29"/>
        <v>0</v>
      </c>
      <c r="M91" s="155">
        <f t="shared" si="29"/>
        <v>-504545.2</v>
      </c>
      <c r="N91" s="155">
        <f t="shared" ref="N91:AE91" si="30">+N82+N89</f>
        <v>0</v>
      </c>
      <c r="O91" s="155">
        <f t="shared" si="30"/>
        <v>72504.979999999923</v>
      </c>
      <c r="P91" s="155">
        <f t="shared" si="30"/>
        <v>0</v>
      </c>
      <c r="Q91" s="155">
        <f t="shared" si="30"/>
        <v>-4312.0400000000045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J10" activePane="bottomRight" state="frozen"/>
      <selection activeCell="P9" sqref="P9"/>
      <selection pane="topRight" activeCell="P9" sqref="P9"/>
      <selection pane="bottomLeft" activeCell="P9" sqref="P9"/>
      <selection pane="bottomRight" activeCell="P9" sqref="P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142473</v>
      </c>
      <c r="E11" s="38">
        <f>SUM(G11,I11,K11,M11,O11,Q11,S11,U11,W11,Y11,AA11,AC11,AE11)</f>
        <v>432311.69</v>
      </c>
      <c r="F11" s="60">
        <f>'TIE-OUT'!T11+RECLASS!R11</f>
        <v>0</v>
      </c>
      <c r="G11" s="38">
        <f>'TIE-OUT'!U11+RECLASS!S11</f>
        <v>0</v>
      </c>
      <c r="H11" s="118">
        <f>+Actuals!E4</f>
        <v>141132</v>
      </c>
      <c r="I11" s="119">
        <f>+Actuals!F4</f>
        <v>437650.33</v>
      </c>
      <c r="J11" s="118">
        <f>+Actuals!G4</f>
        <v>1341</v>
      </c>
      <c r="K11" s="119">
        <f>+Actuals!H4</f>
        <v>-5338.64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-2901.6</v>
      </c>
      <c r="F12" s="60">
        <f>'TIE-OUT'!T12+RECLASS!R12</f>
        <v>0</v>
      </c>
      <c r="G12" s="38">
        <f>'TIE-OUT'!U12+RECLASS!S12</f>
        <v>-2901.6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142473</v>
      </c>
      <c r="E16" s="39">
        <f t="shared" si="1"/>
        <v>429410.09</v>
      </c>
      <c r="F16" s="61">
        <f t="shared" si="1"/>
        <v>0</v>
      </c>
      <c r="G16" s="39">
        <f t="shared" si="1"/>
        <v>-2901.6</v>
      </c>
      <c r="H16" s="61">
        <f t="shared" si="1"/>
        <v>141132</v>
      </c>
      <c r="I16" s="39">
        <f t="shared" si="1"/>
        <v>437650.33</v>
      </c>
      <c r="J16" s="61">
        <f t="shared" si="1"/>
        <v>1341</v>
      </c>
      <c r="K16" s="39">
        <f t="shared" si="1"/>
        <v>-5338.64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-15118.44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</f>
        <v>0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9717.56-24836</f>
        <v>-15118.44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-15118.44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-15118.44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-142473</v>
      </c>
      <c r="E28" s="38">
        <f>SUM(G28,I28,K28,M28,O28,Q28,S28,U28,W28,Y28,AA28,AC28,AE28)</f>
        <v>-438816.84</v>
      </c>
      <c r="F28" s="81">
        <f>'TIE-OUT'!T28+RECLASS!R28</f>
        <v>0</v>
      </c>
      <c r="G28" s="82">
        <f>'TIE-OUT'!U28+RECLASS!S28</f>
        <v>0</v>
      </c>
      <c r="H28" s="118">
        <f>+Actuals!E15</f>
        <v>-141132</v>
      </c>
      <c r="I28" s="119">
        <f>+Actuals!F15</f>
        <v>-434686.56</v>
      </c>
      <c r="J28" s="118">
        <f>+Actuals!G15</f>
        <v>-1341</v>
      </c>
      <c r="K28" s="119">
        <f>+Actuals!H15</f>
        <v>-4130.28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-142473</v>
      </c>
      <c r="E29" s="39">
        <f t="shared" si="4"/>
        <v>-438816.84</v>
      </c>
      <c r="F29" s="61">
        <f t="shared" si="4"/>
        <v>0</v>
      </c>
      <c r="G29" s="39">
        <f t="shared" si="4"/>
        <v>0</v>
      </c>
      <c r="H29" s="61">
        <f t="shared" si="4"/>
        <v>-141132</v>
      </c>
      <c r="I29" s="39">
        <f t="shared" si="4"/>
        <v>-434686.56</v>
      </c>
      <c r="J29" s="61">
        <f t="shared" si="4"/>
        <v>-1341</v>
      </c>
      <c r="K29" s="39">
        <f t="shared" si="4"/>
        <v>-4130.28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24835.99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24835.99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310.79999999999927</v>
      </c>
      <c r="F82" s="91">
        <f>F16+F24+F29+F36+F43+F45+F47+F49</f>
        <v>0</v>
      </c>
      <c r="G82" s="92">
        <f>SUM(G72:G81)+G16+G24+G29+G36+G43+G45+G47+G49+G51+G56+G61+G66</f>
        <v>-2901.6</v>
      </c>
      <c r="H82" s="91">
        <f>H16+H24+H29+H36+H43+H45+H47+H49</f>
        <v>0</v>
      </c>
      <c r="I82" s="92">
        <f>SUM(I72:I81)+I16+I24+I29+I36+I43+I45+I47+I49+I51+I56+I61+I66</f>
        <v>2963.7700000000186</v>
      </c>
      <c r="J82" s="91">
        <f>J16+J24+J29+J36+J43+J45+J47+J49</f>
        <v>0</v>
      </c>
      <c r="K82" s="110">
        <f>SUM(K72:K81)+K16+K24+K29+K36+K43+K45+K47+K49+K51+K56+K61+K66</f>
        <v>15367.070000000002</v>
      </c>
      <c r="L82" s="91">
        <f>L16+L24+L29+L36+L43+L45+L47+L49</f>
        <v>0</v>
      </c>
      <c r="M82" s="92">
        <f>SUM(M72:M81)+M16+M24+M29+M36+M43+M45+M47+M49+M51+M56+M61+M66</f>
        <v>-15118.44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J79" activePane="bottomRight" state="frozen"/>
      <selection activeCell="P9" sqref="P9"/>
      <selection pane="topRight" activeCell="P9" sqref="P9"/>
      <selection pane="bottomLeft" activeCell="P9" sqref="P9"/>
      <selection pane="bottomRight" activeCell="Q85" sqref="Q85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  <col min="43" max="43" width="10.28515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54756169</v>
      </c>
      <c r="E11" s="38">
        <f>SUM(G11,I11,K11,M11,O11,Q11,S11,U11,W11,Y11,AA11,AC11,AE11)</f>
        <v>171822271.69</v>
      </c>
      <c r="F11" s="60">
        <f>'TIE-OUT'!X11+RECLASS!V11</f>
        <v>0</v>
      </c>
      <c r="G11" s="38">
        <f>'TIE-OUT'!Y11+RECLASS!W11</f>
        <v>0</v>
      </c>
      <c r="H11" s="118">
        <v>54985039</v>
      </c>
      <c r="I11" s="118">
        <v>171170907</v>
      </c>
      <c r="J11" s="118">
        <v>-117970</v>
      </c>
      <c r="K11" s="119">
        <v>993348</v>
      </c>
      <c r="L11" s="118">
        <v>-108578</v>
      </c>
      <c r="M11" s="119">
        <v>-338742.65</v>
      </c>
      <c r="N11" s="118">
        <v>-34099</v>
      </c>
      <c r="O11" s="119">
        <v>-100217.71</v>
      </c>
      <c r="P11" s="118">
        <v>31777</v>
      </c>
      <c r="Q11" s="119">
        <v>96977.05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633457.41999999993</v>
      </c>
      <c r="F12" s="60">
        <f>'TIE-OUT'!X12+RECLASS!V12</f>
        <v>0</v>
      </c>
      <c r="G12" s="38">
        <f>'TIE-OUT'!Y12+RECLASS!W12</f>
        <v>-940169.77</v>
      </c>
      <c r="H12" s="118">
        <v>0</v>
      </c>
      <c r="I12" s="118">
        <v>0</v>
      </c>
      <c r="J12" s="118">
        <v>0</v>
      </c>
      <c r="K12" s="214">
        <v>-31222</v>
      </c>
      <c r="L12" s="118">
        <v>0</v>
      </c>
      <c r="M12" s="119">
        <v>1604849.19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-1444003.79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f>-1479940+30000</f>
        <v>-1449940</v>
      </c>
      <c r="N15" s="118">
        <v>0</v>
      </c>
      <c r="O15" s="119">
        <v>104546.26</v>
      </c>
      <c r="P15" s="118">
        <v>0</v>
      </c>
      <c r="Q15" s="119">
        <v>-98610.05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54756169</v>
      </c>
      <c r="E16" s="39">
        <f t="shared" si="1"/>
        <v>171011725.31999999</v>
      </c>
      <c r="F16" s="61">
        <f t="shared" si="1"/>
        <v>0</v>
      </c>
      <c r="G16" s="39">
        <f t="shared" si="1"/>
        <v>-940169.77</v>
      </c>
      <c r="H16" s="61">
        <f t="shared" si="1"/>
        <v>54985039</v>
      </c>
      <c r="I16" s="61">
        <f t="shared" si="1"/>
        <v>171170907</v>
      </c>
      <c r="J16" s="61">
        <f t="shared" si="1"/>
        <v>-117970</v>
      </c>
      <c r="K16" s="39">
        <f t="shared" si="1"/>
        <v>962126</v>
      </c>
      <c r="L16" s="61">
        <f t="shared" si="1"/>
        <v>-108578</v>
      </c>
      <c r="M16" s="39">
        <f t="shared" si="1"/>
        <v>-183833.45999999996</v>
      </c>
      <c r="N16" s="61">
        <f t="shared" si="1"/>
        <v>-34099</v>
      </c>
      <c r="O16" s="39">
        <f t="shared" si="1"/>
        <v>4328.5499999999884</v>
      </c>
      <c r="P16" s="61">
        <f t="shared" si="1"/>
        <v>31777</v>
      </c>
      <c r="Q16" s="39">
        <f t="shared" si="1"/>
        <v>-1633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-61052315</v>
      </c>
      <c r="E19" s="38">
        <f t="shared" si="2"/>
        <v>-186080819.35000002</v>
      </c>
      <c r="F19" s="64">
        <f>'TIE-OUT'!X19+RECLASS!V19</f>
        <v>0</v>
      </c>
      <c r="G19" s="68">
        <f>'TIE-OUT'!Y19+RECLASS!W19</f>
        <v>0</v>
      </c>
      <c r="H19" s="118">
        <v>-61393459</v>
      </c>
      <c r="I19" s="118">
        <v>-184068081</v>
      </c>
      <c r="J19" s="118">
        <v>235628</v>
      </c>
      <c r="K19" s="119">
        <v>-2995915</v>
      </c>
      <c r="L19" s="118">
        <v>129203</v>
      </c>
      <c r="M19" s="119">
        <f>-180420+381743.1</f>
        <v>201323.09999999998</v>
      </c>
      <c r="N19" s="118">
        <v>37197</v>
      </c>
      <c r="O19" s="119">
        <v>108892.73</v>
      </c>
      <c r="P19" s="118">
        <v>-60884</v>
      </c>
      <c r="Q19" s="119">
        <v>672960.82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-1455376.3199999998</v>
      </c>
      <c r="F20" s="60">
        <f>'TIE-OUT'!X20+RECLASS!V20</f>
        <v>0</v>
      </c>
      <c r="G20" s="38">
        <f>'TIE-OUT'!Y20+RECLASS!W20</f>
        <v>-1340205.23</v>
      </c>
      <c r="H20" s="118">
        <v>0</v>
      </c>
      <c r="I20" s="118">
        <v>0</v>
      </c>
      <c r="J20" s="118">
        <v>0</v>
      </c>
      <c r="K20" s="214">
        <v>14027.5</v>
      </c>
      <c r="L20" s="118">
        <v>0</v>
      </c>
      <c r="M20" s="119">
        <v>51258.81</v>
      </c>
      <c r="N20" s="118">
        <v>0</v>
      </c>
      <c r="O20" s="119">
        <v>-180457.4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-61052315</v>
      </c>
      <c r="E24" s="39">
        <f t="shared" si="3"/>
        <v>-187536195.67000002</v>
      </c>
      <c r="F24" s="61">
        <f t="shared" si="3"/>
        <v>0</v>
      </c>
      <c r="G24" s="39">
        <f t="shared" si="3"/>
        <v>-1340205.23</v>
      </c>
      <c r="H24" s="61">
        <f>SUM(H19:H23)</f>
        <v>-61393459</v>
      </c>
      <c r="I24" s="39">
        <f>SUM(I19:I23)</f>
        <v>-184068081</v>
      </c>
      <c r="J24" s="61">
        <f t="shared" si="3"/>
        <v>235628</v>
      </c>
      <c r="K24" s="39">
        <f t="shared" si="3"/>
        <v>-2981887.5</v>
      </c>
      <c r="L24" s="61">
        <f t="shared" si="3"/>
        <v>129203</v>
      </c>
      <c r="M24" s="39">
        <f t="shared" si="3"/>
        <v>252581.90999999997</v>
      </c>
      <c r="N24" s="61">
        <f t="shared" si="3"/>
        <v>37197</v>
      </c>
      <c r="O24" s="39">
        <f t="shared" si="3"/>
        <v>-71564.67</v>
      </c>
      <c r="P24" s="61">
        <f t="shared" si="3"/>
        <v>-60884</v>
      </c>
      <c r="Q24" s="39">
        <f t="shared" si="3"/>
        <v>672960.82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18597739</v>
      </c>
      <c r="E27" s="38">
        <f>SUM(G27,I27,K27,M27,O27,Q27,S27,U27,W27,Y27,AA27,AC27,AE27)</f>
        <v>65082979.960000001</v>
      </c>
      <c r="F27" s="64">
        <f>'TIE-OUT'!X27+RECLASS!V27</f>
        <v>0</v>
      </c>
      <c r="G27" s="68">
        <f>'TIE-OUT'!Y27+RECLASS!W27</f>
        <v>0</v>
      </c>
      <c r="H27" s="118">
        <f>12485648+144852</f>
        <v>12630500</v>
      </c>
      <c r="I27" s="118">
        <f>43185642+443174</f>
        <v>43628816</v>
      </c>
      <c r="J27" s="118">
        <f>6003619-2379</f>
        <v>6001240</v>
      </c>
      <c r="K27" s="119">
        <f>21557460-4358</f>
        <v>21553102</v>
      </c>
      <c r="L27" s="118">
        <v>-1553</v>
      </c>
      <c r="M27" s="119">
        <v>-5535.73</v>
      </c>
      <c r="N27" s="118">
        <v>-1736</v>
      </c>
      <c r="O27" s="119">
        <v>-5439.13</v>
      </c>
      <c r="P27" s="118">
        <v>-30712</v>
      </c>
      <c r="Q27" s="119">
        <v>-87963.18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-14365092</v>
      </c>
      <c r="E28" s="38">
        <f>SUM(G28,I28,K28,M28,O28,Q28,S28,U28,W28,Y28,AA28,AC28,AE28)</f>
        <v>-50134247.719999999</v>
      </c>
      <c r="F28" s="81">
        <f>'TIE-OUT'!X28+RECLASS!V28</f>
        <v>0</v>
      </c>
      <c r="G28" s="82">
        <f>'TIE-OUT'!Y28+RECLASS!W28</f>
        <v>0</v>
      </c>
      <c r="H28" s="118">
        <v>-12073265</v>
      </c>
      <c r="I28" s="118">
        <v>-41858240</v>
      </c>
      <c r="J28" s="118">
        <v>-2207456</v>
      </c>
      <c r="K28" s="119">
        <v>-8001340</v>
      </c>
      <c r="L28" s="118">
        <v>-91367</v>
      </c>
      <c r="M28" s="119">
        <v>-325703.96999999997</v>
      </c>
      <c r="N28" s="118">
        <v>48119</v>
      </c>
      <c r="O28" s="119">
        <v>171501.82</v>
      </c>
      <c r="P28" s="118">
        <v>-41123</v>
      </c>
      <c r="Q28" s="119">
        <v>-120465.57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4232647</v>
      </c>
      <c r="E29" s="39">
        <f t="shared" si="4"/>
        <v>14948732.240000002</v>
      </c>
      <c r="F29" s="61">
        <f t="shared" si="4"/>
        <v>0</v>
      </c>
      <c r="G29" s="39">
        <f t="shared" si="4"/>
        <v>0</v>
      </c>
      <c r="H29" s="61">
        <f t="shared" si="4"/>
        <v>557235</v>
      </c>
      <c r="I29" s="61">
        <f t="shared" si="4"/>
        <v>1770576</v>
      </c>
      <c r="J29" s="61">
        <f t="shared" si="4"/>
        <v>3793784</v>
      </c>
      <c r="K29" s="39">
        <f t="shared" si="4"/>
        <v>13551762</v>
      </c>
      <c r="L29" s="61">
        <f t="shared" si="4"/>
        <v>-92920</v>
      </c>
      <c r="M29" s="39">
        <f t="shared" si="4"/>
        <v>-331239.69999999995</v>
      </c>
      <c r="N29" s="61">
        <f t="shared" si="4"/>
        <v>46383</v>
      </c>
      <c r="O29" s="39">
        <f t="shared" si="4"/>
        <v>166062.69</v>
      </c>
      <c r="P29" s="61">
        <f t="shared" si="4"/>
        <v>-71835</v>
      </c>
      <c r="Q29" s="39">
        <f t="shared" si="4"/>
        <v>-208428.75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-424152</v>
      </c>
      <c r="E32" s="38">
        <f t="shared" si="5"/>
        <v>-1276824.92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-286577</v>
      </c>
      <c r="K32" s="119">
        <v>-862683</v>
      </c>
      <c r="L32" s="118">
        <v>-13019</v>
      </c>
      <c r="M32" s="119">
        <v>-39191</v>
      </c>
      <c r="N32" s="118">
        <v>-109214</v>
      </c>
      <c r="O32" s="119">
        <v>-328766.90000000002</v>
      </c>
      <c r="P32" s="118">
        <v>-15342</v>
      </c>
      <c r="Q32" s="119">
        <v>-46184.02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1913</v>
      </c>
      <c r="E34" s="38">
        <f t="shared" si="5"/>
        <v>6603.68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1913</v>
      </c>
      <c r="M34" s="119">
        <v>6603.68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-422239</v>
      </c>
      <c r="E36" s="39">
        <f t="shared" si="6"/>
        <v>-1270221.24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-286577</v>
      </c>
      <c r="K36" s="39">
        <f t="shared" si="6"/>
        <v>-862683</v>
      </c>
      <c r="L36" s="61">
        <f t="shared" si="6"/>
        <v>-11106</v>
      </c>
      <c r="M36" s="39">
        <f t="shared" si="6"/>
        <v>-32587.32</v>
      </c>
      <c r="N36" s="61">
        <f t="shared" si="6"/>
        <v>-109214</v>
      </c>
      <c r="O36" s="39">
        <f t="shared" si="6"/>
        <v>-328766.90000000002</v>
      </c>
      <c r="P36" s="61">
        <f t="shared" si="6"/>
        <v>-15342</v>
      </c>
      <c r="Q36" s="39">
        <f t="shared" si="6"/>
        <v>-46184.02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2095747</v>
      </c>
      <c r="E39" s="38">
        <f t="shared" si="7"/>
        <v>8357608.6200000001</v>
      </c>
      <c r="F39" s="64">
        <f>'TIE-OUT'!X39+RECLASS!V39</f>
        <v>0</v>
      </c>
      <c r="G39" s="68">
        <f>'TIE-OUT'!Y39+RECLASS!W39</f>
        <v>0</v>
      </c>
      <c r="H39" s="118">
        <v>2078234</v>
      </c>
      <c r="I39" s="118">
        <v>8641713</v>
      </c>
      <c r="J39" s="118">
        <v>-35182</v>
      </c>
      <c r="K39" s="119">
        <v>-180208</v>
      </c>
      <c r="L39" s="118">
        <v>0</v>
      </c>
      <c r="M39" s="119">
        <v>-322138</v>
      </c>
      <c r="N39" s="118">
        <v>52695</v>
      </c>
      <c r="O39" s="119">
        <v>218241.62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4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2095747</v>
      </c>
      <c r="E43" s="39">
        <f t="shared" si="9"/>
        <v>8357608.6200000001</v>
      </c>
      <c r="F43" s="61">
        <f t="shared" si="9"/>
        <v>0</v>
      </c>
      <c r="G43" s="39">
        <f t="shared" si="9"/>
        <v>0</v>
      </c>
      <c r="H43" s="61">
        <f t="shared" si="9"/>
        <v>2078234</v>
      </c>
      <c r="I43" s="61">
        <f t="shared" si="9"/>
        <v>8641713</v>
      </c>
      <c r="J43" s="61">
        <f t="shared" si="9"/>
        <v>-35182</v>
      </c>
      <c r="K43" s="39">
        <f t="shared" si="9"/>
        <v>-180208</v>
      </c>
      <c r="L43" s="61">
        <f t="shared" si="9"/>
        <v>0</v>
      </c>
      <c r="M43" s="39">
        <f t="shared" si="9"/>
        <v>-322138</v>
      </c>
      <c r="N43" s="61">
        <f t="shared" si="9"/>
        <v>52695</v>
      </c>
      <c r="O43" s="39">
        <f t="shared" si="9"/>
        <v>218241.62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389991</v>
      </c>
      <c r="E49" s="38">
        <f>SUM(G49,I49,K49,M49,O49,Q49,S49,U49,W49,Y49,AA49,AC49,AE49)</f>
        <v>1173989.25</v>
      </c>
      <c r="F49" s="60">
        <f>'TIE-OUT'!X49+RECLASS!V49</f>
        <v>0</v>
      </c>
      <c r="G49" s="38">
        <f>'TIE-OUT'!Y49+RECLASS!W49</f>
        <v>0</v>
      </c>
      <c r="H49" s="118">
        <v>3772951</v>
      </c>
      <c r="I49" s="118">
        <v>11357714</v>
      </c>
      <c r="J49" s="118">
        <v>-3589683</v>
      </c>
      <c r="K49" s="119">
        <v>-10806023</v>
      </c>
      <c r="L49" s="118">
        <v>83401</v>
      </c>
      <c r="M49" s="119">
        <v>251062.03</v>
      </c>
      <c r="N49" s="118">
        <v>7038</v>
      </c>
      <c r="O49" s="119">
        <v>21186.49</v>
      </c>
      <c r="P49" s="118">
        <v>116284</v>
      </c>
      <c r="Q49" s="119">
        <v>350049.73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-1716856</v>
      </c>
      <c r="E54" s="38">
        <f>SUM(G54,I54,K54,M54,O54,Q54,S54,U54,W54,Y54,AA54,AC54,AE54)</f>
        <v>-1768471.32</v>
      </c>
      <c r="F54" s="64">
        <f>'TIE-OUT'!X54+RECLASS!V54</f>
        <v>0</v>
      </c>
      <c r="G54" s="68">
        <f>'TIE-OUT'!Y54+RECLASS!W54</f>
        <v>-1919448</v>
      </c>
      <c r="H54" s="118">
        <v>0</v>
      </c>
      <c r="I54" s="118">
        <v>0</v>
      </c>
      <c r="J54" s="118">
        <v>0</v>
      </c>
      <c r="K54" s="214">
        <v>0</v>
      </c>
      <c r="L54" s="118">
        <v>-1952731</v>
      </c>
      <c r="M54" s="119">
        <v>150657.82999999999</v>
      </c>
      <c r="N54" s="118">
        <v>198974</v>
      </c>
      <c r="O54" s="119">
        <v>936.94</v>
      </c>
      <c r="P54" s="118">
        <v>36901</v>
      </c>
      <c r="Q54" s="119">
        <v>-618.09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93300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93300</v>
      </c>
      <c r="N55" s="118">
        <v>0</v>
      </c>
      <c r="O55" s="119"/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-1716856</v>
      </c>
      <c r="E56" s="39">
        <f t="shared" si="10"/>
        <v>-1675171.32</v>
      </c>
      <c r="F56" s="61">
        <f t="shared" si="10"/>
        <v>0</v>
      </c>
      <c r="G56" s="39">
        <f t="shared" si="10"/>
        <v>-1919448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-1952731</v>
      </c>
      <c r="M56" s="39">
        <f t="shared" si="10"/>
        <v>243957.83</v>
      </c>
      <c r="N56" s="61">
        <f t="shared" si="10"/>
        <v>198974</v>
      </c>
      <c r="O56" s="39">
        <f t="shared" si="10"/>
        <v>936.94</v>
      </c>
      <c r="P56" s="61">
        <f t="shared" si="10"/>
        <v>36901</v>
      </c>
      <c r="Q56" s="39">
        <f t="shared" si="10"/>
        <v>-618.09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-3229848.51</v>
      </c>
      <c r="F74" s="60">
        <f>'TIE-OUT'!X74+RECLASS!V74</f>
        <v>0</v>
      </c>
      <c r="G74" s="60">
        <f>'TIE-OUT'!Y74+RECLASS!W74</f>
        <v>-3561238.51</v>
      </c>
      <c r="H74" s="118">
        <v>0</v>
      </c>
      <c r="I74" s="118">
        <v>0</v>
      </c>
      <c r="J74" s="118">
        <v>0</v>
      </c>
      <c r="K74" s="214">
        <v>0</v>
      </c>
      <c r="L74" s="118">
        <v>0</v>
      </c>
      <c r="M74" s="119">
        <v>331390</v>
      </c>
      <c r="N74" s="118">
        <v>0</v>
      </c>
      <c r="O74" s="119"/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14919</v>
      </c>
      <c r="F75" s="60">
        <f>'TIE-OUT'!X75+RECLASS!V75</f>
        <v>0</v>
      </c>
      <c r="G75" s="60">
        <f>'TIE-OUT'!Y75+RECLASS!W75</f>
        <v>14919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-75</v>
      </c>
      <c r="F76" s="60">
        <f>'TIE-OUT'!X76+RECLASS!V76</f>
        <v>0</v>
      </c>
      <c r="G76" s="60">
        <f>'TIE-OUT'!Y76+RECLASS!W76</f>
        <v>-75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-98300</v>
      </c>
      <c r="N77" s="118">
        <v>0</v>
      </c>
      <c r="O77" s="119"/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4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5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1697162.6899999876</v>
      </c>
      <c r="F82" s="91">
        <f>F16+F24+F29+F36+F43+F45+F47+F49</f>
        <v>0</v>
      </c>
      <c r="G82" s="92">
        <f>SUM(G72:G81)+G16+G24+G29+G36+G43+G45+G47+G49+G51+G56+G61+G66</f>
        <v>-7746217.5099999998</v>
      </c>
      <c r="H82" s="91">
        <f>H16+H24+H29+H36+H43+H45+H47+H49</f>
        <v>0</v>
      </c>
      <c r="I82" s="92">
        <f>SUM(I72:I81)+I16+I24+I29+I36+I43+I45+I47+I49+I51+I56+I61+I66</f>
        <v>8872829</v>
      </c>
      <c r="J82" s="91">
        <f>J16+J24+J29+J36+J43+J45+J47+J49</f>
        <v>0</v>
      </c>
      <c r="K82" s="110">
        <f>SUM(K72:K81)+K16+K24+K29+K36+K43+K45+K47+K49+K51+K56+K61+K66</f>
        <v>-316913.5</v>
      </c>
      <c r="L82" s="91">
        <f>L16+L24+L29+L36+L43+L45+L47+L49</f>
        <v>0</v>
      </c>
      <c r="M82" s="92">
        <f>SUM(M72:M81)+M16+M24+M29+M36+M43+M45+M47+M49+M51+M56+M61+M66</f>
        <v>110893.29000000004</v>
      </c>
      <c r="N82" s="91">
        <f>N16+N24+N29+N36+N43+N45+N47+N49</f>
        <v>0</v>
      </c>
      <c r="O82" s="92">
        <f>SUM(O72:O81)+O16+O24+O29+O36+O43+O45+O47+O49+O51+O56+O61+O66</f>
        <v>10424.719999999981</v>
      </c>
      <c r="P82" s="91">
        <f>P16+P24+P29+P36+P43+P45+P47+P49</f>
        <v>0</v>
      </c>
      <c r="Q82" s="92">
        <f>SUM(Q72:Q81)+Q16+Q24+Q29+Q36+Q43+Q45+Q47+Q49+Q51+Q56+Q61+Q66</f>
        <v>766146.69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166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4776626.17</v>
      </c>
      <c r="F86" s="145">
        <f>'TIE-OUT'!X86+RECLASS!V86</f>
        <v>0</v>
      </c>
      <c r="G86" s="146">
        <f>'TIE-OUT'!Y86+RECLASS!W86</f>
        <v>4834763.17</v>
      </c>
      <c r="H86" s="145">
        <v>0</v>
      </c>
      <c r="I86" s="215">
        <v>0</v>
      </c>
      <c r="J86" s="145">
        <v>0</v>
      </c>
      <c r="K86" s="145">
        <v>-58137</v>
      </c>
      <c r="L86" s="145">
        <v>0</v>
      </c>
      <c r="M86" s="145">
        <v>0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41902</v>
      </c>
      <c r="F87" s="146">
        <f>'TIE-OUT'!X87+RECLASS!V87</f>
        <v>0</v>
      </c>
      <c r="G87" s="146">
        <f>'TIE-OUT'!Y87+RECLASS!W87</f>
        <v>41902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-1922528</v>
      </c>
      <c r="F88" s="147">
        <f>'TIE-OUT'!X88+RECLASS!V88</f>
        <v>0</v>
      </c>
      <c r="G88" s="147">
        <f>'TIE-OUT'!Y88+RECLASS!W88</f>
        <v>-1922528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2896000.17</v>
      </c>
      <c r="F89" s="155">
        <f t="shared" si="16"/>
        <v>0</v>
      </c>
      <c r="G89" s="155">
        <f t="shared" si="16"/>
        <v>2954137.17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-58137</v>
      </c>
      <c r="L89" s="155">
        <f>SUM(L86:L88)</f>
        <v>0</v>
      </c>
      <c r="M89" s="155">
        <f>SUM(M86:M88)</f>
        <v>0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4593162.8599999873</v>
      </c>
      <c r="F91" s="155">
        <f t="shared" si="17"/>
        <v>0</v>
      </c>
      <c r="G91" s="155">
        <f t="shared" si="17"/>
        <v>-4792080.34</v>
      </c>
      <c r="H91" s="155">
        <f t="shared" si="17"/>
        <v>0</v>
      </c>
      <c r="I91" s="155">
        <f t="shared" si="17"/>
        <v>8872829</v>
      </c>
      <c r="J91" s="155">
        <f t="shared" si="17"/>
        <v>0</v>
      </c>
      <c r="K91" s="155">
        <f t="shared" si="17"/>
        <v>-375050.5</v>
      </c>
      <c r="L91" s="155">
        <f>+L82+L89</f>
        <v>0</v>
      </c>
      <c r="M91" s="155">
        <f>+M82+M89</f>
        <v>110893.29000000004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I70" activePane="bottomRight" state="frozen"/>
      <selection activeCell="P9" sqref="P9"/>
      <selection pane="topRight" activeCell="P9" sqref="P9"/>
      <selection pane="bottomLeft" activeCell="P9" sqref="P9"/>
      <selection pane="bottomRight" activeCell="P9" sqref="P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66649408</v>
      </c>
      <c r="E11" s="38">
        <f>SUM(G11,I11,K11,M11,O11,Q11,S11,U11,W11,Y11,AA11,AC11,AE11)</f>
        <v>209561845.95999998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67119935</v>
      </c>
      <c r="I11" s="38">
        <f>'TX-EGM-GL'!I11+'TX-HPLR-GL '!I11+'TX-HPLC-GL'!I11</f>
        <v>210323316.94</v>
      </c>
      <c r="J11" s="60">
        <f>'TX-EGM-GL'!J11+'TX-HPLR-GL '!J11+'TX-HPLC-GL'!J11</f>
        <v>-220743</v>
      </c>
      <c r="K11" s="38">
        <f>'TX-EGM-GL'!K11+'TX-HPLR-GL '!K11+'TX-HPLC-GL'!K11</f>
        <v>652392.34</v>
      </c>
      <c r="L11" s="60">
        <f>'TX-EGM-GL'!L11+'TX-HPLR-GL '!L11+'TX-HPLC-GL'!L11</f>
        <v>-108506</v>
      </c>
      <c r="M11" s="38">
        <f>'TX-EGM-GL'!M11+'TX-HPLR-GL '!M11+'TX-HPLC-GL'!M11</f>
        <v>-1034112.15</v>
      </c>
      <c r="N11" s="60">
        <f>'TX-EGM-GL'!N11+'TX-HPLR-GL '!N11+'TX-HPLC-GL'!N11</f>
        <v>-173055</v>
      </c>
      <c r="O11" s="38">
        <f>'TX-EGM-GL'!O11+'TX-HPLR-GL '!O11+'TX-HPLC-GL'!O11</f>
        <v>-473904.71</v>
      </c>
      <c r="P11" s="60">
        <f>'TX-EGM-GL'!P11+'TX-HPLR-GL '!P11+'TX-HPLC-GL'!P11</f>
        <v>31777</v>
      </c>
      <c r="Q11" s="38">
        <f>'TX-EGM-GL'!Q11+'TX-HPLR-GL '!Q11+'TX-HPLC-GL'!Q11</f>
        <v>94153.540000000008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873619.11999999988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-700008.07000000007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-31222</v>
      </c>
      <c r="L12" s="60">
        <f>'TX-EGM-GL'!L12+'TX-HPLR-GL '!L12+'TX-HPLC-GL'!L12</f>
        <v>0</v>
      </c>
      <c r="M12" s="38">
        <f>'TX-EGM-GL'!M12+'TX-HPLR-GL '!M12+'TX-HPLC-GL'!M12</f>
        <v>1604849.19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12450090</v>
      </c>
      <c r="E13" s="38">
        <f t="shared" si="0"/>
        <v>43694931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12450090</v>
      </c>
      <c r="I13" s="38">
        <f>'TX-EGM-GL'!I13+'TX-HPLR-GL '!I13+'TX-HPLC-GL'!I13</f>
        <v>43694931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83158.210000000006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1479940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-1449940</v>
      </c>
      <c r="N15" s="60">
        <f>'TX-EGM-GL'!N15+'TX-HPLR-GL '!N15+'TX-HPLC-GL'!N15</f>
        <v>0</v>
      </c>
      <c r="O15" s="38">
        <f>'TX-EGM-GL'!O15+'TX-HPLR-GL '!O15+'TX-HPLC-GL'!O15</f>
        <v>151768.26</v>
      </c>
      <c r="P15" s="60">
        <f>'TX-EGM-GL'!P15+'TX-HPLR-GL '!P15+'TX-HPLC-GL'!P15</f>
        <v>0</v>
      </c>
      <c r="Q15" s="38">
        <f>'TX-EGM-GL'!Q15+'TX-HPLR-GL '!Q15+'TX-HPLC-GL'!Q15</f>
        <v>-98610.05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79099498</v>
      </c>
      <c r="E16" s="39">
        <f t="shared" si="1"/>
        <v>254213554.28999999</v>
      </c>
      <c r="F16" s="61">
        <f t="shared" si="1"/>
        <v>0</v>
      </c>
      <c r="G16" s="39">
        <f t="shared" si="1"/>
        <v>-700008.07000000007</v>
      </c>
      <c r="H16" s="61">
        <f t="shared" si="1"/>
        <v>79570025</v>
      </c>
      <c r="I16" s="39">
        <f t="shared" si="1"/>
        <v>255498187.94</v>
      </c>
      <c r="J16" s="61">
        <f t="shared" si="1"/>
        <v>-220743</v>
      </c>
      <c r="K16" s="39">
        <f t="shared" si="1"/>
        <v>621170.34</v>
      </c>
      <c r="L16" s="61">
        <f t="shared" si="1"/>
        <v>-108506</v>
      </c>
      <c r="M16" s="39">
        <f t="shared" si="1"/>
        <v>-879202.96000000008</v>
      </c>
      <c r="N16" s="61">
        <f t="shared" si="1"/>
        <v>-173055</v>
      </c>
      <c r="O16" s="39">
        <f t="shared" si="1"/>
        <v>-322136.45</v>
      </c>
      <c r="P16" s="61">
        <f t="shared" si="1"/>
        <v>31777</v>
      </c>
      <c r="Q16" s="39">
        <f t="shared" si="1"/>
        <v>-4456.5099999999948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-68342510</v>
      </c>
      <c r="E19" s="38">
        <f t="shared" si="2"/>
        <v>-209306996.19000003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-69027166</v>
      </c>
      <c r="I19" s="38">
        <f>'TX-EGM-GL'!I19+'TX-HPLR-GL '!I19+'TX-HPLC-GL'!I19</f>
        <v>-208528229.52000001</v>
      </c>
      <c r="J19" s="60">
        <f>'TX-EGM-GL'!J19+'TX-HPLR-GL '!J19+'TX-HPLC-GL'!J19</f>
        <v>339443</v>
      </c>
      <c r="K19" s="38">
        <f>'TX-EGM-GL'!K19+'TX-HPLR-GL '!K19+'TX-HPLC-GL'!K19</f>
        <v>-2620742.5</v>
      </c>
      <c r="L19" s="60">
        <f>'TX-EGM-GL'!L19+'TX-HPLR-GL '!L19+'TX-HPLC-GL'!L19</f>
        <v>86315</v>
      </c>
      <c r="M19" s="38">
        <f>'TX-EGM-GL'!M19+'TX-HPLR-GL '!M19+'TX-HPLC-GL'!M19</f>
        <v>203424.66999999998</v>
      </c>
      <c r="N19" s="60">
        <f>'TX-EGM-GL'!N19+'TX-HPLR-GL '!N19+'TX-HPLC-GL'!N19</f>
        <v>319995</v>
      </c>
      <c r="O19" s="38">
        <f>'TX-EGM-GL'!O19+'TX-HPLR-GL '!O19+'TX-HPLC-GL'!O19</f>
        <v>966214.42999999993</v>
      </c>
      <c r="P19" s="60">
        <f>'TX-EGM-GL'!P19+'TX-HPLR-GL '!P19+'TX-HPLC-GL'!P19</f>
        <v>-61097</v>
      </c>
      <c r="Q19" s="38">
        <f>'TX-EGM-GL'!Q19+'TX-HPLR-GL '!Q19+'TX-HPLC-GL'!Q19</f>
        <v>672336.73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-1270729.9799999997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-1155558.8899999999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14027.5</v>
      </c>
      <c r="L20" s="60">
        <f>'TX-EGM-GL'!L20+'TX-HPLR-GL '!L20+'TX-HPLC-GL'!L20</f>
        <v>0</v>
      </c>
      <c r="M20" s="38">
        <f>'TX-EGM-GL'!M20+'TX-HPLR-GL '!M20+'TX-HPLC-GL'!M20</f>
        <v>51258.81</v>
      </c>
      <c r="N20" s="60">
        <f>'TX-EGM-GL'!N20+'TX-HPLR-GL '!N20+'TX-HPLC-GL'!N20</f>
        <v>0</v>
      </c>
      <c r="O20" s="38">
        <f>'TX-EGM-GL'!O20+'TX-HPLR-GL '!O20+'TX-HPLC-GL'!O20</f>
        <v>-180457.4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-12450090</v>
      </c>
      <c r="E21" s="38">
        <f t="shared" si="2"/>
        <v>-43694931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-12450090</v>
      </c>
      <c r="I21" s="38">
        <f>'TX-EGM-GL'!I21+'TX-HPLR-GL '!I21+'TX-HPLC-GL'!I21</f>
        <v>-43694931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12597</v>
      </c>
      <c r="E23" s="38">
        <f t="shared" si="2"/>
        <v>37919.873299999999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7947</v>
      </c>
      <c r="I23" s="38">
        <f>'TX-EGM-GL'!I23+'TX-HPLR-GL '!I23+'TX-HPLC-GL'!I23</f>
        <v>23922.8541</v>
      </c>
      <c r="J23" s="60">
        <f>'TX-EGM-GL'!J23+'TX-HPLR-GL '!J23+'TX-HPLC-GL'!J23</f>
        <v>4564</v>
      </c>
      <c r="K23" s="38">
        <f>'TX-EGM-GL'!K23+'TX-HPLR-GL '!K23+'TX-HPLC-GL'!K23</f>
        <v>13739.0092</v>
      </c>
      <c r="L23" s="60">
        <f>'TX-EGM-GL'!L23+'TX-HPLR-GL '!L23+'TX-HPLC-GL'!L23</f>
        <v>85</v>
      </c>
      <c r="M23" s="38">
        <f>'TX-EGM-GL'!M23+'TX-HPLR-GL '!M23+'TX-HPLC-GL'!M23</f>
        <v>255</v>
      </c>
      <c r="N23" s="60">
        <f>'TX-EGM-GL'!N23+'TX-HPLR-GL '!N23+'TX-HPLC-GL'!N23</f>
        <v>1</v>
      </c>
      <c r="O23" s="38">
        <f>'TX-EGM-GL'!O23+'TX-HPLR-GL '!O23+'TX-HPLC-GL'!O23</f>
        <v>3.01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-80780003</v>
      </c>
      <c r="E24" s="39">
        <f t="shared" si="3"/>
        <v>-254234737.29670003</v>
      </c>
      <c r="F24" s="61">
        <f t="shared" si="3"/>
        <v>0</v>
      </c>
      <c r="G24" s="39">
        <f t="shared" si="3"/>
        <v>-1155558.8899999999</v>
      </c>
      <c r="H24" s="61">
        <f t="shared" si="3"/>
        <v>-81469309</v>
      </c>
      <c r="I24" s="39">
        <f t="shared" si="3"/>
        <v>-252199237.66590002</v>
      </c>
      <c r="J24" s="61">
        <f t="shared" si="3"/>
        <v>344007</v>
      </c>
      <c r="K24" s="39">
        <f t="shared" si="3"/>
        <v>-2592975.9907999998</v>
      </c>
      <c r="L24" s="61">
        <f t="shared" si="3"/>
        <v>86400</v>
      </c>
      <c r="M24" s="39">
        <f t="shared" si="3"/>
        <v>254938.47999999998</v>
      </c>
      <c r="N24" s="61">
        <f t="shared" si="3"/>
        <v>319996</v>
      </c>
      <c r="O24" s="39">
        <f t="shared" si="3"/>
        <v>785760.03999999992</v>
      </c>
      <c r="P24" s="61">
        <f t="shared" si="3"/>
        <v>-61097</v>
      </c>
      <c r="Q24" s="39">
        <f t="shared" si="3"/>
        <v>672336.73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30741282</v>
      </c>
      <c r="E27" s="38">
        <f>SUM(G27,I27,K27,M27,O27,Q27,S27,U27,W27,Y27,AA27,AC27,AE27)</f>
        <v>108132718.36999997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22524306</v>
      </c>
      <c r="I27" s="38">
        <f>'TX-EGM-GL'!I27+'TX-HPLR-GL '!I27+'TX-HPLC-GL'!I27</f>
        <v>78525760.549999997</v>
      </c>
      <c r="J27" s="60">
        <f>'TX-EGM-GL'!J27+'TX-HPLR-GL '!J27+'TX-HPLC-GL'!J27</f>
        <v>8207494</v>
      </c>
      <c r="K27" s="38">
        <f>'TX-EGM-GL'!K27+'TX-HPLR-GL '!K27+'TX-HPLC-GL'!K27</f>
        <v>29550866.43</v>
      </c>
      <c r="L27" s="60">
        <f>'TX-EGM-GL'!L27+'TX-HPLR-GL '!L27+'TX-HPLC-GL'!L27</f>
        <v>89814</v>
      </c>
      <c r="M27" s="38">
        <f>'TX-EGM-GL'!M27+'TX-HPLR-GL '!M27+'TX-HPLC-GL'!M27</f>
        <v>320168.24</v>
      </c>
      <c r="N27" s="60">
        <f>'TX-EGM-GL'!N27+'TX-HPLR-GL '!N27+'TX-HPLC-GL'!N27</f>
        <v>-49833</v>
      </c>
      <c r="O27" s="38">
        <f>'TX-EGM-GL'!O27+'TX-HPLR-GL '!O27+'TX-HPLC-GL'!O27</f>
        <v>-176869.67</v>
      </c>
      <c r="P27" s="60">
        <f>'TX-EGM-GL'!P27+'TX-HPLR-GL '!P27+'TX-HPLC-GL'!P27</f>
        <v>-30499</v>
      </c>
      <c r="Q27" s="38">
        <f>'TX-EGM-GL'!Q27+'TX-HPLR-GL '!Q27+'TX-HPLC-GL'!Q27</f>
        <v>-87207.18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-31083687</v>
      </c>
      <c r="E28" s="38">
        <f>SUM(G28,I28,K28,M28,O28,Q28,S28,U28,W28,Y28,AA28,AC28,AE28)</f>
        <v>-109457785.86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-22788183</v>
      </c>
      <c r="I28" s="38">
        <f>'TX-EGM-GL'!I28+'TX-HPLR-GL '!I28+'TX-HPLC-GL'!I28</f>
        <v>-79654968.450000003</v>
      </c>
      <c r="J28" s="60">
        <f>'TX-EGM-GL'!J28+'TX-HPLR-GL '!J28+'TX-HPLC-GL'!J28</f>
        <v>-8212419</v>
      </c>
      <c r="K28" s="38">
        <f>'TX-EGM-GL'!K28+'TX-HPLR-GL '!K28+'TX-HPLC-GL'!K28</f>
        <v>-29531363.640000001</v>
      </c>
      <c r="L28" s="60">
        <f>'TX-EGM-GL'!L28+'TX-HPLR-GL '!L28+'TX-HPLC-GL'!L28</f>
        <v>-89814</v>
      </c>
      <c r="M28" s="38">
        <f>'TX-EGM-GL'!M28+'TX-HPLR-GL '!M28+'TX-HPLC-GL'!M28</f>
        <v>-320168.24</v>
      </c>
      <c r="N28" s="60">
        <f>'TX-EGM-GL'!N28+'TX-HPLR-GL '!N28+'TX-HPLC-GL'!N28</f>
        <v>49855</v>
      </c>
      <c r="O28" s="38">
        <f>'TX-EGM-GL'!O28+'TX-HPLR-GL '!O28+'TX-HPLC-GL'!O28</f>
        <v>176940.95</v>
      </c>
      <c r="P28" s="60">
        <f>'TX-EGM-GL'!P28+'TX-HPLR-GL '!P28+'TX-HPLC-GL'!P28</f>
        <v>-43126</v>
      </c>
      <c r="Q28" s="38">
        <f>'TX-EGM-GL'!Q28+'TX-HPLR-GL '!Q28+'TX-HPLC-GL'!Q28</f>
        <v>-128226.48000000001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-342405</v>
      </c>
      <c r="E29" s="39">
        <f t="shared" si="4"/>
        <v>-1325067.4900000244</v>
      </c>
      <c r="F29" s="61">
        <f t="shared" si="4"/>
        <v>0</v>
      </c>
      <c r="G29" s="39">
        <f t="shared" si="4"/>
        <v>0</v>
      </c>
      <c r="H29" s="61">
        <f t="shared" si="4"/>
        <v>-263877</v>
      </c>
      <c r="I29" s="39">
        <f t="shared" si="4"/>
        <v>-1129207.900000006</v>
      </c>
      <c r="J29" s="61">
        <f t="shared" si="4"/>
        <v>-4925</v>
      </c>
      <c r="K29" s="39">
        <f t="shared" si="4"/>
        <v>19502.789999999106</v>
      </c>
      <c r="L29" s="61">
        <f t="shared" si="4"/>
        <v>0</v>
      </c>
      <c r="M29" s="39">
        <f t="shared" si="4"/>
        <v>0</v>
      </c>
      <c r="N29" s="61">
        <f t="shared" si="4"/>
        <v>22</v>
      </c>
      <c r="O29" s="39">
        <f t="shared" si="4"/>
        <v>71.279999999998836</v>
      </c>
      <c r="P29" s="61">
        <f t="shared" si="4"/>
        <v>-73625</v>
      </c>
      <c r="Q29" s="39">
        <f t="shared" si="4"/>
        <v>-215433.66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-472367</v>
      </c>
      <c r="E32" s="38">
        <f t="shared" si="5"/>
        <v>-1423707.2796000014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-3796315</v>
      </c>
      <c r="I32" s="38">
        <f>'TX-EGM-GL'!I32+'TX-HPLR-GL '!I32+'TX-HPLC-GL'!I32</f>
        <v>-11428047.044500001</v>
      </c>
      <c r="J32" s="60">
        <f>'TX-EGM-GL'!J32+'TX-HPLR-GL '!J32+'TX-HPLC-GL'!J32</f>
        <v>3511206</v>
      </c>
      <c r="K32" s="38">
        <f>'TX-EGM-GL'!K32+'TX-HPLR-GL '!K32+'TX-HPLC-GL'!K32</f>
        <v>10569783.164899999</v>
      </c>
      <c r="L32" s="60">
        <f>'TX-EGM-GL'!L32+'TX-HPLR-GL '!L32+'TX-HPLC-GL'!L32</f>
        <v>-20541</v>
      </c>
      <c r="M32" s="38">
        <f>'TX-EGM-GL'!M32+'TX-HPLR-GL '!M32+'TX-HPLC-GL'!M32</f>
        <v>-63575.22</v>
      </c>
      <c r="N32" s="60">
        <f>'TX-EGM-GL'!N32+'TX-HPLR-GL '!N32+'TX-HPLC-GL'!N32</f>
        <v>-109606</v>
      </c>
      <c r="O32" s="38">
        <f>'TX-EGM-GL'!O32+'TX-HPLR-GL '!O32+'TX-HPLC-GL'!O32</f>
        <v>-329946.94</v>
      </c>
      <c r="P32" s="60">
        <f>'TX-EGM-GL'!P32+'TX-HPLR-GL '!P32+'TX-HPLC-GL'!P32</f>
        <v>-57111</v>
      </c>
      <c r="Q32" s="38">
        <f>'TX-EGM-GL'!Q32+'TX-HPLR-GL '!Q32+'TX-HPLC-GL'!Q32</f>
        <v>-171921.24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1913</v>
      </c>
      <c r="E34" s="38">
        <f t="shared" si="5"/>
        <v>6603.68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1913</v>
      </c>
      <c r="M34" s="38">
        <f>'TX-EGM-GL'!M34+'TX-HPLR-GL '!M34+'TX-HPLC-GL'!M34</f>
        <v>6603.68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-470454</v>
      </c>
      <c r="E36" s="39">
        <f t="shared" si="6"/>
        <v>-1417103.5996000015</v>
      </c>
      <c r="F36" s="61">
        <f t="shared" si="6"/>
        <v>0</v>
      </c>
      <c r="G36" s="39">
        <f t="shared" si="6"/>
        <v>0</v>
      </c>
      <c r="H36" s="61">
        <f t="shared" si="6"/>
        <v>-3796315</v>
      </c>
      <c r="I36" s="39">
        <f t="shared" si="6"/>
        <v>-11428047.044500001</v>
      </c>
      <c r="J36" s="61">
        <f t="shared" si="6"/>
        <v>3511206</v>
      </c>
      <c r="K36" s="39">
        <f t="shared" si="6"/>
        <v>10569783.164899999</v>
      </c>
      <c r="L36" s="61">
        <f t="shared" si="6"/>
        <v>-18628</v>
      </c>
      <c r="M36" s="39">
        <f t="shared" si="6"/>
        <v>-56971.54</v>
      </c>
      <c r="N36" s="61">
        <f t="shared" si="6"/>
        <v>-109606</v>
      </c>
      <c r="O36" s="39">
        <f t="shared" si="6"/>
        <v>-329946.94</v>
      </c>
      <c r="P36" s="61">
        <f t="shared" si="6"/>
        <v>-57111</v>
      </c>
      <c r="Q36" s="39">
        <f t="shared" si="6"/>
        <v>-171921.24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2095747</v>
      </c>
      <c r="E39" s="38">
        <f t="shared" si="7"/>
        <v>8357608.6200000001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2078234</v>
      </c>
      <c r="I39" s="38">
        <f>'TX-EGM-GL'!I39+'TX-HPLR-GL '!I39+'TX-HPLC-GL'!I39</f>
        <v>8641713</v>
      </c>
      <c r="J39" s="60">
        <f>'TX-EGM-GL'!J39+'TX-HPLR-GL '!J39+'TX-HPLC-GL'!J39</f>
        <v>-35182</v>
      </c>
      <c r="K39" s="38">
        <f>'TX-EGM-GL'!K39+'TX-HPLR-GL '!K39+'TX-HPLC-GL'!K39</f>
        <v>-180208</v>
      </c>
      <c r="L39" s="60">
        <f>'TX-EGM-GL'!L39+'TX-HPLR-GL '!L39+'TX-HPLC-GL'!L39</f>
        <v>0</v>
      </c>
      <c r="M39" s="38">
        <f>'TX-EGM-GL'!M39+'TX-HPLR-GL '!M39+'TX-HPLC-GL'!M39</f>
        <v>-322138</v>
      </c>
      <c r="N39" s="60">
        <f>'TX-EGM-GL'!N39+'TX-HPLR-GL '!N39+'TX-HPLC-GL'!N39</f>
        <v>52695</v>
      </c>
      <c r="O39" s="38">
        <f>'TX-EGM-GL'!O39+'TX-HPLR-GL '!O39+'TX-HPLC-GL'!O39</f>
        <v>218241.62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2095747</v>
      </c>
      <c r="E43" s="39">
        <f t="shared" si="9"/>
        <v>8357608.6200000001</v>
      </c>
      <c r="F43" s="61">
        <f t="shared" si="9"/>
        <v>0</v>
      </c>
      <c r="G43" s="39">
        <f t="shared" si="9"/>
        <v>0</v>
      </c>
      <c r="H43" s="61">
        <f t="shared" si="9"/>
        <v>2078234</v>
      </c>
      <c r="I43" s="39">
        <f t="shared" si="9"/>
        <v>8641713</v>
      </c>
      <c r="J43" s="61">
        <f t="shared" si="9"/>
        <v>-35182</v>
      </c>
      <c r="K43" s="39">
        <f t="shared" si="9"/>
        <v>-180208</v>
      </c>
      <c r="L43" s="61">
        <f t="shared" si="9"/>
        <v>0</v>
      </c>
      <c r="M43" s="39">
        <f t="shared" si="9"/>
        <v>-322138</v>
      </c>
      <c r="N43" s="61">
        <f t="shared" si="9"/>
        <v>52695</v>
      </c>
      <c r="O43" s="39">
        <f t="shared" si="9"/>
        <v>218241.62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24835.99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24835.99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397617</v>
      </c>
      <c r="E49" s="38">
        <f>SUM(G49,I49,K49,M49,O49,Q49,S49,U49,W49,Y49,AA49,AC49,AE49)</f>
        <v>1196945.7932999996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3881242</v>
      </c>
      <c r="I49" s="38">
        <f>'TX-EGM-GL'!I49+'TX-HPLR-GL '!I49+'TX-HPLC-GL'!I49</f>
        <v>11683702.397299999</v>
      </c>
      <c r="J49" s="60">
        <f>'TX-EGM-GL'!J49+'TX-HPLR-GL '!J49+'TX-HPLC-GL'!J49</f>
        <v>-3594363</v>
      </c>
      <c r="K49" s="38">
        <f>'TX-EGM-GL'!K49+'TX-HPLR-GL '!K49+'TX-HPLC-GL'!K49</f>
        <v>-10820111.204</v>
      </c>
      <c r="L49" s="60">
        <f>'TX-EGM-GL'!L49+'TX-HPLR-GL '!L49+'TX-HPLC-GL'!L49</f>
        <v>40734</v>
      </c>
      <c r="M49" s="38">
        <f>'TX-EGM-GL'!M49+'TX-HPLR-GL '!M49+'TX-HPLC-GL'!M49</f>
        <v>122621.56</v>
      </c>
      <c r="N49" s="60">
        <f>'TX-EGM-GL'!N49+'TX-HPLR-GL '!N49+'TX-HPLC-GL'!N49</f>
        <v>-90052</v>
      </c>
      <c r="O49" s="38">
        <f>'TX-EGM-GL'!O49+'TX-HPLR-GL '!O49+'TX-HPLC-GL'!O49</f>
        <v>-271083.54000000004</v>
      </c>
      <c r="P49" s="60">
        <f>'TX-EGM-GL'!P49+'TX-HPLR-GL '!P49+'TX-HPLC-GL'!P49</f>
        <v>160056</v>
      </c>
      <c r="Q49" s="38">
        <f>'TX-EGM-GL'!Q49+'TX-HPLR-GL '!Q49+'TX-HPLC-GL'!Q49</f>
        <v>481816.57999999996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-12597</v>
      </c>
      <c r="E51" s="38">
        <f>SUM(G51,I51,K51,M51,O51,Q51,S51,U51,W51,Y51,AA51,AC51,AE51)</f>
        <v>-37920.753299999997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-7947</v>
      </c>
      <c r="I51" s="38">
        <f>'TX-EGM-GL'!I51+'TX-HPLR-GL '!I51+'TX-HPLC-GL'!I51</f>
        <v>-23922.8541</v>
      </c>
      <c r="J51" s="60">
        <f>'TX-EGM-GL'!J51+'TX-HPLR-GL '!J51+'TX-HPLC-GL'!J51</f>
        <v>-4564</v>
      </c>
      <c r="K51" s="38">
        <f>'TX-EGM-GL'!K51+'TX-HPLR-GL '!K51+'TX-HPLC-GL'!K51</f>
        <v>-13739.0092</v>
      </c>
      <c r="L51" s="60">
        <f>'TX-EGM-GL'!L51+'TX-HPLR-GL '!L51+'TX-HPLC-GL'!L51</f>
        <v>-85</v>
      </c>
      <c r="M51" s="38">
        <f>'TX-EGM-GL'!M51+'TX-HPLR-GL '!M51+'TX-HPLC-GL'!M51</f>
        <v>-255.88</v>
      </c>
      <c r="N51" s="60">
        <f>'TX-EGM-GL'!N51+'TX-HPLR-GL '!N51+'TX-HPLC-GL'!N51</f>
        <v>-1</v>
      </c>
      <c r="O51" s="38">
        <f>'TX-EGM-GL'!O51+'TX-HPLR-GL '!O51+'TX-HPLC-GL'!O51</f>
        <v>-3.01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-20790051</v>
      </c>
      <c r="E54" s="38">
        <f>SUM(G54,I54,K54,M54,O54,Q54,S54,U54,W54,Y54,AA54,AC54,AE54)</f>
        <v>-2212960.1900000004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-1919448</v>
      </c>
      <c r="H54" s="60">
        <f>'TX-EGM-GL'!H54+'TX-HPLR-GL '!H54+'TX-HPLC-GL'!H54</f>
        <v>-12651928</v>
      </c>
      <c r="I54" s="38">
        <f>'TX-EGM-GL'!I54+'TX-HPLR-GL '!I54+'TX-HPLC-GL'!I54</f>
        <v>-315867.43</v>
      </c>
      <c r="J54" s="60">
        <f>'TX-EGM-GL'!J54+'TX-HPLR-GL '!J54+'TX-HPLC-GL'!J54</f>
        <v>-6167395</v>
      </c>
      <c r="K54" s="38">
        <f>'TX-EGM-GL'!K54+'TX-HPLR-GL '!K54+'TX-HPLC-GL'!K54</f>
        <v>-125020.12</v>
      </c>
      <c r="L54" s="60">
        <f>'TX-EGM-GL'!L54+'TX-HPLR-GL '!L54+'TX-HPLC-GL'!L54</f>
        <v>-2204281</v>
      </c>
      <c r="M54" s="38">
        <f>'TX-EGM-GL'!M54+'TX-HPLR-GL '!M54+'TX-HPLC-GL'!M54</f>
        <v>145847.99</v>
      </c>
      <c r="N54" s="60">
        <f>'TX-EGM-GL'!N54+'TX-HPLR-GL '!N54+'TX-HPLC-GL'!N54</f>
        <v>198604</v>
      </c>
      <c r="O54" s="38">
        <f>'TX-EGM-GL'!O54+'TX-HPLR-GL '!O54+'TX-HPLC-GL'!O54</f>
        <v>2034.6200000000001</v>
      </c>
      <c r="P54" s="60">
        <f>'TX-EGM-GL'!P54+'TX-HPLR-GL '!P54+'TX-HPLC-GL'!P54</f>
        <v>34949</v>
      </c>
      <c r="Q54" s="38">
        <f>'TX-EGM-GL'!Q54+'TX-HPLR-GL '!Q54+'TX-HPLC-GL'!Q54</f>
        <v>-507.25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-264</v>
      </c>
      <c r="E55" s="38">
        <f>SUM(G55,I55,K55,M55,O55,Q55,S55,U55,W55,Y55,AA55,AC55,AE55)</f>
        <v>-7.92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-93300</v>
      </c>
      <c r="J55" s="60">
        <f>'TX-EGM-GL'!J55+'TX-HPLR-GL '!J55+'TX-HPLC-GL'!J55</f>
        <v>0</v>
      </c>
      <c r="K55" s="38">
        <f>'TX-EGM-GL'!K55+'TX-HPLR-GL '!K55+'TX-HPLC-GL'!K55</f>
        <v>0</v>
      </c>
      <c r="L55" s="60">
        <f>'TX-EGM-GL'!L55+'TX-HPLR-GL '!L55+'TX-HPLC-GL'!L55</f>
        <v>0</v>
      </c>
      <c r="M55" s="38">
        <f>'TX-EGM-GL'!M55+'TX-HPLR-GL '!M55+'TX-HPLC-GL'!M55</f>
        <v>93300</v>
      </c>
      <c r="N55" s="60">
        <f>'TX-EGM-GL'!N55+'TX-HPLR-GL '!N55+'TX-HPLC-GL'!N55</f>
        <v>-264</v>
      </c>
      <c r="O55" s="38">
        <f>'TX-EGM-GL'!O55+'TX-HPLR-GL '!O55+'TX-HPLC-GL'!O55</f>
        <v>-7.92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-20790315</v>
      </c>
      <c r="E56" s="39">
        <f t="shared" si="10"/>
        <v>-2212968.1100000003</v>
      </c>
      <c r="F56" s="61">
        <f t="shared" si="10"/>
        <v>0</v>
      </c>
      <c r="G56" s="39">
        <f t="shared" si="10"/>
        <v>-1919448</v>
      </c>
      <c r="H56" s="61">
        <f t="shared" si="10"/>
        <v>-12651928</v>
      </c>
      <c r="I56" s="39">
        <f t="shared" si="10"/>
        <v>-409167.43</v>
      </c>
      <c r="J56" s="61">
        <f t="shared" si="10"/>
        <v>-6167395</v>
      </c>
      <c r="K56" s="39">
        <f t="shared" si="10"/>
        <v>-125020.12</v>
      </c>
      <c r="L56" s="61">
        <f t="shared" si="10"/>
        <v>-2204281</v>
      </c>
      <c r="M56" s="39">
        <f t="shared" si="10"/>
        <v>239147.99</v>
      </c>
      <c r="N56" s="61">
        <f t="shared" si="10"/>
        <v>198340</v>
      </c>
      <c r="O56" s="39">
        <f t="shared" si="10"/>
        <v>2026.7</v>
      </c>
      <c r="P56" s="61">
        <f t="shared" si="10"/>
        <v>34949</v>
      </c>
      <c r="Q56" s="39">
        <f t="shared" si="10"/>
        <v>-507.25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-75.31</v>
      </c>
      <c r="J64" s="60">
        <f>'TX-EGM-GL'!J64+'TX-HPLR-GL '!J64+'TX-HPLC-GL'!J64</f>
        <v>0</v>
      </c>
      <c r="K64" s="38">
        <f>'TX-EGM-GL'!K64+'TX-HPLR-GL '!K64+'TX-HPLC-GL'!K64</f>
        <v>75.31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-75.31</v>
      </c>
      <c r="J66" s="61">
        <f t="shared" si="12"/>
        <v>0</v>
      </c>
      <c r="K66" s="39">
        <f t="shared" si="12"/>
        <v>75.31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6550905.1799999997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6550905.1799999997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3964571.46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3964571.46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10515476.640000001</v>
      </c>
      <c r="F72" s="61">
        <f t="shared" si="13"/>
        <v>0</v>
      </c>
      <c r="G72" s="39">
        <f t="shared" si="13"/>
        <v>10515476.640000001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-3155983.0999999996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-3487373.0999999996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331390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14919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14919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-1011.26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-75</v>
      </c>
      <c r="H76" s="60">
        <f>'TX-EGM-GL'!H76+'TX-HPLR-GL '!H76+'TX-HPLC-GL'!H76</f>
        <v>0</v>
      </c>
      <c r="I76" s="38">
        <f>'TX-EGM-GL'!I76+'TX-HPLR-GL '!I76+'TX-HPLC-GL'!I76</f>
        <v>-936.26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-98300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11840248.723699935</v>
      </c>
      <c r="F82" s="91">
        <f>F16+F24+F29+F36+F43+F45+F47+F49</f>
        <v>0</v>
      </c>
      <c r="G82" s="92">
        <f>SUM(G72:G81)+G16+G24+G29+G36+G43+G45+G47+G49+G51+G56+G61+G66</f>
        <v>3267932.580000001</v>
      </c>
      <c r="H82" s="91">
        <f>H16+H24+H29+H36+H43+H45+H47+H49</f>
        <v>0</v>
      </c>
      <c r="I82" s="92">
        <f>SUM(I72:I81)+I16+I24+I29+I36+I43+I45+I47+I49+I51+I56+I61+I66</f>
        <v>10633008.872799978</v>
      </c>
      <c r="J82" s="91">
        <f>J16+J24+J29+J36+J43+J45+J47+J49</f>
        <v>0</v>
      </c>
      <c r="K82" s="92">
        <f>SUM(K72:K81)+K16+K24+K29+K36+K43+K45+K47+K49+K51+K56+K61+K66</f>
        <v>-2496686.7291000006</v>
      </c>
      <c r="L82" s="91">
        <f>L16+L24+L29+L36+L43+L45+L47+L49</f>
        <v>0</v>
      </c>
      <c r="M82" s="92">
        <f>SUM(M72:M81)+M16+M24+M29+M36+M43+M45+M47+M49+M51+M56+M61+M66</f>
        <v>-408770.35</v>
      </c>
      <c r="N82" s="91">
        <f>N16+N24+N29+N36+N43+N45+N47+N49</f>
        <v>0</v>
      </c>
      <c r="O82" s="92">
        <f>SUM(O72:O81)+O16+O24+O29+O36+O43+O45+O47+O49+O51+O56+O61+O66</f>
        <v>82929.699999999837</v>
      </c>
      <c r="P82" s="91">
        <f>P16+P24+P29+P36+P43+P45+P47+P49</f>
        <v>0</v>
      </c>
      <c r="Q82" s="92">
        <f>SUM(Q72:Q81)+Q16+Q24+Q29+Q36+Q43+Q45+Q47+Q49+Q51+Q56+Q61+Q66</f>
        <v>761834.64999999991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4776626.17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4834763.17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-58137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41902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41902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-1922528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-1922528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2896000.17</v>
      </c>
      <c r="F89" s="155">
        <f t="shared" si="16"/>
        <v>0</v>
      </c>
      <c r="G89" s="155">
        <f t="shared" si="16"/>
        <v>2954137.17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-58137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14736248.893699935</v>
      </c>
      <c r="F91" s="155">
        <f t="shared" si="19"/>
        <v>0</v>
      </c>
      <c r="G91" s="155">
        <f t="shared" si="19"/>
        <v>6222069.7500000009</v>
      </c>
      <c r="H91" s="155">
        <f t="shared" si="19"/>
        <v>0</v>
      </c>
      <c r="I91" s="155">
        <f t="shared" si="19"/>
        <v>10633008.872799978</v>
      </c>
      <c r="J91" s="155">
        <f>+J82+J89</f>
        <v>0</v>
      </c>
      <c r="K91" s="155">
        <f>+K82+K89</f>
        <v>-2554823.7291000006</v>
      </c>
      <c r="L91" s="155">
        <f t="shared" si="19"/>
        <v>0</v>
      </c>
      <c r="M91" s="155">
        <f t="shared" si="19"/>
        <v>-408770.35</v>
      </c>
      <c r="N91" s="155">
        <f t="shared" ref="N91:AE91" si="20">+N82+N89</f>
        <v>0</v>
      </c>
      <c r="O91" s="155">
        <f t="shared" si="20"/>
        <v>82929.699999999837</v>
      </c>
      <c r="P91" s="155">
        <f t="shared" si="20"/>
        <v>0</v>
      </c>
      <c r="Q91" s="155">
        <f t="shared" si="20"/>
        <v>761834.64999999991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I50" activePane="bottomRight" state="frozen"/>
      <selection activeCell="P9" sqref="P9"/>
      <selection pane="topRight" activeCell="P9" sqref="P9"/>
      <selection pane="bottomLeft" activeCell="P9" sqref="P9"/>
      <selection pane="bottomRight" activeCell="Q83" sqref="Q8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27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52712364</v>
      </c>
      <c r="E11" s="38">
        <f>SUM(G11,I11,K11,M11,O11,Q11,S11,U11,W11,Y11,AA11,AC11,AE11)</f>
        <v>164296503.50999999</v>
      </c>
      <c r="F11" s="60">
        <f>'TIE-OUT'!P11+RECLASS!N11</f>
        <v>0</v>
      </c>
      <c r="G11" s="38">
        <f>'TIE-OUT'!Q11+RECLASS!O11</f>
        <v>0</v>
      </c>
      <c r="H11" s="118">
        <f>+Actuals!E484</f>
        <v>53898959</v>
      </c>
      <c r="I11" s="119">
        <f>+Actuals!F484</f>
        <v>168013828.81999999</v>
      </c>
      <c r="J11" s="118">
        <f>+Actuals!G484</f>
        <v>-445100</v>
      </c>
      <c r="K11" s="119">
        <f>+Actuals!H484</f>
        <v>-771455.13</v>
      </c>
      <c r="L11" s="118">
        <v>-639043</v>
      </c>
      <c r="M11" s="119">
        <v>-2389305.71</v>
      </c>
      <c r="N11" s="118">
        <v>-92452</v>
      </c>
      <c r="O11" s="119">
        <v>-524950.06999999995</v>
      </c>
      <c r="P11" s="118">
        <v>-10000</v>
      </c>
      <c r="Q11" s="119">
        <v>-31614.400000000001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888588.00999999978</v>
      </c>
      <c r="F12" s="60">
        <f>'TIE-OUT'!P12+RECLASS!N12</f>
        <v>0</v>
      </c>
      <c r="G12" s="38">
        <f>'TIE-OUT'!Q12+RECLASS!O12</f>
        <v>3584216.57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4">
        <f>35572.5-72000</f>
        <v>-36427.5</v>
      </c>
      <c r="L12" s="118">
        <f>+Actuals!I485</f>
        <v>0</v>
      </c>
      <c r="M12" s="119">
        <v>-2659201.06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15597227</v>
      </c>
      <c r="E13" s="38">
        <f t="shared" si="0"/>
        <v>52794537</v>
      </c>
      <c r="F13" s="60">
        <f>'TIE-OUT'!P13+RECLASS!N13</f>
        <v>0</v>
      </c>
      <c r="G13" s="38">
        <f>'TIE-OUT'!Q13+RECLASS!O13</f>
        <v>0</v>
      </c>
      <c r="H13" s="118">
        <f>+Actuals!E486</f>
        <v>15597227</v>
      </c>
      <c r="I13" s="119">
        <f>+Actuals!F486</f>
        <v>52794537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1532865.44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1337538.02</v>
      </c>
      <c r="J15" s="118">
        <f>+Actuals!G488</f>
        <v>0</v>
      </c>
      <c r="K15" s="119">
        <f>+Actuals!H488</f>
        <v>-136849.54999999999</v>
      </c>
      <c r="L15" s="118">
        <f>+Actuals!I488</f>
        <v>0</v>
      </c>
      <c r="M15" s="119">
        <v>221347.97</v>
      </c>
      <c r="N15" s="118">
        <f>+Actuals!K488</f>
        <v>0</v>
      </c>
      <c r="O15" s="119">
        <v>110829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68309591</v>
      </c>
      <c r="E16" s="39">
        <f t="shared" si="1"/>
        <v>219512493.95999998</v>
      </c>
      <c r="F16" s="61">
        <f t="shared" si="1"/>
        <v>0</v>
      </c>
      <c r="G16" s="39">
        <f t="shared" si="1"/>
        <v>3584216.57</v>
      </c>
      <c r="H16" s="61">
        <f t="shared" si="1"/>
        <v>69496186</v>
      </c>
      <c r="I16" s="39">
        <f t="shared" si="1"/>
        <v>222145903.84</v>
      </c>
      <c r="J16" s="61">
        <f t="shared" ref="J16:AO16" si="2">SUM(J11:J15)</f>
        <v>-445100</v>
      </c>
      <c r="K16" s="39">
        <f t="shared" si="2"/>
        <v>-944732.17999999993</v>
      </c>
      <c r="L16" s="61">
        <f t="shared" si="2"/>
        <v>-639043</v>
      </c>
      <c r="M16" s="39">
        <f t="shared" si="2"/>
        <v>-4827158.8</v>
      </c>
      <c r="N16" s="61">
        <f t="shared" si="2"/>
        <v>-92452</v>
      </c>
      <c r="O16" s="39">
        <f t="shared" si="2"/>
        <v>-414121.06999999995</v>
      </c>
      <c r="P16" s="61">
        <f t="shared" si="2"/>
        <v>-10000</v>
      </c>
      <c r="Q16" s="39">
        <f t="shared" si="2"/>
        <v>-31614.400000000001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-51239367</v>
      </c>
      <c r="E19" s="38">
        <f t="shared" si="3"/>
        <v>-159833832.14999998</v>
      </c>
      <c r="F19" s="60">
        <f>'TIE-OUT'!P19+RECLASS!N19</f>
        <v>0</v>
      </c>
      <c r="G19" s="38">
        <f>'TIE-OUT'!Q19+RECLASS!O19</f>
        <v>0</v>
      </c>
      <c r="H19" s="118">
        <f>+Actuals!E489</f>
        <v>-51730503</v>
      </c>
      <c r="I19" s="119">
        <f>+Actuals!F489</f>
        <v>-161040870.91</v>
      </c>
      <c r="J19" s="118">
        <f>+Actuals!G489</f>
        <v>-390773</v>
      </c>
      <c r="K19" s="119">
        <f>+Actuals!H489</f>
        <v>-1449589.04</v>
      </c>
      <c r="L19" s="118">
        <f>823200+20890</f>
        <v>844090</v>
      </c>
      <c r="M19" s="119">
        <f>2617273.32+60103</f>
        <v>2677376.3199999998</v>
      </c>
      <c r="N19" s="118">
        <v>77326</v>
      </c>
      <c r="O19" s="119">
        <v>180575.33</v>
      </c>
      <c r="P19" s="118">
        <v>-39507</v>
      </c>
      <c r="Q19" s="119">
        <v>-201323.85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-751044.18999999971</v>
      </c>
      <c r="F20" s="60">
        <f>'TIE-OUT'!P20+RECLASS!N20</f>
        <v>0</v>
      </c>
      <c r="G20" s="38">
        <f>'TIE-OUT'!Q20+RECLASS!O20</f>
        <v>-8367748.4299999997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4">
        <f>232500+7500</f>
        <v>240000</v>
      </c>
      <c r="L20" s="118">
        <f>+Actuals!I490</f>
        <v>0</v>
      </c>
      <c r="M20" s="119">
        <v>7220204.25</v>
      </c>
      <c r="N20" s="118">
        <f>+Actuals!K490</f>
        <v>0</v>
      </c>
      <c r="O20" s="119">
        <v>156499.99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-15969881</v>
      </c>
      <c r="E21" s="38">
        <f t="shared" si="3"/>
        <v>-53878152</v>
      </c>
      <c r="F21" s="60">
        <f>'TIE-OUT'!P21+RECLASS!N21</f>
        <v>0</v>
      </c>
      <c r="G21" s="38">
        <f>'TIE-OUT'!Q21+RECLASS!O21</f>
        <v>0</v>
      </c>
      <c r="H21" s="118">
        <f>+Actuals!E491</f>
        <v>-19544234</v>
      </c>
      <c r="I21" s="119">
        <f>+Actuals!F491</f>
        <v>-65090429</v>
      </c>
      <c r="J21" s="118">
        <f>+Actuals!G491</f>
        <v>0</v>
      </c>
      <c r="K21" s="119">
        <f>+Actuals!H491</f>
        <v>0</v>
      </c>
      <c r="L21" s="118">
        <v>3574353</v>
      </c>
      <c r="M21" s="119">
        <v>11212277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328146</v>
      </c>
      <c r="E23" s="38">
        <f t="shared" si="3"/>
        <v>944108.85690000001</v>
      </c>
      <c r="F23" s="60">
        <f>'TIE-OUT'!P23+RECLASS!N23</f>
        <v>0</v>
      </c>
      <c r="G23" s="38">
        <f>'TIE-OUT'!Q23+RECLASS!O23</f>
        <v>0</v>
      </c>
      <c r="H23" s="118">
        <f>+Actuals!E493</f>
        <v>344768</v>
      </c>
      <c r="I23" s="119">
        <f>+Actuals!F493</f>
        <v>991932.01280000003</v>
      </c>
      <c r="J23" s="118">
        <f>+Actuals!G493</f>
        <v>4271</v>
      </c>
      <c r="K23" s="119">
        <f>+Actuals!H493</f>
        <v>12288.0941</v>
      </c>
      <c r="L23" s="118">
        <v>-20890</v>
      </c>
      <c r="M23" s="119">
        <v>-60102.62</v>
      </c>
      <c r="N23" s="118">
        <v>-3</v>
      </c>
      <c r="O23" s="119">
        <v>-8.6300000000000008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-66881102</v>
      </c>
      <c r="E24" s="39">
        <f t="shared" si="4"/>
        <v>-213518919.48309997</v>
      </c>
      <c r="F24" s="61">
        <f t="shared" si="4"/>
        <v>0</v>
      </c>
      <c r="G24" s="39">
        <f t="shared" si="4"/>
        <v>-8367748.4299999997</v>
      </c>
      <c r="H24" s="61">
        <f t="shared" si="4"/>
        <v>-70929969</v>
      </c>
      <c r="I24" s="39">
        <f t="shared" si="4"/>
        <v>-225139367.89719999</v>
      </c>
      <c r="J24" s="61">
        <f t="shared" ref="J24:AO24" si="5">SUM(J19:J23)</f>
        <v>-386502</v>
      </c>
      <c r="K24" s="39">
        <f t="shared" si="5"/>
        <v>-1197300.9458999999</v>
      </c>
      <c r="L24" s="61">
        <f t="shared" si="5"/>
        <v>4397553</v>
      </c>
      <c r="M24" s="39">
        <f t="shared" si="5"/>
        <v>21049754.949999999</v>
      </c>
      <c r="N24" s="61">
        <f t="shared" si="5"/>
        <v>77323</v>
      </c>
      <c r="O24" s="39">
        <f t="shared" si="5"/>
        <v>337066.68999999994</v>
      </c>
      <c r="P24" s="61">
        <f t="shared" si="5"/>
        <v>-39507</v>
      </c>
      <c r="Q24" s="39">
        <f t="shared" si="5"/>
        <v>-201323.85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1556073</v>
      </c>
      <c r="E27" s="38">
        <f>SUM(G27,I27,K27,M27,O27,Q27,S27,U27,W27,Y27,AA27,AC27,AE27)</f>
        <v>4803156.97</v>
      </c>
      <c r="F27" s="60">
        <f>'TIE-OUT'!P27+RECLASS!N27</f>
        <v>0</v>
      </c>
      <c r="G27" s="38">
        <f>'TIE-OUT'!Q27+RECLASS!O27</f>
        <v>0</v>
      </c>
      <c r="H27" s="118">
        <f>+Actuals!E494</f>
        <v>1556074</v>
      </c>
      <c r="I27" s="119">
        <f>+Actuals!F494</f>
        <v>4803161.2699999996</v>
      </c>
      <c r="J27" s="118">
        <f>+Actuals!G494</f>
        <v>-1</v>
      </c>
      <c r="K27" s="119">
        <f>+Actuals!H494</f>
        <v>-4.3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-620000</v>
      </c>
      <c r="E28" s="38">
        <f>SUM(G28,I28,K28,M28,O28,Q28,S28,U28,W28,Y28,AA28,AC28,AE28)</f>
        <v>-1835200</v>
      </c>
      <c r="F28" s="60">
        <f>'TIE-OUT'!P28+RECLASS!N28</f>
        <v>0</v>
      </c>
      <c r="G28" s="38">
        <f>'TIE-OUT'!Q28+RECLASS!O28</f>
        <v>0</v>
      </c>
      <c r="H28" s="118">
        <f>+Actuals!E495</f>
        <v>-620000</v>
      </c>
      <c r="I28" s="119">
        <f>+Actuals!F495</f>
        <v>-1835200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936073</v>
      </c>
      <c r="E29" s="39">
        <f t="shared" si="6"/>
        <v>2967956.9699999997</v>
      </c>
      <c r="F29" s="61">
        <f t="shared" si="6"/>
        <v>0</v>
      </c>
      <c r="G29" s="39">
        <f t="shared" si="6"/>
        <v>0</v>
      </c>
      <c r="H29" s="61">
        <f t="shared" si="6"/>
        <v>936074</v>
      </c>
      <c r="I29" s="39">
        <f t="shared" si="6"/>
        <v>2967961.2699999996</v>
      </c>
      <c r="J29" s="61">
        <f t="shared" ref="J29:AO29" si="7">SUM(J27:J28)</f>
        <v>-1</v>
      </c>
      <c r="K29" s="39">
        <f t="shared" si="7"/>
        <v>-4.3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15958</v>
      </c>
      <c r="E32" s="38">
        <f t="shared" si="8"/>
        <v>45912.766099999943</v>
      </c>
      <c r="F32" s="60">
        <f>'TIE-OUT'!P32+RECLASS!N32</f>
        <v>0</v>
      </c>
      <c r="G32" s="38">
        <f>'TIE-OUT'!Q32+RECLASS!O32</f>
        <v>0</v>
      </c>
      <c r="H32" s="118">
        <f>+Actuals!E496</f>
        <v>-78112</v>
      </c>
      <c r="I32" s="119">
        <f>+Actuals!F496</f>
        <v>-224736.03520000001</v>
      </c>
      <c r="J32" s="118">
        <f>+Actuals!G496</f>
        <v>209203</v>
      </c>
      <c r="K32" s="119">
        <f>+Actuals!H496</f>
        <v>601897.95129999996</v>
      </c>
      <c r="L32" s="118">
        <v>-116742</v>
      </c>
      <c r="M32" s="119">
        <v>-335878.41</v>
      </c>
      <c r="N32" s="118">
        <v>453</v>
      </c>
      <c r="O32" s="119">
        <v>1303.33</v>
      </c>
      <c r="P32" s="118">
        <v>1156</v>
      </c>
      <c r="Q32" s="119">
        <v>3325.93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-2647</v>
      </c>
      <c r="E33" s="38">
        <f t="shared" si="8"/>
        <v>-8171.55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0</v>
      </c>
      <c r="K33" s="119">
        <f>+Actuals!H497</f>
        <v>0</v>
      </c>
      <c r="L33" s="118">
        <v>-2646</v>
      </c>
      <c r="M33" s="119">
        <v>-8168.2</v>
      </c>
      <c r="N33" s="118">
        <v>-1</v>
      </c>
      <c r="O33" s="119">
        <v>-3.35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11045</v>
      </c>
      <c r="E34" s="38">
        <f t="shared" si="8"/>
        <v>35823.06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0</v>
      </c>
      <c r="K34" s="119">
        <f>+Actuals!H498</f>
        <v>0</v>
      </c>
      <c r="L34" s="118">
        <v>11045</v>
      </c>
      <c r="M34" s="119">
        <v>35823.06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-2378958</v>
      </c>
      <c r="E35" s="38">
        <f t="shared" si="8"/>
        <v>-5259202.9300000006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v>-2274479</v>
      </c>
      <c r="M35" s="119">
        <v>-5102702.9400000004</v>
      </c>
      <c r="N35" s="118">
        <f>+Actuals!K499</f>
        <v>0</v>
      </c>
      <c r="O35" s="119">
        <v>-156499.99</v>
      </c>
      <c r="P35" s="118">
        <v>-104479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-2354602</v>
      </c>
      <c r="E36" s="39">
        <f t="shared" si="9"/>
        <v>-5185638.6539000003</v>
      </c>
      <c r="F36" s="61">
        <f t="shared" si="9"/>
        <v>0</v>
      </c>
      <c r="G36" s="39">
        <f t="shared" si="9"/>
        <v>0</v>
      </c>
      <c r="H36" s="61">
        <f t="shared" si="9"/>
        <v>-78112</v>
      </c>
      <c r="I36" s="39">
        <f t="shared" si="9"/>
        <v>-224736.03520000001</v>
      </c>
      <c r="J36" s="61">
        <f t="shared" ref="J36:AO36" si="10">SUM(J32:J35)</f>
        <v>209203</v>
      </c>
      <c r="K36" s="39">
        <f t="shared" si="10"/>
        <v>601897.95129999996</v>
      </c>
      <c r="L36" s="61">
        <f t="shared" si="10"/>
        <v>-2382822</v>
      </c>
      <c r="M36" s="39">
        <f t="shared" si="10"/>
        <v>-5410926.4900000002</v>
      </c>
      <c r="N36" s="61">
        <f t="shared" si="10"/>
        <v>452</v>
      </c>
      <c r="O36" s="39">
        <f t="shared" si="10"/>
        <v>-155200.00999999998</v>
      </c>
      <c r="P36" s="61">
        <f t="shared" si="10"/>
        <v>-103323</v>
      </c>
      <c r="Q36" s="39">
        <f t="shared" si="10"/>
        <v>3325.93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2397</v>
      </c>
      <c r="E39" s="38">
        <f t="shared" si="11"/>
        <v>0</v>
      </c>
      <c r="F39" s="60">
        <f>'TIE-OUT'!P39+RECLASS!N39</f>
        <v>0</v>
      </c>
      <c r="G39" s="38">
        <f>'TIE-OUT'!Q39+RECLASS!O39</f>
        <v>0</v>
      </c>
      <c r="H39" s="118">
        <f>+Actuals!E500</f>
        <v>29898</v>
      </c>
      <c r="I39" s="119">
        <f>+Actuals!F500</f>
        <v>79120.259999999995</v>
      </c>
      <c r="J39" s="118">
        <f>+Actuals!G500</f>
        <v>3027</v>
      </c>
      <c r="K39" s="119">
        <f>+Actuals!H500</f>
        <v>8711.85</v>
      </c>
      <c r="L39" s="118">
        <v>-30528</v>
      </c>
      <c r="M39" s="119">
        <v>-87832.11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-17275</v>
      </c>
      <c r="E40" s="38">
        <f t="shared" si="11"/>
        <v>-114219.63</v>
      </c>
      <c r="F40" s="60">
        <f>'TIE-OUT'!P40+RECLASS!N40</f>
        <v>0</v>
      </c>
      <c r="G40" s="38">
        <f>'TIE-OUT'!Q40+RECLASS!O40</f>
        <v>0</v>
      </c>
      <c r="H40" s="118">
        <f>+Actuals!E501</f>
        <v>-2394771</v>
      </c>
      <c r="I40" s="119">
        <f>+Actuals!F501</f>
        <v>-343510.1</v>
      </c>
      <c r="J40" s="118">
        <f>+Actuals!G501</f>
        <v>-1462</v>
      </c>
      <c r="K40" s="119">
        <f>+Actuals!H501</f>
        <v>-7232.78</v>
      </c>
      <c r="L40" s="118">
        <v>2274479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v>104479</v>
      </c>
      <c r="Q40" s="119">
        <v>236523.25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-17275</v>
      </c>
      <c r="E42" s="39">
        <f t="shared" si="12"/>
        <v>-114219.63</v>
      </c>
      <c r="F42" s="61">
        <f t="shared" si="12"/>
        <v>0</v>
      </c>
      <c r="G42" s="39">
        <f t="shared" si="12"/>
        <v>0</v>
      </c>
      <c r="H42" s="61">
        <f t="shared" si="12"/>
        <v>-2394771</v>
      </c>
      <c r="I42" s="39">
        <f t="shared" si="12"/>
        <v>-343510.1</v>
      </c>
      <c r="J42" s="61">
        <f t="shared" ref="J42:AO42" si="13">SUM(J40:J41)</f>
        <v>-1462</v>
      </c>
      <c r="K42" s="39">
        <f t="shared" si="13"/>
        <v>-7232.78</v>
      </c>
      <c r="L42" s="61">
        <f t="shared" si="13"/>
        <v>2274479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104479</v>
      </c>
      <c r="Q42" s="39">
        <f t="shared" si="13"/>
        <v>236523.25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-14878</v>
      </c>
      <c r="E43" s="39">
        <f t="shared" si="14"/>
        <v>-114219.63</v>
      </c>
      <c r="F43" s="61">
        <f t="shared" si="14"/>
        <v>0</v>
      </c>
      <c r="G43" s="39">
        <f t="shared" si="14"/>
        <v>0</v>
      </c>
      <c r="H43" s="61">
        <f t="shared" si="14"/>
        <v>-2364873</v>
      </c>
      <c r="I43" s="39">
        <f t="shared" si="14"/>
        <v>-264389.83999999997</v>
      </c>
      <c r="J43" s="61">
        <f t="shared" ref="J43:AO43" si="15">J42+J39</f>
        <v>1565</v>
      </c>
      <c r="K43" s="39">
        <f t="shared" si="15"/>
        <v>1479.0700000000006</v>
      </c>
      <c r="L43" s="61">
        <f t="shared" si="15"/>
        <v>2243951</v>
      </c>
      <c r="M43" s="39">
        <f t="shared" si="15"/>
        <v>-87832.11</v>
      </c>
      <c r="N43" s="61">
        <f t="shared" si="15"/>
        <v>0</v>
      </c>
      <c r="O43" s="39">
        <f t="shared" si="15"/>
        <v>0</v>
      </c>
      <c r="P43" s="61">
        <f t="shared" si="15"/>
        <v>104479</v>
      </c>
      <c r="Q43" s="39">
        <f t="shared" si="15"/>
        <v>236523.25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4918</v>
      </c>
      <c r="E49" s="38">
        <f>SUM(G49,I49,K49,M49,O49,Q49,S49,U49,W49,Y49,AA49,AC49,AE49)</f>
        <v>14149.575900000185</v>
      </c>
      <c r="F49" s="60">
        <f>'TIE-OUT'!P49+RECLASS!N49</f>
        <v>0</v>
      </c>
      <c r="G49" s="38">
        <f>'TIE-OUT'!Q49+RECLASS!O49</f>
        <v>0</v>
      </c>
      <c r="H49" s="118">
        <f>+Actuals!E505</f>
        <v>2940694</v>
      </c>
      <c r="I49" s="119">
        <f>+Actuals!F505</f>
        <v>8460670.7073999997</v>
      </c>
      <c r="J49" s="118">
        <f>+Actuals!G505</f>
        <v>620835</v>
      </c>
      <c r="K49" s="119">
        <f>+Actuals!H505</f>
        <v>1786204.3784999996</v>
      </c>
      <c r="L49" s="118">
        <v>-3619639</v>
      </c>
      <c r="M49" s="119">
        <v>-10414063.369999999</v>
      </c>
      <c r="N49" s="118">
        <v>14677</v>
      </c>
      <c r="O49" s="119">
        <v>42227.199999999997</v>
      </c>
      <c r="P49" s="118">
        <v>48351</v>
      </c>
      <c r="Q49" s="119">
        <v>139110.66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-328146</v>
      </c>
      <c r="E51" s="38">
        <f>SUM(G51,I51,K51,M51,O51,Q51,S51,U51,W51,Y51,AA51,AC51,AE51)</f>
        <v>-944108.85690000001</v>
      </c>
      <c r="F51" s="60">
        <f>'TIE-OUT'!P51+RECLASS!N51</f>
        <v>0</v>
      </c>
      <c r="G51" s="38">
        <f>'TIE-OUT'!Q51+RECLASS!O51</f>
        <v>0</v>
      </c>
      <c r="H51" s="118">
        <f>+Actuals!E506</f>
        <v>-344768</v>
      </c>
      <c r="I51" s="119">
        <f>+Actuals!F506</f>
        <v>-991932.01280000003</v>
      </c>
      <c r="J51" s="118">
        <f>+Actuals!G506</f>
        <v>-4271</v>
      </c>
      <c r="K51" s="119">
        <f>+Actuals!H506</f>
        <v>-12288.0941</v>
      </c>
      <c r="L51" s="118">
        <v>20890</v>
      </c>
      <c r="M51" s="119">
        <v>60102.62</v>
      </c>
      <c r="N51" s="118">
        <v>3</v>
      </c>
      <c r="O51" s="119">
        <v>8.6300000000000008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-25182379</v>
      </c>
      <c r="E54" s="38">
        <f>SUM(G54,I54,K54,M54,O54,Q54,S54,U54,W54,Y54,AA54,AC54,AE54)</f>
        <v>146927.06</v>
      </c>
      <c r="F54" s="60">
        <f>'TIE-OUT'!P54+RECLASS!N54</f>
        <v>0</v>
      </c>
      <c r="G54" s="38">
        <f>'TIE-OUT'!Q54+RECLASS!O54</f>
        <v>0</v>
      </c>
      <c r="H54" s="118">
        <f>+Actuals!E507</f>
        <v>-28285319</v>
      </c>
      <c r="I54" s="119">
        <f>+Actuals!F507</f>
        <v>-814799.1</v>
      </c>
      <c r="J54" s="118">
        <f>+Actuals!G507</f>
        <v>3104347</v>
      </c>
      <c r="K54" s="119">
        <f>+Actuals!H507</f>
        <v>635917.18999999994</v>
      </c>
      <c r="L54" s="118">
        <v>258849</v>
      </c>
      <c r="M54" s="119">
        <v>326392.15000000002</v>
      </c>
      <c r="N54" s="118">
        <v>-261412</v>
      </c>
      <c r="O54" s="119">
        <f>+Actuals!L507</f>
        <v>0</v>
      </c>
      <c r="P54" s="118">
        <v>1156</v>
      </c>
      <c r="Q54" s="119">
        <v>-583.17999999999995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-2474031.15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-2424090.94</v>
      </c>
      <c r="J55" s="118">
        <f>+Actuals!G508</f>
        <v>0</v>
      </c>
      <c r="K55" s="119">
        <f>+Actuals!H508</f>
        <v>-50348.06</v>
      </c>
      <c r="L55" s="118">
        <f>+Actuals!I508</f>
        <v>0</v>
      </c>
      <c r="M55" s="119">
        <v>407.85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-25182379</v>
      </c>
      <c r="E56" s="39">
        <f t="shared" si="16"/>
        <v>-2327104.09</v>
      </c>
      <c r="F56" s="61">
        <f t="shared" si="16"/>
        <v>0</v>
      </c>
      <c r="G56" s="39">
        <f t="shared" si="16"/>
        <v>0</v>
      </c>
      <c r="H56" s="61">
        <f t="shared" si="16"/>
        <v>-28285319</v>
      </c>
      <c r="I56" s="39">
        <f t="shared" si="16"/>
        <v>-3238890.04</v>
      </c>
      <c r="J56" s="61">
        <f t="shared" ref="J56:AO56" si="17">SUM(J54:J55)</f>
        <v>3104347</v>
      </c>
      <c r="K56" s="39">
        <f t="shared" si="17"/>
        <v>585569.12999999989</v>
      </c>
      <c r="L56" s="61">
        <f t="shared" si="17"/>
        <v>258849</v>
      </c>
      <c r="M56" s="39">
        <f t="shared" si="17"/>
        <v>326800</v>
      </c>
      <c r="N56" s="61">
        <f t="shared" si="17"/>
        <v>-261412</v>
      </c>
      <c r="O56" s="39">
        <f t="shared" si="17"/>
        <v>0</v>
      </c>
      <c r="P56" s="61">
        <f t="shared" si="17"/>
        <v>1156</v>
      </c>
      <c r="Q56" s="39">
        <f t="shared" si="17"/>
        <v>-583.17999999999995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35422067.829999998</v>
      </c>
      <c r="F70" s="60">
        <f>'TIE-OUT'!P70+RECLASS!N70</f>
        <v>0</v>
      </c>
      <c r="G70" s="38">
        <f>'TIE-OUT'!Q70+RECLASS!O70</f>
        <v>35422067.829999998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-9165964</v>
      </c>
      <c r="F71" s="60">
        <f>'TIE-OUT'!P71+RECLASS!N71</f>
        <v>0</v>
      </c>
      <c r="G71" s="38">
        <f>'TIE-OUT'!Q71+RECLASS!O71</f>
        <v>-9165964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26256103.829999998</v>
      </c>
      <c r="F72" s="61">
        <f t="shared" si="22"/>
        <v>0</v>
      </c>
      <c r="G72" s="39">
        <f t="shared" si="22"/>
        <v>26256103.829999998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-926874.85000000009</v>
      </c>
      <c r="F74" s="60">
        <f>'TIE-OUT'!P74+RECLASS!N74</f>
        <v>0</v>
      </c>
      <c r="G74" s="38">
        <f>'TIE-OUT'!Q74+RECLASS!O74</f>
        <v>-1208349.8500000001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v>0</v>
      </c>
      <c r="L74" s="118">
        <f>+Actuals!I516</f>
        <v>0</v>
      </c>
      <c r="M74" s="119">
        <v>281475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-59612.07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-58863.31</v>
      </c>
      <c r="J76" s="118">
        <f>+Actuals!G518</f>
        <v>0</v>
      </c>
      <c r="K76" s="119">
        <f>+Actuals!H518</f>
        <v>-781.26</v>
      </c>
      <c r="L76" s="118">
        <f>+Actuals!I518</f>
        <v>0</v>
      </c>
      <c r="M76" s="119">
        <v>32.5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-227.14000000000033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-7370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25673999.561999992</v>
      </c>
      <c r="F82" s="91">
        <f>F16+F24+F29+F36+F43+F45+F47+F49</f>
        <v>0</v>
      </c>
      <c r="G82" s="92">
        <f>SUM(G72:G81)+G16+G24+G29+G36+G43+G45+G47+G49+G51+G56+G61+G66</f>
        <v>20264222.119999997</v>
      </c>
      <c r="H82" s="91">
        <f>H16+H24+H29+H36+H43+H45+H47+H49</f>
        <v>0</v>
      </c>
      <c r="I82" s="92">
        <f>SUM(I72:I81)+I16+I24+I29+I36+I43+I45+I47+I49+I51+I56+I61+I66</f>
        <v>3663499.542200027</v>
      </c>
      <c r="J82" s="91">
        <f>J16+J24+J29+J36+J43+J45+J47+J49</f>
        <v>0</v>
      </c>
      <c r="K82" s="137">
        <f>SUM(K72:K81)+K16+K24+K29+K36+K43+K45+K47+K49+K51+K56+K61+K66</f>
        <v>812673.74979999952</v>
      </c>
      <c r="L82" s="91">
        <f>L16+L24+L29+L36+L43+L45+L47+L49</f>
        <v>0</v>
      </c>
      <c r="M82" s="92">
        <f>SUM(M72:M81)+M16+M24+M29+M36+M43+M45+M47+M49+M51+M56+M61+M66</f>
        <v>978184.2999999997</v>
      </c>
      <c r="N82" s="91">
        <f>N16+N24+N29+N36+N43+N45+N47+N49</f>
        <v>0</v>
      </c>
      <c r="O82" s="92">
        <f>SUM(O72:O81)+O16+O24+O29+O36+O43+O45+O47+O49+O51+O56+O61+O66</f>
        <v>-190018.56</v>
      </c>
      <c r="P82" s="91">
        <f>P16+P24+P29+P36+P43+P45+P47+P49</f>
        <v>0</v>
      </c>
      <c r="Q82" s="92">
        <f>SUM(Q72:Q81)+Q16+Q24+Q29+Q36+Q43+Q45+Q47+Q49+Q51+Q56+Q61+Q66</f>
        <v>145438.41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I79" activePane="bottomRight" state="frozen"/>
      <selection activeCell="P9" sqref="P9"/>
      <selection pane="topRight" activeCell="P9" sqref="P9"/>
      <selection pane="bottomLeft" activeCell="P9" sqref="P9"/>
      <selection pane="bottomRight" activeCell="Q91" sqref="Q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3978442</v>
      </c>
      <c r="E11" s="38">
        <f>SUM(G11,I11,K11,M11,O11,Q11,S11,U11,W11,Y11,AA11,AC11,AE11)</f>
        <v>10367924.389999999</v>
      </c>
      <c r="F11" s="60">
        <f>'TIE-OUT'!R11+RECLASS!P11</f>
        <v>0</v>
      </c>
      <c r="G11" s="38">
        <f>'TIE-OUT'!S11+RECLASS!Q11</f>
        <v>0</v>
      </c>
      <c r="H11" s="118">
        <f>+Actuals!E204</f>
        <v>3976091</v>
      </c>
      <c r="I11" s="119">
        <f>+Actuals!F204</f>
        <v>10480571.039999999</v>
      </c>
      <c r="J11" s="118">
        <f>+Actuals!G204</f>
        <v>1360</v>
      </c>
      <c r="K11" s="119">
        <f>+Actuals!H204</f>
        <v>14845.75</v>
      </c>
      <c r="L11" s="118">
        <v>991</v>
      </c>
      <c r="M11" s="119">
        <v>-127492.4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92060.73</v>
      </c>
      <c r="F12" s="60">
        <f>'TIE-OUT'!R12+RECLASS!P12</f>
        <v>0</v>
      </c>
      <c r="G12" s="38">
        <f>'TIE-OUT'!S12+RECLASS!Q12</f>
        <v>92060.73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4693596</v>
      </c>
      <c r="E13" s="38">
        <f t="shared" si="0"/>
        <v>14442928</v>
      </c>
      <c r="F13" s="60">
        <f>'TIE-OUT'!R13+RECLASS!P13</f>
        <v>0</v>
      </c>
      <c r="G13" s="38">
        <f>'TIE-OUT'!S13+RECLASS!Q13</f>
        <v>0</v>
      </c>
      <c r="H13" s="118">
        <f>+Actuals!E206</f>
        <v>4693596</v>
      </c>
      <c r="I13" s="119">
        <f>+Actuals!F206</f>
        <v>14442928</v>
      </c>
      <c r="J13" s="118">
        <f>+Actuals!G206</f>
        <v>0</v>
      </c>
      <c r="K13" s="119">
        <f>+Actuals!H206</f>
        <v>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148976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0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v>148976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8672038</v>
      </c>
      <c r="E16" s="39">
        <f t="shared" si="1"/>
        <v>25051889.119999997</v>
      </c>
      <c r="F16" s="61">
        <f t="shared" si="1"/>
        <v>0</v>
      </c>
      <c r="G16" s="39">
        <f t="shared" si="1"/>
        <v>92060.73</v>
      </c>
      <c r="H16" s="61">
        <f t="shared" si="1"/>
        <v>8669687</v>
      </c>
      <c r="I16" s="39">
        <f t="shared" si="1"/>
        <v>24923499.039999999</v>
      </c>
      <c r="J16" s="61">
        <f t="shared" ref="J16:AO16" si="2">SUM(J11:J15)</f>
        <v>1360</v>
      </c>
      <c r="K16" s="39">
        <f t="shared" si="2"/>
        <v>14845.75</v>
      </c>
      <c r="L16" s="61">
        <f t="shared" si="2"/>
        <v>991</v>
      </c>
      <c r="M16" s="39">
        <f t="shared" si="2"/>
        <v>21483.600000000006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-5128955</v>
      </c>
      <c r="E19" s="38">
        <f t="shared" si="3"/>
        <v>-12954896.700000001</v>
      </c>
      <c r="F19" s="64">
        <f>'TIE-OUT'!R19+RECLASS!P19</f>
        <v>0</v>
      </c>
      <c r="G19" s="68">
        <f>'TIE-OUT'!S19+RECLASS!Q19</f>
        <v>0</v>
      </c>
      <c r="H19" s="118">
        <f>+Actuals!E209</f>
        <v>-4788678</v>
      </c>
      <c r="I19" s="119">
        <f>+Actuals!F209</f>
        <v>-12119989.75</v>
      </c>
      <c r="J19" s="118">
        <f>+Actuals!G209</f>
        <v>-340208</v>
      </c>
      <c r="K19" s="119">
        <f>+Actuals!H209</f>
        <v>-844808.31</v>
      </c>
      <c r="L19" s="118">
        <v>207</v>
      </c>
      <c r="M19" s="119">
        <v>-88.48</v>
      </c>
      <c r="N19" s="118">
        <v>-276</v>
      </c>
      <c r="O19" s="119">
        <v>9989.84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-107681.8</v>
      </c>
      <c r="F20" s="60">
        <f>'TIE-OUT'!R20+RECLASS!P20</f>
        <v>0</v>
      </c>
      <c r="G20" s="38">
        <f>'TIE-OUT'!S20+RECLASS!Q20</f>
        <v>-107681.8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-3543508</v>
      </c>
      <c r="E21" s="38">
        <f t="shared" si="3"/>
        <v>-11110984</v>
      </c>
      <c r="F21" s="60">
        <f>'TIE-OUT'!R21+RECLASS!P21</f>
        <v>0</v>
      </c>
      <c r="G21" s="38">
        <f>'TIE-OUT'!S21+RECLASS!Q21</f>
        <v>0</v>
      </c>
      <c r="H21" s="118">
        <f>+Actuals!E211</f>
        <v>-5414089</v>
      </c>
      <c r="I21" s="119">
        <f>+Actuals!F211</f>
        <v>-19914278</v>
      </c>
      <c r="J21" s="118">
        <f>+Actuals!G211</f>
        <v>0</v>
      </c>
      <c r="K21" s="119">
        <f>+Actuals!H211</f>
        <v>0</v>
      </c>
      <c r="L21" s="118">
        <v>1870581</v>
      </c>
      <c r="M21" s="119">
        <v>8803294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f>+Actuals!E213</f>
        <v>0</v>
      </c>
      <c r="I23" s="119">
        <f>+Actuals!F213</f>
        <v>0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-8672463</v>
      </c>
      <c r="E24" s="39">
        <f t="shared" si="4"/>
        <v>-24173562.5</v>
      </c>
      <c r="F24" s="61">
        <f t="shared" si="4"/>
        <v>0</v>
      </c>
      <c r="G24" s="39">
        <f t="shared" si="4"/>
        <v>-107681.8</v>
      </c>
      <c r="H24" s="61">
        <f t="shared" si="4"/>
        <v>-10202767</v>
      </c>
      <c r="I24" s="39">
        <f t="shared" si="4"/>
        <v>-32034267.75</v>
      </c>
      <c r="J24" s="61">
        <f t="shared" ref="J24:AO24" si="5">SUM(J19:J23)</f>
        <v>-340208</v>
      </c>
      <c r="K24" s="39">
        <f t="shared" si="5"/>
        <v>-844808.31</v>
      </c>
      <c r="L24" s="61">
        <f t="shared" si="5"/>
        <v>1870788</v>
      </c>
      <c r="M24" s="39">
        <f t="shared" si="5"/>
        <v>8803205.5199999996</v>
      </c>
      <c r="N24" s="61">
        <f t="shared" si="5"/>
        <v>-276</v>
      </c>
      <c r="O24" s="39">
        <f t="shared" si="5"/>
        <v>9989.84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-3328</v>
      </c>
      <c r="E32" s="38">
        <f t="shared" si="7"/>
        <v>-8368.2559999999994</v>
      </c>
      <c r="F32" s="64">
        <f>'TIE-OUT'!R32+RECLASS!P32</f>
        <v>0</v>
      </c>
      <c r="G32" s="68">
        <f>'TIE-OUT'!S32+RECLASS!Q32</f>
        <v>0</v>
      </c>
      <c r="H32" s="118">
        <f>+Actuals!E216</f>
        <v>-3328</v>
      </c>
      <c r="I32" s="119">
        <f>+Actuals!F216</f>
        <v>-8368.2559999999994</v>
      </c>
      <c r="J32" s="118">
        <f>+Actuals!G216</f>
        <v>0</v>
      </c>
      <c r="K32" s="119">
        <f>+Actuals!H216</f>
        <v>0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-3328</v>
      </c>
      <c r="E36" s="39">
        <f t="shared" si="8"/>
        <v>-8368.2559999999994</v>
      </c>
      <c r="F36" s="61">
        <f t="shared" si="8"/>
        <v>0</v>
      </c>
      <c r="G36" s="39">
        <f t="shared" si="8"/>
        <v>0</v>
      </c>
      <c r="H36" s="61">
        <f t="shared" si="8"/>
        <v>-3328</v>
      </c>
      <c r="I36" s="39">
        <f t="shared" si="8"/>
        <v>-8368.2559999999994</v>
      </c>
      <c r="J36" s="61">
        <f t="shared" ref="J36:AO36" si="9">SUM(J32:J35)</f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3753</v>
      </c>
      <c r="E49" s="38">
        <f>SUM(G49,I49,K49,M49,O49,Q49,S49,U49,W49,Y49,AA49,AC49,AE49)</f>
        <v>9436.9120000004768</v>
      </c>
      <c r="F49" s="60">
        <f>'TIE-OUT'!R49+RECLASS!P49</f>
        <v>0</v>
      </c>
      <c r="G49" s="38">
        <f>'TIE-OUT'!S49+RECLASS!Q49</f>
        <v>0</v>
      </c>
      <c r="H49" s="118">
        <f>+Actuals!E225</f>
        <v>1536408</v>
      </c>
      <c r="I49" s="119">
        <f>+Actuals!F225</f>
        <v>3863297.9160000002</v>
      </c>
      <c r="J49" s="118">
        <f>+Actuals!G225</f>
        <v>338848</v>
      </c>
      <c r="K49" s="119">
        <f>+Actuals!H225</f>
        <v>852033.29600000009</v>
      </c>
      <c r="L49" s="118">
        <v>-1871779</v>
      </c>
      <c r="M49" s="119">
        <v>-4706588.3</v>
      </c>
      <c r="N49" s="118">
        <v>276</v>
      </c>
      <c r="O49" s="119">
        <v>694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f>+Actuals!E226</f>
        <v>0</v>
      </c>
      <c r="I51" s="119">
        <f>+Actuals!F226</f>
        <v>0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-11737574</v>
      </c>
      <c r="E54" s="38">
        <f>SUM(G54,I54,K54,M54,O54,Q54,S54,U54,W54,Y54,AA54,AC54,AE54)</f>
        <v>-368072.82</v>
      </c>
      <c r="F54" s="64">
        <f>'TIE-OUT'!R54+RECLASS!P54</f>
        <v>0</v>
      </c>
      <c r="G54" s="68">
        <f>'TIE-OUT'!S54+RECLASS!Q54</f>
        <v>0</v>
      </c>
      <c r="H54" s="118">
        <f>+Actuals!E227</f>
        <v>-11765202</v>
      </c>
      <c r="I54" s="119">
        <f>+Actuals!F227</f>
        <v>-494086.93</v>
      </c>
      <c r="J54" s="118">
        <f>+Actuals!G227</f>
        <v>4553</v>
      </c>
      <c r="K54" s="119">
        <f>+Actuals!H227</f>
        <v>93417.46</v>
      </c>
      <c r="L54" s="118">
        <v>23075</v>
      </c>
      <c r="M54" s="119">
        <v>30783.35</v>
      </c>
      <c r="N54" s="118">
        <f>+Actuals!K227</f>
        <v>0</v>
      </c>
      <c r="O54" s="119">
        <v>-10612.21</v>
      </c>
      <c r="P54" s="118">
        <f>+Actuals!M227</f>
        <v>0</v>
      </c>
      <c r="Q54" s="119">
        <v>12425.51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-542757.91</v>
      </c>
      <c r="F55" s="81">
        <f>'TIE-OUT'!R55+RECLASS!P55</f>
        <v>0</v>
      </c>
      <c r="G55" s="82">
        <f>'TIE-OUT'!S55+RECLASS!Q55</f>
        <v>250040</v>
      </c>
      <c r="H55" s="118">
        <f>+Actuals!E228</f>
        <v>0</v>
      </c>
      <c r="I55" s="119">
        <f>+Actuals!F228</f>
        <v>-858950.79</v>
      </c>
      <c r="J55" s="118">
        <f>+Actuals!G228</f>
        <v>0</v>
      </c>
      <c r="K55" s="119">
        <f>+Actuals!H228</f>
        <v>72682.100000000006</v>
      </c>
      <c r="L55" s="118">
        <f>+Actuals!I228</f>
        <v>0</v>
      </c>
      <c r="M55" s="119">
        <v>-12441.6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v>5912.38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-11737574</v>
      </c>
      <c r="E56" s="39">
        <f t="shared" si="15"/>
        <v>-910830.73</v>
      </c>
      <c r="F56" s="61">
        <f t="shared" si="15"/>
        <v>0</v>
      </c>
      <c r="G56" s="39">
        <f t="shared" si="15"/>
        <v>250040</v>
      </c>
      <c r="H56" s="61">
        <f t="shared" si="15"/>
        <v>-11765202</v>
      </c>
      <c r="I56" s="39">
        <f t="shared" si="15"/>
        <v>-1353037.72</v>
      </c>
      <c r="J56" s="61">
        <f t="shared" si="15"/>
        <v>4553</v>
      </c>
      <c r="K56" s="39">
        <f t="shared" si="15"/>
        <v>166099.56</v>
      </c>
      <c r="L56" s="61">
        <f t="shared" si="15"/>
        <v>23075</v>
      </c>
      <c r="M56" s="39">
        <f t="shared" si="15"/>
        <v>18341.75</v>
      </c>
      <c r="N56" s="61">
        <f t="shared" si="15"/>
        <v>0</v>
      </c>
      <c r="O56" s="39">
        <f t="shared" si="15"/>
        <v>-10612.21</v>
      </c>
      <c r="P56" s="61">
        <f t="shared" si="15"/>
        <v>0</v>
      </c>
      <c r="Q56" s="39">
        <f t="shared" si="15"/>
        <v>18337.89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1096736.96</v>
      </c>
      <c r="F70" s="64">
        <f>'TIE-OUT'!R70+RECLASS!P70</f>
        <v>0</v>
      </c>
      <c r="G70" s="68">
        <f>'TIE-OUT'!S70+RECLASS!Q70</f>
        <v>1096736.96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1096736.96</v>
      </c>
      <c r="F72" s="61">
        <f t="shared" si="18"/>
        <v>0</v>
      </c>
      <c r="G72" s="39">
        <f t="shared" si="18"/>
        <v>1096736.96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-69025.33</v>
      </c>
      <c r="F74" s="60">
        <f>'TIE-OUT'!R74+RECLASS!P74</f>
        <v>0</v>
      </c>
      <c r="G74" s="60">
        <f>'TIE-OUT'!S74+RECLASS!Q74</f>
        <v>-69025.33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-152</v>
      </c>
      <c r="F76" s="60">
        <f>'TIE-OUT'!R76+RECLASS!P76</f>
        <v>0</v>
      </c>
      <c r="G76" s="60">
        <f>'TIE-OUT'!S76+RECLASS!Q76</f>
        <v>-152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996124.17599999672</v>
      </c>
      <c r="F82" s="91">
        <f>F16+F24+F29+F36+F43+F45+F47+F49</f>
        <v>0</v>
      </c>
      <c r="G82" s="92">
        <f>SUM(G72:G81)+G16+G24+G29+G36+G43+G45+G47+G49+G51+G56+G61+G66</f>
        <v>1261978.56</v>
      </c>
      <c r="H82" s="91">
        <f>H16+H24+H29+H36+H43+H45+H47+H49</f>
        <v>0</v>
      </c>
      <c r="I82" s="92">
        <f>SUM(I72:I81)+I16+I24+I29+I36+I43+I45+I47+I49+I51+I56+I61+I66</f>
        <v>-4608876.7700000005</v>
      </c>
      <c r="J82" s="91">
        <f>J16+J24+J29+J36+J43+J45+J47+J49</f>
        <v>0</v>
      </c>
      <c r="K82" s="137">
        <f>SUM(K72:K81)+K16+K24+K29+K36+K43+K45+K47+K49+K51+K56+K61+K66</f>
        <v>188170.29600000003</v>
      </c>
      <c r="L82" s="91">
        <f>L16+L24+L29+L36+L43+L45+L47+L49</f>
        <v>0</v>
      </c>
      <c r="M82" s="92">
        <f>SUM(M72:M81)+M16+M24+M29+M36+M43+M45+M47+M49+M51+M56+M61+M66</f>
        <v>4136442.5699999994</v>
      </c>
      <c r="N82" s="91">
        <f>N16+N24+N29+N36+N43+N45+N47+N49</f>
        <v>0</v>
      </c>
      <c r="O82" s="92">
        <f>SUM(O72:O81)+O16+O24+O29+O36+O43+O45+O47+O49+O51+O56+O61+O66</f>
        <v>71.630000000001019</v>
      </c>
      <c r="P82" s="91">
        <f>P16+P24+P29+P36+P43+P45+P47+P49</f>
        <v>0</v>
      </c>
      <c r="Q82" s="92">
        <f>SUM(Q72:Q81)+Q16+Q24+Q29+Q36+Q43+Q45+Q47+Q49+Q51+Q56+Q61+Q66</f>
        <v>18337.89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1106000.02</v>
      </c>
      <c r="F86" s="145">
        <f>'TIE-OUT'!R86+RECLASS!P86</f>
        <v>0</v>
      </c>
      <c r="G86" s="184">
        <f>'TIE-OUT'!S86+RECLASS!Q86</f>
        <v>1106337.02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-337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0</v>
      </c>
      <c r="F87" s="146">
        <f>'TIE-OUT'!R87+RECLASS!P87</f>
        <v>0</v>
      </c>
      <c r="G87" s="185">
        <f>'TIE-OUT'!S87+RECLASS!Q87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1106000.02</v>
      </c>
      <c r="F89" s="155">
        <f t="shared" si="22"/>
        <v>0</v>
      </c>
      <c r="G89" s="155">
        <f t="shared" si="22"/>
        <v>1106337.02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-337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2102124.1959999967</v>
      </c>
      <c r="F91" s="155">
        <f t="shared" si="23"/>
        <v>0</v>
      </c>
      <c r="G91" s="155">
        <f t="shared" si="23"/>
        <v>2368315.58</v>
      </c>
      <c r="H91" s="155">
        <f t="shared" si="23"/>
        <v>0</v>
      </c>
      <c r="I91" s="155">
        <f t="shared" si="23"/>
        <v>-4608876.7700000005</v>
      </c>
      <c r="J91" s="155">
        <f t="shared" si="23"/>
        <v>0</v>
      </c>
      <c r="K91" s="155">
        <f t="shared" si="23"/>
        <v>188170.29600000003</v>
      </c>
      <c r="L91" s="155">
        <f t="shared" si="23"/>
        <v>0</v>
      </c>
      <c r="M91" s="155">
        <f t="shared" si="23"/>
        <v>4136105.5699999994</v>
      </c>
      <c r="N91" s="155">
        <f t="shared" si="23"/>
        <v>0</v>
      </c>
      <c r="O91" s="155">
        <f t="shared" si="23"/>
        <v>71.630000000001019</v>
      </c>
      <c r="P91" s="155">
        <f t="shared" si="23"/>
        <v>0</v>
      </c>
      <c r="Q91" s="155">
        <f t="shared" si="23"/>
        <v>18337.89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O69" activePane="bottomRight" state="frozen"/>
      <selection activeCell="P9" sqref="P9"/>
      <selection pane="topRight" activeCell="P9" sqref="P9"/>
      <selection pane="bottomLeft" activeCell="P9" sqref="P9"/>
      <selection pane="bottomRight" activeCell="AZ69" sqref="AZ6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f>+Actuals!E124</f>
        <v>0</v>
      </c>
      <c r="I11" s="121">
        <f>+Actuals!F124</f>
        <v>0</v>
      </c>
      <c r="J11" s="118">
        <f>+Actuals!G124</f>
        <v>0</v>
      </c>
      <c r="K11" s="121">
        <f>+Actuals!H124</f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20">
        <f>+Actuals!E126</f>
        <v>0</v>
      </c>
      <c r="I13" s="121">
        <f>+Actuals!F126</f>
        <v>0</v>
      </c>
      <c r="J13" s="120">
        <f>+Actuals!G126</f>
        <v>0</v>
      </c>
      <c r="K13" s="121">
        <f>+Actuals!H126</f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20">
        <f>+Actuals!E128</f>
        <v>0</v>
      </c>
      <c r="I15" s="121">
        <f>+Actuals!F128</f>
        <v>0</v>
      </c>
      <c r="J15" s="120">
        <f>+Actuals!G128</f>
        <v>0</v>
      </c>
      <c r="K15" s="121">
        <f>+Actuals!H128</f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20">
        <f>+Actuals!E129</f>
        <v>0</v>
      </c>
      <c r="I19" s="121">
        <f>+Actuals!F129</f>
        <v>0</v>
      </c>
      <c r="J19" s="120">
        <f>+Actuals!G129</f>
        <v>0</v>
      </c>
      <c r="K19" s="121">
        <f>+Actuals!H129</f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4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20">
        <f>+Actuals!E131</f>
        <v>0</v>
      </c>
      <c r="I21" s="121">
        <f>+Actuals!F131</f>
        <v>0</v>
      </c>
      <c r="J21" s="120">
        <f>+Actuals!G131</f>
        <v>0</v>
      </c>
      <c r="K21" s="121">
        <f>+Actuals!H131</f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20">
        <f>+Actuals!E141</f>
        <v>0</v>
      </c>
      <c r="I40" s="121">
        <f>+Actuals!F141</f>
        <v>0</v>
      </c>
      <c r="J40" s="120">
        <f>+Actuals!G141</f>
        <v>0</v>
      </c>
      <c r="K40" s="121">
        <f>+Actuals!H141</f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20">
        <f>+Actuals!E145</f>
        <v>0</v>
      </c>
      <c r="I49" s="121">
        <f>+Actuals!F145</f>
        <v>0</v>
      </c>
      <c r="J49" s="120">
        <f>+Actuals!G145</f>
        <v>0</v>
      </c>
      <c r="K49" s="121">
        <f>+Actuals!H145</f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20">
        <f>+Actuals!E147</f>
        <v>0</v>
      </c>
      <c r="I54" s="121">
        <f>+Actuals!F147</f>
        <v>0</v>
      </c>
      <c r="J54" s="120">
        <f>+Actuals!G147</f>
        <v>0</v>
      </c>
      <c r="K54" s="121">
        <f>+Actuals!H147</f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20">
        <f>+Actuals!E148</f>
        <v>0</v>
      </c>
      <c r="I55" s="121">
        <f>+Actuals!F148</f>
        <v>0</v>
      </c>
      <c r="J55" s="120">
        <f>+Actuals!G148</f>
        <v>0</v>
      </c>
      <c r="K55" s="121">
        <f>+Actuals!H148</f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'TIE-OUT'!AH70+RECLASS!AH70</f>
        <v>0</v>
      </c>
      <c r="G70" s="68">
        <f>'TIE-OUT'!AI70+RECLASS!AI70</f>
        <v>0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647670</v>
      </c>
      <c r="F71" s="81">
        <f>'TIE-OUT'!AH71+RECLASS!AH71</f>
        <v>0</v>
      </c>
      <c r="G71" s="82">
        <f>'TIE-OUT'!AI71+RECLASS!AI71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+Actuals!H154+647670</f>
        <v>647670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647670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647670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1832258.77</v>
      </c>
      <c r="F74" s="60">
        <f>'TIE-OUT'!AH74+RECLASS!AH74</f>
        <v>0</v>
      </c>
      <c r="G74" s="60">
        <f>'TIE-OUT'!AI74+RECLASS!AI74</f>
        <v>1832258.77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2479928.77</v>
      </c>
      <c r="F82" s="91">
        <f>F16+F24+F29+F36+F43+F45+F47+F49</f>
        <v>0</v>
      </c>
      <c r="G82" s="92">
        <f>SUM(G72:G81)+G16+G24+G29+G36+G43+G45+G47+G49+G51+G56+G61+G66</f>
        <v>1832258.77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647670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K10" activePane="bottomRight" state="frozen"/>
      <selection activeCell="P9" sqref="P9"/>
      <selection pane="topRight" activeCell="P9" sqref="P9"/>
      <selection pane="bottomLeft" activeCell="P9" sqref="P9"/>
      <selection pane="bottomRight" activeCell="Q13" sqref="Q1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2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2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-8664246</v>
      </c>
      <c r="F13" s="60">
        <f>'TIE-OUT'!Z13+RECLASS!X13</f>
        <v>0</v>
      </c>
      <c r="G13" s="38">
        <f>'TIE-OUT'!AA13+RECLASS!Y13</f>
        <v>-8460290</v>
      </c>
      <c r="H13" s="60"/>
      <c r="I13" s="38">
        <v>35226</v>
      </c>
      <c r="J13" s="60"/>
      <c r="K13" s="212">
        <v>0</v>
      </c>
      <c r="L13" s="60"/>
      <c r="M13" s="38">
        <v>-36453</v>
      </c>
      <c r="N13" s="60"/>
      <c r="O13" s="38"/>
      <c r="P13" s="60"/>
      <c r="Q13" s="38">
        <v>-202729</v>
      </c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2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2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-8664246</v>
      </c>
      <c r="F16" s="61">
        <f t="shared" si="1"/>
        <v>0</v>
      </c>
      <c r="G16" s="39">
        <f t="shared" si="1"/>
        <v>-8460290</v>
      </c>
      <c r="H16" s="61">
        <f t="shared" si="1"/>
        <v>0</v>
      </c>
      <c r="I16" s="39">
        <f t="shared" si="1"/>
        <v>35226</v>
      </c>
      <c r="J16" s="61">
        <f t="shared" si="1"/>
        <v>0</v>
      </c>
      <c r="K16" s="213">
        <f t="shared" si="1"/>
        <v>0</v>
      </c>
      <c r="L16" s="61">
        <f t="shared" si="1"/>
        <v>0</v>
      </c>
      <c r="M16" s="39">
        <f t="shared" si="1"/>
        <v>-36453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-202729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2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2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2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2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2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2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2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3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2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2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2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2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3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2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2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2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2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2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2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3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2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2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2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2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v>0</v>
      </c>
      <c r="J41" s="60"/>
      <c r="K41" s="212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3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3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2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2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2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2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2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2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2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-124840.56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2">
        <v>0</v>
      </c>
      <c r="L51" s="60"/>
      <c r="M51" s="38"/>
      <c r="N51" s="60"/>
      <c r="O51" s="38">
        <v>-124840.56</v>
      </c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2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2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2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2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3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2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2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2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4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3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2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2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2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2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3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2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2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2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147154354</v>
      </c>
      <c r="F70" s="64">
        <f>'TIE-OUT'!Z70+RECLASS!X70</f>
        <v>0</v>
      </c>
      <c r="G70" s="68">
        <f>'TIE-OUT'!AA70+RECLASS!Y70</f>
        <v>146729990</v>
      </c>
      <c r="H70" s="60"/>
      <c r="I70" s="38">
        <f>424364+907539</f>
        <v>1331903</v>
      </c>
      <c r="J70" s="60"/>
      <c r="K70" s="214">
        <v>-907539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-115872719</v>
      </c>
      <c r="F71" s="81">
        <f>'TIE-OUT'!Z71+RECLASS!X71</f>
        <v>0</v>
      </c>
      <c r="G71" s="82">
        <f>'TIE-OUT'!AA71+RECLASS!Y71</f>
        <v>-115872719</v>
      </c>
      <c r="H71" s="60"/>
      <c r="I71" s="38"/>
      <c r="J71" s="60"/>
      <c r="K71" s="212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31281635</v>
      </c>
      <c r="F72" s="61">
        <f t="shared" si="13"/>
        <v>0</v>
      </c>
      <c r="G72" s="39">
        <f t="shared" si="13"/>
        <v>30857271</v>
      </c>
      <c r="H72" s="61">
        <f t="shared" si="13"/>
        <v>0</v>
      </c>
      <c r="I72" s="39">
        <f t="shared" si="13"/>
        <v>1331903</v>
      </c>
      <c r="J72" s="61">
        <f t="shared" si="13"/>
        <v>0</v>
      </c>
      <c r="K72" s="213">
        <f t="shared" si="13"/>
        <v>-907539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2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-52726.87</v>
      </c>
      <c r="F74" s="60">
        <f>'TIE-OUT'!Z74+RECLASS!X74</f>
        <v>0</v>
      </c>
      <c r="G74" s="60">
        <f>'TIE-OUT'!AA74+RECLASS!Y74</f>
        <v>-52726.87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230</v>
      </c>
      <c r="D75" s="60">
        <f t="shared" si="14"/>
        <v>0</v>
      </c>
      <c r="E75" s="38">
        <f t="shared" si="14"/>
        <v>-107137</v>
      </c>
      <c r="F75" s="60">
        <f>'TIE-OUT'!Z75+RECLASS!X75</f>
        <v>0</v>
      </c>
      <c r="G75" s="60">
        <f>'TIE-OUT'!AA75+RECLASS!Y75</f>
        <v>-107137</v>
      </c>
      <c r="H75" s="60"/>
      <c r="I75" s="38"/>
      <c r="J75" s="60"/>
      <c r="K75" s="212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-75</v>
      </c>
      <c r="F76" s="60">
        <f>'TIE-OUT'!Z76+RECLASS!X76</f>
        <v>0</v>
      </c>
      <c r="G76" s="60">
        <f>'TIE-OUT'!AA76+RECLASS!Y76</f>
        <v>-75</v>
      </c>
      <c r="H76" s="60"/>
      <c r="I76" s="38"/>
      <c r="J76" s="60"/>
      <c r="K76" s="212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2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2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2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2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21866031.57</v>
      </c>
      <c r="F82" s="91">
        <f>F16+F24+F29+F36+F43+F45+F47+F49</f>
        <v>0</v>
      </c>
      <c r="G82" s="92">
        <f>SUM(G72:G81)+G16+G24+G29+G36+G43+G45+G47+G49+G51+G56+G61+G66</f>
        <v>22237042.129999999</v>
      </c>
      <c r="H82" s="91">
        <f>H16+H24+H29+H36+H43+H45+H47+H49</f>
        <v>0</v>
      </c>
      <c r="I82" s="140">
        <f>SUM(I72:I81)+I16+I24+I29+I36+I43+I45+I47+I49+I51+I56+I61+I66</f>
        <v>1367129</v>
      </c>
      <c r="J82" s="91">
        <f>J16+J24+J29+J36+J43+J45+J47+J49</f>
        <v>0</v>
      </c>
      <c r="K82" s="140">
        <f>SUM(K72:K81)+K16+K24+K29+K36+K43+K45+K47+K49+K51+K56+K61+K66</f>
        <v>-1374117</v>
      </c>
      <c r="L82" s="91">
        <f>L16+L24+L29+L36+L43+L45+L47+L49</f>
        <v>0</v>
      </c>
      <c r="M82" s="92">
        <f>SUM(M72:M81)+M16+M24+M29+M36+M43+M45+M47+M49+M51+M56+M61+M66</f>
        <v>-36453</v>
      </c>
      <c r="N82" s="91">
        <f>N16+N24+N29+N36+N43+N45+N47+N49</f>
        <v>0</v>
      </c>
      <c r="O82" s="92">
        <f>SUM(O72:O81)+O16+O24+O29+O36+O43+O45+O47+O49+O51+O56+O61+O66</f>
        <v>-124840.56</v>
      </c>
      <c r="P82" s="91">
        <f>P16+P24+P29+P36+P43+P45+P47+P49</f>
        <v>0</v>
      </c>
      <c r="Q82" s="92">
        <f>SUM(Q72:Q81)+Q16+Q24+Q29+Q36+Q43+Q45+Q47+Q49+Q51+Q56+Q61+Q66</f>
        <v>-202729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31281635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I55" activePane="bottomRight" state="frozen"/>
      <selection activeCell="P9" sqref="P9"/>
      <selection pane="topRight" activeCell="P9" sqref="P9"/>
      <selection pane="bottomLeft" activeCell="P9" sqref="P9"/>
      <selection pane="bottomRight" activeCell="Q84" sqref="Q8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17" width="15.42578125" customWidth="1"/>
    <col min="18" max="41" width="15.42578125" hidden="1" customWidth="1"/>
    <col min="42" max="4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227</v>
      </c>
      <c r="I8" s="27"/>
      <c r="J8" s="26" t="s">
        <v>228</v>
      </c>
      <c r="K8" s="128"/>
      <c r="L8" s="26" t="s">
        <v>229</v>
      </c>
      <c r="M8" s="27"/>
      <c r="N8" s="26" t="s">
        <v>231</v>
      </c>
      <c r="O8" s="27"/>
      <c r="P8" s="26" t="s">
        <v>232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35278912</v>
      </c>
      <c r="E11" s="38">
        <f>SUM(G11,I11,K11,M11,O11,Q11,S11,U11,W11,Y11,AA11,AC11,AE11)</f>
        <v>108145566.7</v>
      </c>
      <c r="F11" s="60">
        <f>'TIE-OUT'!AB11+RECLASS!Z11</f>
        <v>0</v>
      </c>
      <c r="G11" s="38">
        <f>'TIE-OUT'!AC11+RECLASS!AA11</f>
        <v>0</v>
      </c>
      <c r="H11" s="118">
        <f>+Actuals!E284</f>
        <v>34297675</v>
      </c>
      <c r="I11" s="119">
        <f>+Actuals!F284</f>
        <v>101484937.86000001</v>
      </c>
      <c r="J11" s="118">
        <f>+Actuals!G284</f>
        <v>981237</v>
      </c>
      <c r="K11" s="119">
        <f>+Actuals!H284</f>
        <v>6660629.2199999997</v>
      </c>
      <c r="L11" s="118">
        <f>+Actuals!I284</f>
        <v>0</v>
      </c>
      <c r="M11" s="119">
        <v>0.74</v>
      </c>
      <c r="N11" s="118">
        <f>+Actuals!K284</f>
        <v>0</v>
      </c>
      <c r="O11" s="119">
        <v>-1.1200000000000001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18336267.170000002</v>
      </c>
      <c r="F12" s="60">
        <f>'TIE-OUT'!AB12+RECLASS!Z12</f>
        <v>0</v>
      </c>
      <c r="G12" s="38">
        <f>'TIE-OUT'!AC12+RECLASS!AA12</f>
        <v>18336267.170000002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2697571</v>
      </c>
      <c r="E13" s="38">
        <f t="shared" si="0"/>
        <v>9524335</v>
      </c>
      <c r="F13" s="60">
        <f>'TIE-OUT'!AB13+RECLASS!Z13</f>
        <v>0</v>
      </c>
      <c r="G13" s="38">
        <f>'TIE-OUT'!AC13+RECLASS!AA13</f>
        <v>0</v>
      </c>
      <c r="H13" s="118">
        <f>+Actuals!E286</f>
        <v>2728416</v>
      </c>
      <c r="I13" s="119">
        <f>+Actuals!F286</f>
        <v>9625628</v>
      </c>
      <c r="J13" s="118">
        <f>+Actuals!G286</f>
        <v>0</v>
      </c>
      <c r="K13" s="119">
        <f>+Actuals!H286</f>
        <v>0</v>
      </c>
      <c r="L13" s="118">
        <v>-30845</v>
      </c>
      <c r="M13" s="119">
        <v>-101293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55800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55800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37976483</v>
      </c>
      <c r="E16" s="39">
        <f t="shared" si="1"/>
        <v>136061968.87</v>
      </c>
      <c r="F16" s="61">
        <f t="shared" si="1"/>
        <v>0</v>
      </c>
      <c r="G16" s="39">
        <f t="shared" si="1"/>
        <v>18336267.170000002</v>
      </c>
      <c r="H16" s="61">
        <f t="shared" si="1"/>
        <v>37026091</v>
      </c>
      <c r="I16" s="39">
        <f t="shared" si="1"/>
        <v>111166365.86000001</v>
      </c>
      <c r="J16" s="61">
        <f t="shared" si="1"/>
        <v>981237</v>
      </c>
      <c r="K16" s="39">
        <f t="shared" si="1"/>
        <v>6660629.2199999997</v>
      </c>
      <c r="L16" s="61">
        <f t="shared" si="1"/>
        <v>-30845</v>
      </c>
      <c r="M16" s="39">
        <f t="shared" si="1"/>
        <v>-101292.26</v>
      </c>
      <c r="N16" s="61">
        <f t="shared" si="1"/>
        <v>0</v>
      </c>
      <c r="O16" s="39">
        <f t="shared" si="1"/>
        <v>-1.1200000000000001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-37790838</v>
      </c>
      <c r="E19" s="38">
        <f t="shared" si="2"/>
        <v>-115866221.63000001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-36600183</v>
      </c>
      <c r="I19" s="119">
        <f>+Actuals!F289</f>
        <v>-107441971.50000001</v>
      </c>
      <c r="J19" s="118">
        <f>+Actuals!G289</f>
        <v>-1190655</v>
      </c>
      <c r="K19" s="119">
        <f>+Actuals!H289</f>
        <v>-8424262.9800000004</v>
      </c>
      <c r="L19" s="118">
        <f>+Actuals!I289</f>
        <v>0</v>
      </c>
      <c r="M19" s="119">
        <v>3.7</v>
      </c>
      <c r="N19" s="118">
        <v>-798575.62</v>
      </c>
      <c r="O19" s="119">
        <v>-8.35</v>
      </c>
      <c r="P19" s="118">
        <v>798575.62</v>
      </c>
      <c r="Q19" s="119">
        <v>17.5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-16630959.939999999</v>
      </c>
      <c r="F20" s="60">
        <f>'TIE-OUT'!AB20+RECLASS!Z20</f>
        <v>0</v>
      </c>
      <c r="G20" s="38">
        <f>'TIE-OUT'!AC20+RECLASS!AA20</f>
        <v>-16630959.939999999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4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-461968</v>
      </c>
      <c r="E21" s="38">
        <f t="shared" si="2"/>
        <v>-1763538</v>
      </c>
      <c r="F21" s="60">
        <f>'TIE-OUT'!AB21+RECLASS!Z21</f>
        <v>0</v>
      </c>
      <c r="G21" s="38">
        <f>'TIE-OUT'!AC21+RECLASS!AA21</f>
        <v>0</v>
      </c>
      <c r="H21" s="118">
        <f>+Actuals!E291</f>
        <v>-461968</v>
      </c>
      <c r="I21" s="119">
        <f>+Actuals!F291</f>
        <v>-1763538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241050</v>
      </c>
      <c r="I23" s="119">
        <f>+Actuals!F293</f>
        <v>1067851.5</v>
      </c>
      <c r="J23" s="118">
        <f>+Actuals!G293</f>
        <v>2563</v>
      </c>
      <c r="K23" s="119">
        <f>+Actuals!H293</f>
        <v>11354.09</v>
      </c>
      <c r="L23" s="118">
        <f>+Actuals!I293</f>
        <v>0</v>
      </c>
      <c r="M23" s="119">
        <f>+Actuals!J293</f>
        <v>0</v>
      </c>
      <c r="N23" s="118">
        <v>-243613</v>
      </c>
      <c r="O23" s="119">
        <v>-1079205.5900000001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-38252806</v>
      </c>
      <c r="E24" s="39">
        <f t="shared" si="3"/>
        <v>-134260719.56999999</v>
      </c>
      <c r="F24" s="61">
        <f t="shared" si="3"/>
        <v>0</v>
      </c>
      <c r="G24" s="39">
        <f t="shared" si="3"/>
        <v>-16630959.939999999</v>
      </c>
      <c r="H24" s="61">
        <f t="shared" si="3"/>
        <v>-36821101</v>
      </c>
      <c r="I24" s="39">
        <f t="shared" si="3"/>
        <v>-108137658.00000001</v>
      </c>
      <c r="J24" s="61">
        <f t="shared" si="3"/>
        <v>-1188092</v>
      </c>
      <c r="K24" s="39">
        <f t="shared" si="3"/>
        <v>-8412908.8900000006</v>
      </c>
      <c r="L24" s="61">
        <f t="shared" si="3"/>
        <v>0</v>
      </c>
      <c r="M24" s="39">
        <f t="shared" si="3"/>
        <v>3.7</v>
      </c>
      <c r="N24" s="61">
        <f t="shared" si="3"/>
        <v>-1042188.62</v>
      </c>
      <c r="O24" s="39">
        <f t="shared" si="3"/>
        <v>-1079213.9400000002</v>
      </c>
      <c r="P24" s="61">
        <f t="shared" si="3"/>
        <v>798575.62</v>
      </c>
      <c r="Q24" s="39">
        <f t="shared" si="3"/>
        <v>17.5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347221</v>
      </c>
      <c r="E32" s="38">
        <f t="shared" si="5"/>
        <v>1538189.03</v>
      </c>
      <c r="F32" s="64">
        <f>'TIE-OUT'!AB32+RECLASS!Z32</f>
        <v>0</v>
      </c>
      <c r="G32" s="68">
        <f>'TIE-OUT'!AC32+RECLASS!AA32</f>
        <v>0</v>
      </c>
      <c r="H32" s="118">
        <f>+Actuals!E296</f>
        <v>731220</v>
      </c>
      <c r="I32" s="119">
        <f>+Actuals!F296</f>
        <v>3239304.6</v>
      </c>
      <c r="J32" s="118">
        <f>+Actuals!G296</f>
        <v>-383999</v>
      </c>
      <c r="K32" s="119">
        <f>+Actuals!H296</f>
        <v>-1701115.57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347221</v>
      </c>
      <c r="E36" s="39">
        <f t="shared" si="6"/>
        <v>1538189.03</v>
      </c>
      <c r="F36" s="61">
        <f t="shared" si="6"/>
        <v>0</v>
      </c>
      <c r="G36" s="39">
        <f t="shared" si="6"/>
        <v>0</v>
      </c>
      <c r="H36" s="61">
        <f t="shared" si="6"/>
        <v>731220</v>
      </c>
      <c r="I36" s="39">
        <f t="shared" si="6"/>
        <v>3239304.6</v>
      </c>
      <c r="J36" s="61">
        <f t="shared" si="6"/>
        <v>-383999</v>
      </c>
      <c r="K36" s="39">
        <f t="shared" si="6"/>
        <v>-1701115.57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-70898</v>
      </c>
      <c r="E49" s="38">
        <f>SUM(G49,I49,K49,M49,O49,Q49,S49,U49,W49,Y49,AA49,AC49,AE49)</f>
        <v>-314078.14000000013</v>
      </c>
      <c r="F49" s="60">
        <f>'TIE-OUT'!AB49+RECLASS!Z49</f>
        <v>0</v>
      </c>
      <c r="G49" s="38">
        <f>'TIE-OUT'!AC49+RECLASS!AA49</f>
        <v>0</v>
      </c>
      <c r="H49" s="118">
        <f>+Actuals!E305</f>
        <v>-936210</v>
      </c>
      <c r="I49" s="119">
        <f>+Actuals!F305</f>
        <v>-4147410.3</v>
      </c>
      <c r="J49" s="118">
        <f>+Actuals!G305</f>
        <v>590854</v>
      </c>
      <c r="K49" s="119">
        <f>+Actuals!H305</f>
        <v>2617483.2200000002</v>
      </c>
      <c r="L49" s="118">
        <v>30845</v>
      </c>
      <c r="M49" s="119">
        <v>136643.35</v>
      </c>
      <c r="N49" s="118">
        <v>1042189</v>
      </c>
      <c r="O49" s="119">
        <v>4616897.2699999996</v>
      </c>
      <c r="P49" s="118">
        <v>-798576</v>
      </c>
      <c r="Q49" s="119">
        <v>-3537691.68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-241050</v>
      </c>
      <c r="I51" s="119">
        <f>+Actuals!F306</f>
        <v>-1067851.5</v>
      </c>
      <c r="J51" s="118">
        <f>+Actuals!G306</f>
        <v>-2563</v>
      </c>
      <c r="K51" s="119">
        <f>+Actuals!H306</f>
        <v>-11354.09</v>
      </c>
      <c r="L51" s="118">
        <f>+Actuals!I306</f>
        <v>0</v>
      </c>
      <c r="M51" s="119">
        <f>+Actuals!J306</f>
        <v>0</v>
      </c>
      <c r="N51" s="118">
        <v>243613</v>
      </c>
      <c r="O51" s="119">
        <v>1079205.5900000001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-11446334.039999999</v>
      </c>
      <c r="E54" s="38">
        <f>SUM(G54,I54,K54,M54,O54,Q54,S54,U54,W54,Y54,AA54,AC54,AE54)</f>
        <v>-113945.50000000001</v>
      </c>
      <c r="F54" s="64">
        <f>'TIE-OUT'!AB54+RECLASS!Z54</f>
        <v>0</v>
      </c>
      <c r="G54" s="68">
        <f>'TIE-OUT'!AC54+RECLASS!AA54</f>
        <v>0</v>
      </c>
      <c r="H54" s="118">
        <f>+Actuals!E307</f>
        <v>-4953716</v>
      </c>
      <c r="I54" s="119">
        <f>+Actuals!F307</f>
        <v>-2839.99</v>
      </c>
      <c r="J54" s="118">
        <f>+Actuals!G307</f>
        <v>-100469</v>
      </c>
      <c r="K54" s="119">
        <f>+Actuals!H307</f>
        <v>-110752.55</v>
      </c>
      <c r="L54" s="118">
        <v>-6392149.04</v>
      </c>
      <c r="M54" s="119">
        <v>-352.96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-11446334.039999999</v>
      </c>
      <c r="E56" s="39">
        <f t="shared" si="10"/>
        <v>-113945.50000000001</v>
      </c>
      <c r="F56" s="61">
        <f t="shared" si="10"/>
        <v>0</v>
      </c>
      <c r="G56" s="39">
        <f t="shared" si="10"/>
        <v>0</v>
      </c>
      <c r="H56" s="61">
        <f t="shared" si="10"/>
        <v>-4953716</v>
      </c>
      <c r="I56" s="39">
        <f t="shared" si="10"/>
        <v>-2839.99</v>
      </c>
      <c r="J56" s="61">
        <f t="shared" si="10"/>
        <v>-100469</v>
      </c>
      <c r="K56" s="39">
        <f t="shared" si="10"/>
        <v>-110752.55</v>
      </c>
      <c r="L56" s="61">
        <f t="shared" si="10"/>
        <v>-6392149.04</v>
      </c>
      <c r="M56" s="39">
        <f t="shared" si="10"/>
        <v>-352.96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9378952.5199999996</v>
      </c>
      <c r="F70" s="64">
        <f>'TIE-OUT'!AB70+RECLASS!Z70</f>
        <v>0</v>
      </c>
      <c r="G70" s="68">
        <f>'TIE-OUT'!AC70+RECLASS!AA70</f>
        <v>9378952.5199999996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287595.48</v>
      </c>
      <c r="F71" s="81">
        <f>'TIE-OUT'!AB71+RECLASS!Z71</f>
        <v>0</v>
      </c>
      <c r="G71" s="82">
        <f>'TIE-OUT'!AC71+RECLASS!AA71</f>
        <v>287595.48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9666548</v>
      </c>
      <c r="F72" s="61">
        <f t="shared" si="13"/>
        <v>0</v>
      </c>
      <c r="G72" s="183">
        <f t="shared" si="13"/>
        <v>9666548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-8851783.0700000003</v>
      </c>
      <c r="F74" s="60">
        <f>'TIE-OUT'!AB74+RECLASS!Z74</f>
        <v>0</v>
      </c>
      <c r="G74" s="60">
        <f>'TIE-OUT'!AC74+RECLASS!AA74</f>
        <v>-8808173.0700000003</v>
      </c>
      <c r="H74" s="118">
        <f>+Actuals!E316</f>
        <v>0</v>
      </c>
      <c r="I74" s="227">
        <v>0</v>
      </c>
      <c r="J74" s="118">
        <f>+Actuals!G316</f>
        <v>0</v>
      </c>
      <c r="K74" s="214">
        <f>+Actuals!H316</f>
        <v>0</v>
      </c>
      <c r="L74" s="118">
        <f>+Actuals!I316</f>
        <v>0</v>
      </c>
      <c r="M74" s="119">
        <v>-43610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-1387.4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-1109.6500000000001</v>
      </c>
      <c r="J76" s="118">
        <f>+Actuals!G318</f>
        <v>0</v>
      </c>
      <c r="K76" s="119">
        <f>+Actuals!H318</f>
        <v>-284.75</v>
      </c>
      <c r="L76" s="118">
        <f>+Actuals!I318</f>
        <v>0</v>
      </c>
      <c r="M76" s="119">
        <v>7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3724792.2200000132</v>
      </c>
      <c r="F82" s="91">
        <f>F16+F24+F29+F36+F43+F45+F47+F49</f>
        <v>0</v>
      </c>
      <c r="G82" s="92">
        <f>SUM(G72:G81)+G16+G24+G29+G36+G43+G45+G47+G49+G51+G56+G61+G66</f>
        <v>2563682.160000002</v>
      </c>
      <c r="H82" s="91">
        <f>H16+H24+H29+H36+H43+H45+H47+H49</f>
        <v>0</v>
      </c>
      <c r="I82" s="92">
        <f>SUM(I72:I81)+I16+I24+I29+I36+I43+I45+I47+I49+I51+I56+I61+I66</f>
        <v>1048801.0199999933</v>
      </c>
      <c r="J82" s="91">
        <f>J16+J24+J29+J36+J43+J45+J47+J49</f>
        <v>0</v>
      </c>
      <c r="K82" s="140">
        <f>SUM(K72:K81)+K16+K24+K29+K36+K43+K45+K47+K49+K51+K56+K61+K66</f>
        <v>-958303.41000000096</v>
      </c>
      <c r="L82" s="91">
        <f>L16+L24+L29+L36+L43+L45+L47+L49</f>
        <v>0</v>
      </c>
      <c r="M82" s="92">
        <f>SUM(M72:M81)+M16+M24+M29+M36+M43+M45+M47+M49+M51+M56+M61+M66</f>
        <v>-8601.169999999991</v>
      </c>
      <c r="N82" s="91">
        <f>N16+N24+N29+N36+N43+N45+N47+N49</f>
        <v>0.38000000000465661</v>
      </c>
      <c r="O82" s="92">
        <f>SUM(O72:O81)+O16+O24+O29+O36+O43+O45+O47+O49+O51+O56+O61+O66</f>
        <v>4616887.7999999989</v>
      </c>
      <c r="P82" s="91">
        <f>P16+P24+P29+P36+P43+P45+P47+P49</f>
        <v>-0.38000000000465661</v>
      </c>
      <c r="Q82" s="92">
        <f>SUM(Q72:Q81)+Q16+Q24+Q29+Q36+Q43+Q45+Q47+Q49+Q51+Q56+Q61+Q66</f>
        <v>-3537674.18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1768835.42</v>
      </c>
      <c r="F86" s="145">
        <f>'TIE-OUT'!AB86+RECLASS!Z86</f>
        <v>0</v>
      </c>
      <c r="G86" s="184">
        <f>'TIE-OUT'!AC86+RECLASS!AA86</f>
        <v>1777201.42</v>
      </c>
      <c r="H86" s="145">
        <v>0</v>
      </c>
      <c r="I86" s="145">
        <v>0</v>
      </c>
      <c r="J86" s="145">
        <v>0</v>
      </c>
      <c r="K86" s="145">
        <v>-19791</v>
      </c>
      <c r="L86" s="145">
        <v>0</v>
      </c>
      <c r="M86" s="145">
        <v>11425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-11425</v>
      </c>
      <c r="F87" s="146">
        <f>'TIE-OUT'!AB87+RECLASS!Z87</f>
        <v>0</v>
      </c>
      <c r="G87" s="185">
        <f>'TIE-OUT'!AC87+RECLASS!AA87</f>
        <v>-11425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-5410</v>
      </c>
      <c r="F88" s="147">
        <f>'TIE-OUT'!AB88+RECLASS!Z88</f>
        <v>0</v>
      </c>
      <c r="G88" s="186">
        <f>'TIE-OUT'!AC88+RECLASS!AA88</f>
        <v>-5410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1752000.42</v>
      </c>
      <c r="F89" s="155">
        <f t="shared" si="16"/>
        <v>0</v>
      </c>
      <c r="G89" s="155">
        <f t="shared" si="16"/>
        <v>1760366.42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-19791</v>
      </c>
      <c r="L89" s="155">
        <f t="shared" si="16"/>
        <v>0</v>
      </c>
      <c r="M89" s="155">
        <f t="shared" si="16"/>
        <v>11425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5476792.6400000136</v>
      </c>
      <c r="F91" s="155">
        <f t="shared" si="19"/>
        <v>0</v>
      </c>
      <c r="G91" s="155">
        <f t="shared" si="19"/>
        <v>4324048.5800000019</v>
      </c>
      <c r="H91" s="155">
        <f t="shared" si="19"/>
        <v>0</v>
      </c>
      <c r="I91" s="155">
        <f t="shared" si="19"/>
        <v>1048801.0199999933</v>
      </c>
      <c r="J91" s="155">
        <f t="shared" si="19"/>
        <v>0</v>
      </c>
      <c r="K91" s="155">
        <f t="shared" si="19"/>
        <v>-978094.41000000096</v>
      </c>
      <c r="L91" s="155">
        <f t="shared" si="19"/>
        <v>0</v>
      </c>
      <c r="M91" s="155">
        <f t="shared" si="19"/>
        <v>2823.830000000009</v>
      </c>
      <c r="N91" s="155">
        <f t="shared" ref="N91:AE91" si="20">+N82+N89</f>
        <v>0.38000000000465661</v>
      </c>
      <c r="O91" s="155">
        <f t="shared" si="20"/>
        <v>4616887.7999999989</v>
      </c>
      <c r="P91" s="155">
        <f t="shared" si="20"/>
        <v>-0.38000000000465661</v>
      </c>
      <c r="Q91" s="155">
        <f t="shared" si="20"/>
        <v>-3537674.18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73" activePane="bottomRight" state="frozen"/>
      <selection pane="topRight"/>
      <selection pane="bottomLeft"/>
      <selection pane="bottomRight" activeCell="I102" sqref="I102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104277051</v>
      </c>
      <c r="E11" s="66">
        <f>'CE-FLSH'!M11</f>
        <v>335630088</v>
      </c>
      <c r="F11" s="60">
        <f>CE_GL!D11</f>
        <v>103592644</v>
      </c>
      <c r="G11" s="38">
        <f>CE_GL!E11</f>
        <v>326512558.28999996</v>
      </c>
      <c r="H11" s="60">
        <f>F11-D11</f>
        <v>-684407</v>
      </c>
      <c r="I11" s="38">
        <f>G11-E11</f>
        <v>-9117529.7100000381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7107883.3799999999</v>
      </c>
      <c r="H12" s="60">
        <f>F12-D12</f>
        <v>0</v>
      </c>
      <c r="I12" s="38">
        <f>G12-E12</f>
        <v>7107883.3799999999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49533735</v>
      </c>
      <c r="E13" s="66">
        <f>'CE-FLSH'!M13</f>
        <v>166337522</v>
      </c>
      <c r="F13" s="60">
        <f>CE_GL!D13</f>
        <v>49501524</v>
      </c>
      <c r="G13" s="38">
        <f>CE_GL!E13</f>
        <v>166240889</v>
      </c>
      <c r="H13" s="60">
        <f t="shared" ref="H13:I15" si="0">F13-D13</f>
        <v>-32211</v>
      </c>
      <c r="I13" s="38">
        <f t="shared" si="0"/>
        <v>-96633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659140.11999999953</v>
      </c>
      <c r="H15" s="60">
        <f t="shared" si="0"/>
        <v>0</v>
      </c>
      <c r="I15" s="38">
        <f t="shared" si="0"/>
        <v>659140.11999999953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153810786</v>
      </c>
      <c r="E16" s="39">
        <f t="shared" si="1"/>
        <v>501967610</v>
      </c>
      <c r="F16" s="61">
        <f t="shared" si="1"/>
        <v>153094168</v>
      </c>
      <c r="G16" s="39">
        <f t="shared" si="1"/>
        <v>500520470.78999996</v>
      </c>
      <c r="H16" s="61">
        <f t="shared" si="1"/>
        <v>-716618</v>
      </c>
      <c r="I16" s="39">
        <f t="shared" si="1"/>
        <v>-1447139.2100000386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-110819603</v>
      </c>
      <c r="E19" s="66">
        <f>'CE-FLSH'!M19</f>
        <v>-351198471</v>
      </c>
      <c r="F19" s="60">
        <f>CE_GL!D19</f>
        <v>-110430183</v>
      </c>
      <c r="G19" s="38">
        <f>CE_GL!E19</f>
        <v>-344147232.80000001</v>
      </c>
      <c r="H19" s="60">
        <f>F19-D19</f>
        <v>389420</v>
      </c>
      <c r="I19" s="38">
        <f>G19-E19</f>
        <v>7051238.1999999881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-6375635.3799999999</v>
      </c>
      <c r="H20" s="60">
        <f>F20-D20</f>
        <v>0</v>
      </c>
      <c r="I20" s="38">
        <f>G20-E20</f>
        <v>-6375635.3799999999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-43928027</v>
      </c>
      <c r="E21" s="66">
        <f>'CE-FLSH'!M21</f>
        <v>-150093807</v>
      </c>
      <c r="F21" s="60">
        <f>CE_GL!D21</f>
        <v>-43928027</v>
      </c>
      <c r="G21" s="38">
        <f>CE_GL!E21</f>
        <v>-150081406</v>
      </c>
      <c r="H21" s="60">
        <f t="shared" ref="H21:I23" si="2">F21-D21</f>
        <v>0</v>
      </c>
      <c r="I21" s="38">
        <f t="shared" si="2"/>
        <v>12401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224232</v>
      </c>
      <c r="E23" s="66">
        <f>'CE-FLSH'!M23</f>
        <v>752415</v>
      </c>
      <c r="F23" s="60">
        <f>CE_GL!D23</f>
        <v>205008</v>
      </c>
      <c r="G23" s="38">
        <f>CE_GL!E23</f>
        <v>611334.15599999996</v>
      </c>
      <c r="H23" s="60">
        <f t="shared" si="2"/>
        <v>-19224</v>
      </c>
      <c r="I23" s="38">
        <f t="shared" si="2"/>
        <v>-141080.84400000004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-154523398</v>
      </c>
      <c r="E24" s="39">
        <f t="shared" si="3"/>
        <v>-500539863</v>
      </c>
      <c r="F24" s="61">
        <f t="shared" si="3"/>
        <v>-154153202</v>
      </c>
      <c r="G24" s="39">
        <f t="shared" si="3"/>
        <v>-499992940.02399999</v>
      </c>
      <c r="H24" s="61">
        <f t="shared" si="3"/>
        <v>370196</v>
      </c>
      <c r="I24" s="39">
        <f t="shared" si="3"/>
        <v>546922.97599998815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603561</v>
      </c>
      <c r="G27" s="38">
        <f>CE_GL!E27</f>
        <v>2079284.92</v>
      </c>
      <c r="H27" s="60">
        <f>F27-D27</f>
        <v>603561</v>
      </c>
      <c r="I27" s="38">
        <f>G27-E27</f>
        <v>2079284.92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-217380</v>
      </c>
      <c r="G28" s="38">
        <f>CE_GL!E28</f>
        <v>-731988.04</v>
      </c>
      <c r="H28" s="60">
        <f>F28-D28</f>
        <v>-217380</v>
      </c>
      <c r="I28" s="38">
        <f>G28-E28</f>
        <v>-731988.04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386181</v>
      </c>
      <c r="G29" s="70">
        <f t="shared" si="4"/>
        <v>1347296.88</v>
      </c>
      <c r="H29" s="69">
        <f t="shared" si="4"/>
        <v>386181</v>
      </c>
      <c r="I29" s="70">
        <f t="shared" si="4"/>
        <v>1347296.88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-3000</v>
      </c>
      <c r="E32" s="66">
        <f>'CE-FLSH'!M32</f>
        <v>7717</v>
      </c>
      <c r="F32" s="60">
        <f>CE_GL!D32</f>
        <v>340952</v>
      </c>
      <c r="G32" s="38">
        <f>CE_GL!E32</f>
        <v>1016718.5319999999</v>
      </c>
      <c r="H32" s="60">
        <f>F32-D32</f>
        <v>343952</v>
      </c>
      <c r="I32" s="38">
        <f>G32-E32</f>
        <v>1009001.5319999999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-54354</v>
      </c>
      <c r="G33" s="38">
        <f>CE_GL!E33</f>
        <v>-165826.59</v>
      </c>
      <c r="H33" s="60">
        <f t="shared" ref="H33:I35" si="5">F33-D33</f>
        <v>-54354</v>
      </c>
      <c r="I33" s="38">
        <f t="shared" si="5"/>
        <v>-165826.59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44875</v>
      </c>
      <c r="G34" s="38">
        <f>CE_GL!E34</f>
        <v>136792.38</v>
      </c>
      <c r="H34" s="60">
        <f t="shared" si="5"/>
        <v>44875</v>
      </c>
      <c r="I34" s="38">
        <f t="shared" si="5"/>
        <v>136792.38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747551</v>
      </c>
      <c r="E35" s="66">
        <f>'CE-FLSH'!M35</f>
        <v>2124471</v>
      </c>
      <c r="F35" s="60">
        <f>CE_GL!D35</f>
        <v>-2</v>
      </c>
      <c r="G35" s="38">
        <f>CE_GL!E35</f>
        <v>1977318.9</v>
      </c>
      <c r="H35" s="60">
        <f t="shared" si="5"/>
        <v>-747553</v>
      </c>
      <c r="I35" s="38">
        <f t="shared" si="5"/>
        <v>-147152.10000000009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744551</v>
      </c>
      <c r="E36" s="39">
        <f t="shared" si="6"/>
        <v>2132188</v>
      </c>
      <c r="F36" s="61">
        <f t="shared" si="6"/>
        <v>331471</v>
      </c>
      <c r="G36" s="39">
        <f t="shared" si="6"/>
        <v>2965003.2220000001</v>
      </c>
      <c r="H36" s="61">
        <f t="shared" si="6"/>
        <v>-413080</v>
      </c>
      <c r="I36" s="39">
        <f t="shared" si="6"/>
        <v>832815.22199999983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746336</v>
      </c>
      <c r="G39" s="38">
        <f>CE_GL!E39</f>
        <v>713443.52</v>
      </c>
      <c r="H39" s="60">
        <f t="shared" ref="H39:I41" si="7">F39-D39</f>
        <v>746336</v>
      </c>
      <c r="I39" s="38">
        <f t="shared" si="7"/>
        <v>713443.52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0</v>
      </c>
      <c r="E40" s="66">
        <f>'CE-FLSH'!M40</f>
        <v>0</v>
      </c>
      <c r="F40" s="60">
        <f>CE_GL!D40</f>
        <v>-956</v>
      </c>
      <c r="G40" s="38">
        <f>CE_GL!E40</f>
        <v>-0.01</v>
      </c>
      <c r="H40" s="60">
        <f t="shared" si="7"/>
        <v>-956</v>
      </c>
      <c r="I40" s="38">
        <f t="shared" si="7"/>
        <v>-0.01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-956</v>
      </c>
      <c r="G42" s="70">
        <f t="shared" si="8"/>
        <v>-0.01</v>
      </c>
      <c r="H42" s="69">
        <f t="shared" si="8"/>
        <v>-956</v>
      </c>
      <c r="I42" s="70">
        <f t="shared" si="8"/>
        <v>-0.01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745380</v>
      </c>
      <c r="G43" s="39">
        <f t="shared" si="9"/>
        <v>713443.51</v>
      </c>
      <c r="H43" s="61">
        <f t="shared" si="9"/>
        <v>745380</v>
      </c>
      <c r="I43" s="39">
        <f t="shared" si="9"/>
        <v>713443.51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-31939</v>
      </c>
      <c r="E49" s="66">
        <f>'CE-FLSH'!M49</f>
        <v>95242.098000000013</v>
      </c>
      <c r="F49" s="60">
        <f>CE_GL!D49</f>
        <v>-403998</v>
      </c>
      <c r="G49" s="38">
        <f>CE_GL!E49</f>
        <v>-1204722.031999998</v>
      </c>
      <c r="H49" s="60">
        <f>F49-D49</f>
        <v>-372059</v>
      </c>
      <c r="I49" s="38">
        <f>G49-E49</f>
        <v>-1299964.129999998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-224232</v>
      </c>
      <c r="E51" s="66">
        <f>'CE-FLSH'!M51</f>
        <v>-752415</v>
      </c>
      <c r="F51" s="60">
        <f>CE_GL!D51</f>
        <v>-205008</v>
      </c>
      <c r="G51" s="38">
        <f>CE_GL!E51</f>
        <v>-611333.85599999991</v>
      </c>
      <c r="H51" s="60">
        <f>F51-D51</f>
        <v>19224</v>
      </c>
      <c r="I51" s="38">
        <f>G51-E51</f>
        <v>141081.14400000009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-302318.40409999946</v>
      </c>
      <c r="F54" s="60">
        <f>CE_GL!D54</f>
        <v>-96372688</v>
      </c>
      <c r="G54" s="38">
        <f>CE_GL!E54</f>
        <v>236405.91000000003</v>
      </c>
      <c r="H54" s="60">
        <f>F54-D54</f>
        <v>-96372688</v>
      </c>
      <c r="I54" s="38">
        <f>G54-E54</f>
        <v>538724.31409999949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-816718</v>
      </c>
      <c r="F55" s="60">
        <f>CE_GL!D55</f>
        <v>0</v>
      </c>
      <c r="G55" s="38">
        <f>CE_GL!E55</f>
        <v>-1714068.91</v>
      </c>
      <c r="H55" s="60">
        <f>F55-D55</f>
        <v>0</v>
      </c>
      <c r="I55" s="38">
        <f>G55-E55</f>
        <v>-897350.90999999992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-1119036.4040999995</v>
      </c>
      <c r="F56" s="61">
        <f t="shared" si="10"/>
        <v>-96372688</v>
      </c>
      <c r="G56" s="39">
        <f t="shared" si="10"/>
        <v>-1477663</v>
      </c>
      <c r="H56" s="61">
        <f t="shared" si="10"/>
        <v>-96372688</v>
      </c>
      <c r="I56" s="39">
        <f t="shared" si="10"/>
        <v>-358626.59590000042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15976611.4463</v>
      </c>
      <c r="F70" s="60">
        <f>CE_GL!D70</f>
        <v>0</v>
      </c>
      <c r="G70" s="38">
        <f>CE_GL!E70</f>
        <v>15976611.449999999</v>
      </c>
      <c r="H70" s="60">
        <f>F70-D70</f>
        <v>0</v>
      </c>
      <c r="I70" s="38">
        <f>G70-E70</f>
        <v>3.6999993026256561E-3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-6568820</v>
      </c>
      <c r="F71" s="60">
        <f>CE_GL!D71</f>
        <v>0</v>
      </c>
      <c r="G71" s="38">
        <f>CE_GL!E71</f>
        <v>-6568732.1799999997</v>
      </c>
      <c r="H71" s="60">
        <f>F71-D71</f>
        <v>0</v>
      </c>
      <c r="I71" s="38">
        <f>G71-E71</f>
        <v>87.820000000298023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9407791.4463</v>
      </c>
      <c r="F72" s="69">
        <f t="shared" si="13"/>
        <v>0</v>
      </c>
      <c r="G72" s="70">
        <f t="shared" si="13"/>
        <v>9407879.2699999996</v>
      </c>
      <c r="H72" s="69">
        <f t="shared" si="13"/>
        <v>0</v>
      </c>
      <c r="I72" s="70">
        <f t="shared" si="13"/>
        <v>87.823699999600649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-1039192</v>
      </c>
      <c r="F74" s="60">
        <f>CE_GL!D74</f>
        <v>0</v>
      </c>
      <c r="G74" s="38">
        <f>CE_GL!E74</f>
        <v>-1201200.5499999998</v>
      </c>
      <c r="H74" s="60">
        <f t="shared" ref="H74:I79" si="14">F74-D74</f>
        <v>0</v>
      </c>
      <c r="I74" s="38">
        <f t="shared" si="14"/>
        <v>-162008.54999999981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56724</v>
      </c>
      <c r="F75" s="60">
        <f>CE_GL!D75</f>
        <v>0</v>
      </c>
      <c r="G75" s="38">
        <f>CE_GL!E75</f>
        <v>-34426</v>
      </c>
      <c r="H75" s="60">
        <f t="shared" si="14"/>
        <v>0</v>
      </c>
      <c r="I75" s="38">
        <f t="shared" si="14"/>
        <v>-91150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-9925.07</v>
      </c>
      <c r="H76" s="60">
        <f t="shared" si="14"/>
        <v>0</v>
      </c>
      <c r="I76" s="38">
        <f t="shared" si="14"/>
        <v>-9925.07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-3476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-19024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10205573.14020003</v>
      </c>
      <c r="F82" s="71">
        <f>F16+F24+F29+F36+F43+F45+F47+F49</f>
        <v>0</v>
      </c>
      <c r="G82" s="72">
        <f>SUM(G72:G81)+G16+G24+G29+G36+G43+G45+G47+G49+G51+G56+G61+G66</f>
        <v>10399383.139999948</v>
      </c>
      <c r="H82" s="71">
        <f>H16+H24+H29+H36+H43+H45+H47+H49</f>
        <v>0</v>
      </c>
      <c r="I82" s="72">
        <f>SUM(I72:I81)+I16+I24+I29+I36+I43+I45+I47+I49+I51+I56+I61+I66</f>
        <v>193809.99979995063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4268294</v>
      </c>
      <c r="E11" s="66">
        <f>'SITHE-FLSH'!M11</f>
        <v>12915061</v>
      </c>
      <c r="F11" s="60">
        <f>SITHE_GL!D11</f>
        <v>4268262</v>
      </c>
      <c r="G11" s="38">
        <f>SITHE_GL!E11</f>
        <v>14042380.390000001</v>
      </c>
      <c r="H11" s="60">
        <f>F11-D11</f>
        <v>-32</v>
      </c>
      <c r="I11" s="38">
        <f>G11-E11</f>
        <v>1127319.3900000006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-768341.32</v>
      </c>
      <c r="H12" s="60">
        <f>F12-D12</f>
        <v>0</v>
      </c>
      <c r="I12" s="38">
        <f>G12-E12</f>
        <v>-768341.32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4732675</v>
      </c>
      <c r="E13" s="66">
        <f>'SITHE-FLSH'!M13</f>
        <v>16345043</v>
      </c>
      <c r="F13" s="60">
        <f>SITHE_GL!D13</f>
        <v>4732675</v>
      </c>
      <c r="G13" s="38">
        <f>SITHE_GL!E13</f>
        <v>16345043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9000969</v>
      </c>
      <c r="E16" s="39">
        <f t="shared" si="1"/>
        <v>29260104</v>
      </c>
      <c r="F16" s="61">
        <f t="shared" si="1"/>
        <v>9000937</v>
      </c>
      <c r="G16" s="39">
        <f t="shared" si="1"/>
        <v>29619082.07</v>
      </c>
      <c r="H16" s="61">
        <f t="shared" si="1"/>
        <v>-32</v>
      </c>
      <c r="I16" s="39">
        <f t="shared" si="1"/>
        <v>358978.07000000065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-2295790</v>
      </c>
      <c r="E19" s="66">
        <f>'SITHE-FLSH'!M19</f>
        <v>-8157428</v>
      </c>
      <c r="F19" s="60">
        <f>SITHE_GL!D19</f>
        <v>-880400</v>
      </c>
      <c r="G19" s="38">
        <f>SITHE_GL!E19</f>
        <v>-3233205.13</v>
      </c>
      <c r="H19" s="60">
        <f>F19-D19</f>
        <v>1415390</v>
      </c>
      <c r="I19" s="38">
        <f>G19-E19</f>
        <v>4924222.87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-0.13000000000465661</v>
      </c>
      <c r="H20" s="60">
        <f>F20-D20</f>
        <v>0</v>
      </c>
      <c r="I20" s="38">
        <f>G20-E20</f>
        <v>-0.13000000000465661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-7049837</v>
      </c>
      <c r="E21" s="66">
        <f>'SITHE-FLSH'!M21</f>
        <v>-22493953</v>
      </c>
      <c r="F21" s="60">
        <f>SITHE_GL!D21</f>
        <v>-8465227</v>
      </c>
      <c r="G21" s="38">
        <f>SITHE_GL!E21</f>
        <v>-27815005</v>
      </c>
      <c r="H21" s="60">
        <f t="shared" ref="H21:I23" si="2">F21-D21</f>
        <v>-1415390</v>
      </c>
      <c r="I21" s="38">
        <f t="shared" si="2"/>
        <v>-5321052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23229</v>
      </c>
      <c r="E23" s="66">
        <f>'SITHE-FLSH'!M23</f>
        <v>71329</v>
      </c>
      <c r="F23" s="60">
        <f>SITHE_GL!D23</f>
        <v>23229</v>
      </c>
      <c r="G23" s="38">
        <f>SITHE_GL!E23</f>
        <v>70198.070000000007</v>
      </c>
      <c r="H23" s="60">
        <f t="shared" si="2"/>
        <v>0</v>
      </c>
      <c r="I23" s="38">
        <f t="shared" si="2"/>
        <v>-1130.929999999993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-9322398</v>
      </c>
      <c r="E24" s="39">
        <f t="shared" si="3"/>
        <v>-30580052</v>
      </c>
      <c r="F24" s="61">
        <f t="shared" si="3"/>
        <v>-9322398</v>
      </c>
      <c r="G24" s="39">
        <f t="shared" si="3"/>
        <v>-30978012.189999998</v>
      </c>
      <c r="H24" s="61">
        <f t="shared" si="3"/>
        <v>0</v>
      </c>
      <c r="I24" s="39">
        <f t="shared" si="3"/>
        <v>-397960.18999999977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340865</v>
      </c>
      <c r="E32" s="66">
        <f>'SITHE-FLSH'!M32</f>
        <v>1277954</v>
      </c>
      <c r="F32" s="60">
        <f>SITHE_GL!D32</f>
        <v>0</v>
      </c>
      <c r="G32" s="38">
        <f>SITHE_GL!E32</f>
        <v>0</v>
      </c>
      <c r="H32" s="60">
        <f>F32-D32</f>
        <v>-340865</v>
      </c>
      <c r="I32" s="38">
        <f>G32-E32</f>
        <v>-1277954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340865</v>
      </c>
      <c r="E36" s="39">
        <f t="shared" si="6"/>
        <v>1277954</v>
      </c>
      <c r="F36" s="61">
        <f t="shared" si="6"/>
        <v>0</v>
      </c>
      <c r="G36" s="39">
        <f t="shared" si="6"/>
        <v>0</v>
      </c>
      <c r="H36" s="61">
        <f t="shared" si="6"/>
        <v>-340865</v>
      </c>
      <c r="I36" s="39">
        <f t="shared" si="6"/>
        <v>-1277954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393304</v>
      </c>
      <c r="G39" s="38">
        <f>SITHE_GL!E39</f>
        <v>1188564.69</v>
      </c>
      <c r="H39" s="60">
        <f t="shared" ref="H39:I41" si="7">F39-D39</f>
        <v>393304</v>
      </c>
      <c r="I39" s="38">
        <f t="shared" si="7"/>
        <v>1188564.69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393304</v>
      </c>
      <c r="G43" s="39">
        <f t="shared" si="9"/>
        <v>1188564.69</v>
      </c>
      <c r="H43" s="61">
        <f t="shared" si="9"/>
        <v>393304</v>
      </c>
      <c r="I43" s="39">
        <f t="shared" si="9"/>
        <v>1188564.69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-19436</v>
      </c>
      <c r="E49" s="66">
        <f>'SITHE-FLSH'!M49</f>
        <v>-58735.591999999997</v>
      </c>
      <c r="F49" s="60">
        <f>SITHE_GL!D49</f>
        <v>-71843</v>
      </c>
      <c r="G49" s="38">
        <f>SITHE_GL!E49</f>
        <v>-217109.55000000005</v>
      </c>
      <c r="H49" s="60">
        <f>F49-D49</f>
        <v>-52407</v>
      </c>
      <c r="I49" s="38">
        <f>G49-E49</f>
        <v>-158373.95800000004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-23229</v>
      </c>
      <c r="E51" s="66">
        <f>'SITHE-FLSH'!M51</f>
        <v>-71329</v>
      </c>
      <c r="F51" s="60">
        <f>SITHE_GL!D51</f>
        <v>-23229</v>
      </c>
      <c r="G51" s="38">
        <f>SITHE_GL!E51</f>
        <v>-70198.039999999994</v>
      </c>
      <c r="H51" s="60">
        <f>F51-D51</f>
        <v>0</v>
      </c>
      <c r="I51" s="38">
        <f>G51-E51</f>
        <v>1130.9600000000064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-16785</v>
      </c>
      <c r="F54" s="60">
        <f>SITHE_GL!D54</f>
        <v>-977164.25</v>
      </c>
      <c r="G54" s="38">
        <f>SITHE_GL!E54</f>
        <v>-30650.55</v>
      </c>
      <c r="H54" s="60">
        <f>F54-D54</f>
        <v>-977164.25</v>
      </c>
      <c r="I54" s="38">
        <f>G54-E54</f>
        <v>-13865.55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-24155</v>
      </c>
      <c r="F56" s="61">
        <f t="shared" si="10"/>
        <v>-977164.25</v>
      </c>
      <c r="G56" s="39">
        <f t="shared" si="10"/>
        <v>-30650.55</v>
      </c>
      <c r="H56" s="61">
        <f t="shared" si="10"/>
        <v>-977164.25</v>
      </c>
      <c r="I56" s="39">
        <f t="shared" si="10"/>
        <v>-6495.5499999999993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1740930.2027</v>
      </c>
      <c r="F70" s="60">
        <f>SITHE_GL!D70</f>
        <v>0</v>
      </c>
      <c r="G70" s="38">
        <f>SITHE_GL!E70</f>
        <v>1740930.2</v>
      </c>
      <c r="H70" s="60">
        <f>F70-D70</f>
        <v>0</v>
      </c>
      <c r="I70" s="38">
        <f>G70-E70</f>
        <v>-2.7000000700354576E-3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102642</v>
      </c>
      <c r="F71" s="60">
        <f>SITHE_GL!D71</f>
        <v>0</v>
      </c>
      <c r="G71" s="38">
        <f>SITHE_GL!E71</f>
        <v>102642.44</v>
      </c>
      <c r="H71" s="60">
        <f>F71-D71</f>
        <v>0</v>
      </c>
      <c r="I71" s="38">
        <f>G71-E71</f>
        <v>0.44000000000232831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1843572.2027</v>
      </c>
      <c r="F72" s="69">
        <f t="shared" si="13"/>
        <v>0</v>
      </c>
      <c r="G72" s="70">
        <f t="shared" si="13"/>
        <v>1843572.64</v>
      </c>
      <c r="H72" s="69">
        <f t="shared" si="13"/>
        <v>0</v>
      </c>
      <c r="I72" s="70">
        <f t="shared" si="13"/>
        <v>0.43729999993229285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-1429259</v>
      </c>
      <c r="F74" s="60">
        <f>SITHE_GL!D74</f>
        <v>0</v>
      </c>
      <c r="G74" s="38">
        <f>SITHE_GL!E74</f>
        <v>-1429258.79</v>
      </c>
      <c r="H74" s="60">
        <f t="shared" ref="H74:I79" si="14">F74-D74</f>
        <v>0</v>
      </c>
      <c r="I74" s="38">
        <f t="shared" si="14"/>
        <v>0.2099999999627471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100000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-100000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318099.61070000025</v>
      </c>
      <c r="F82" s="71">
        <f>F16+F24+F29+F36+F43+F45+F47+F49</f>
        <v>0</v>
      </c>
      <c r="G82" s="72">
        <f>SUM(G72:G81)+G16+G24+G29+G36+G43+G45+G47+G49+G51+G56+G61+G66</f>
        <v>-74009.719999995927</v>
      </c>
      <c r="H82" s="71">
        <f>H16+H24+H29+H36+H43+H45+H47+H49</f>
        <v>0</v>
      </c>
      <c r="I82" s="72">
        <f>SUM(I72:I81)+I16+I24+I29+I36+I43+I45+I47+I49+I51+I56+I61+I66</f>
        <v>-392109.33069999941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2" zoomScale="75" workbookViewId="0">
      <selection activeCell="D62" sqref="A1:IV6553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7977348</v>
      </c>
      <c r="E11" s="66">
        <f>'ARUBA-FLSH'!M11</f>
        <v>25891291</v>
      </c>
      <c r="F11" s="60">
        <f>ARUBA_GL!D11</f>
        <v>7977348</v>
      </c>
      <c r="G11" s="38">
        <f>ARUBA_GL!E11</f>
        <v>25829366.57</v>
      </c>
      <c r="H11" s="60">
        <f>F11-D11</f>
        <v>0</v>
      </c>
      <c r="I11" s="38">
        <f>G11-E11</f>
        <v>-61924.429999999702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208512.51</v>
      </c>
      <c r="H12" s="60">
        <f>F12-D12</f>
        <v>0</v>
      </c>
      <c r="I12" s="38">
        <f>G12-E12</f>
        <v>208512.51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22758129</v>
      </c>
      <c r="E13" s="66">
        <f>'ARUBA-FLSH'!M13</f>
        <v>78531835</v>
      </c>
      <c r="F13" s="60">
        <f>ARUBA_GL!D13</f>
        <v>22758129</v>
      </c>
      <c r="G13" s="38">
        <f>ARUBA_GL!E13</f>
        <v>78531835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1502272</v>
      </c>
      <c r="F15" s="60">
        <f>ARUBA_GL!D15</f>
        <v>0</v>
      </c>
      <c r="G15" s="38">
        <f>ARUBA_GL!E15</f>
        <v>1498009</v>
      </c>
      <c r="H15" s="60">
        <f t="shared" si="0"/>
        <v>0</v>
      </c>
      <c r="I15" s="38">
        <f t="shared" si="0"/>
        <v>-4263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30735477</v>
      </c>
      <c r="E16" s="39">
        <f t="shared" si="1"/>
        <v>105925398</v>
      </c>
      <c r="F16" s="61">
        <f t="shared" si="1"/>
        <v>30735477</v>
      </c>
      <c r="G16" s="39">
        <f t="shared" si="1"/>
        <v>106067723.08</v>
      </c>
      <c r="H16" s="61">
        <f t="shared" si="1"/>
        <v>0</v>
      </c>
      <c r="I16" s="39">
        <f t="shared" si="1"/>
        <v>142325.08000000031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-3602851</v>
      </c>
      <c r="E19" s="66">
        <f>'ARUBA-FLSH'!M19</f>
        <v>-10791300</v>
      </c>
      <c r="F19" s="60">
        <f>ARUBA_GL!D19</f>
        <v>-3602851</v>
      </c>
      <c r="G19" s="38">
        <f>ARUBA_GL!E19</f>
        <v>-10944778.58</v>
      </c>
      <c r="H19" s="60">
        <f>F19-D19</f>
        <v>0</v>
      </c>
      <c r="I19" s="38">
        <f>G19-E19</f>
        <v>-153478.58000000007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154051.25</v>
      </c>
      <c r="H20" s="60">
        <f>F20-D20</f>
        <v>0</v>
      </c>
      <c r="I20" s="38">
        <f>G20-E20</f>
        <v>154051.25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-27314248</v>
      </c>
      <c r="E21" s="66">
        <f>'ARUBA-FLSH'!M21</f>
        <v>-92262178</v>
      </c>
      <c r="F21" s="60">
        <f>ARUBA_GL!D21</f>
        <v>-27314248</v>
      </c>
      <c r="G21" s="38">
        <f>ARUBA_GL!E21</f>
        <v>-92262178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152770</v>
      </c>
      <c r="E23" s="66">
        <f>'ARUBA-FLSH'!M23</f>
        <v>526934</v>
      </c>
      <c r="F23" s="60">
        <f>ARUBA_GL!D23</f>
        <v>152770</v>
      </c>
      <c r="G23" s="38">
        <f>ARUBA_GL!E23</f>
        <v>457546.15</v>
      </c>
      <c r="H23" s="60">
        <f t="shared" si="2"/>
        <v>0</v>
      </c>
      <c r="I23" s="38">
        <f t="shared" si="2"/>
        <v>-69387.849999999977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-30764329</v>
      </c>
      <c r="E24" s="39">
        <f t="shared" si="3"/>
        <v>-102526544</v>
      </c>
      <c r="F24" s="61">
        <f t="shared" si="3"/>
        <v>-30764329</v>
      </c>
      <c r="G24" s="39">
        <f t="shared" si="3"/>
        <v>-102595359.17999999</v>
      </c>
      <c r="H24" s="61">
        <f t="shared" si="3"/>
        <v>0</v>
      </c>
      <c r="I24" s="39">
        <f t="shared" si="3"/>
        <v>-68815.180000000051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28852</v>
      </c>
      <c r="E49" s="66">
        <f>'ARUBA-FLSH'!M49</f>
        <v>86411.74</v>
      </c>
      <c r="F49" s="60">
        <f>ARUBA_GL!D49</f>
        <v>28852</v>
      </c>
      <c r="G49" s="38">
        <f>ARUBA_GL!E49</f>
        <v>86411.739999999991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-152770</v>
      </c>
      <c r="E51" s="66">
        <f>'ARUBA-FLSH'!M51</f>
        <v>-526934</v>
      </c>
      <c r="F51" s="60">
        <f>ARUBA_GL!D51</f>
        <v>-152770</v>
      </c>
      <c r="G51" s="38">
        <f>ARUBA_GL!E51</f>
        <v>-457546.15</v>
      </c>
      <c r="H51" s="60">
        <f>F51-D51</f>
        <v>0</v>
      </c>
      <c r="I51" s="38">
        <f>G51-E51</f>
        <v>69387.849999999977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-40556</v>
      </c>
      <c r="F54" s="60">
        <f>ARUBA_GL!D54</f>
        <v>-2405182</v>
      </c>
      <c r="G54" s="38">
        <f>ARUBA_GL!E54</f>
        <v>-25145.54</v>
      </c>
      <c r="H54" s="60">
        <f>F54-D54</f>
        <v>-2405182</v>
      </c>
      <c r="I54" s="38">
        <f>G54-E54</f>
        <v>15410.46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-1502272</v>
      </c>
      <c r="F55" s="60">
        <f>ARUBA_GL!D55</f>
        <v>0</v>
      </c>
      <c r="G55" s="38">
        <f>ARUBA_GL!E55</f>
        <v>-1498008.55</v>
      </c>
      <c r="H55" s="60">
        <f>F55-D55</f>
        <v>0</v>
      </c>
      <c r="I55" s="38">
        <f>G55-E55</f>
        <v>4263.4499999999534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-1542828</v>
      </c>
      <c r="F56" s="61">
        <f t="shared" si="10"/>
        <v>-2405182</v>
      </c>
      <c r="G56" s="39">
        <f t="shared" si="10"/>
        <v>-1523154.09</v>
      </c>
      <c r="H56" s="61">
        <f t="shared" si="10"/>
        <v>-2405182</v>
      </c>
      <c r="I56" s="39">
        <f t="shared" si="10"/>
        <v>19673.909999999953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8648310.3781000078</v>
      </c>
      <c r="F70" s="60">
        <f>ARUBA_GL!D70</f>
        <v>0</v>
      </c>
      <c r="G70" s="38">
        <f>ARUBA_GL!E70</f>
        <v>8619399.3800000008</v>
      </c>
      <c r="H70" s="60">
        <f>F70-D70</f>
        <v>0</v>
      </c>
      <c r="I70" s="38">
        <f>G70-E70</f>
        <v>-28910.998100006953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-9201402</v>
      </c>
      <c r="F71" s="60">
        <f>ARUBA_GL!D71</f>
        <v>0</v>
      </c>
      <c r="G71" s="38">
        <f>ARUBA_GL!E71</f>
        <v>-9172490.7200000007</v>
      </c>
      <c r="H71" s="60">
        <f>F71-D71</f>
        <v>0</v>
      </c>
      <c r="I71" s="38">
        <f>G71-E71</f>
        <v>28911.279999999329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-553091.62189999223</v>
      </c>
      <c r="F72" s="69">
        <f t="shared" si="13"/>
        <v>0</v>
      </c>
      <c r="G72" s="70">
        <f t="shared" si="13"/>
        <v>-553091.33999999985</v>
      </c>
      <c r="H72" s="69">
        <f t="shared" si="13"/>
        <v>0</v>
      </c>
      <c r="I72" s="70">
        <f t="shared" si="13"/>
        <v>0.28189999237656593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-358430.15500000003</v>
      </c>
      <c r="F74" s="60">
        <f>ARUBA_GL!D74</f>
        <v>0</v>
      </c>
      <c r="G74" s="38">
        <f>ARUBA_GL!E74</f>
        <v>-1181666.58</v>
      </c>
      <c r="H74" s="60">
        <f t="shared" ref="H74:I79" si="14">F74-D74</f>
        <v>0</v>
      </c>
      <c r="I74" s="38">
        <f t="shared" si="14"/>
        <v>-823236.42500000005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0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503981.9631000068</v>
      </c>
      <c r="F82" s="71">
        <f>F16+F24+F29+F36+F43+F45+F47+F49</f>
        <v>0</v>
      </c>
      <c r="G82" s="72">
        <f>SUM(G72:G81)+G16+G24+G29+G36+G43+G45+G47+G49+G51+G56+G61+G66</f>
        <v>-156682.51999999606</v>
      </c>
      <c r="H82" s="71">
        <f>H16+H24+H29+H36+H43+H45+H47+H49</f>
        <v>0</v>
      </c>
      <c r="I82" s="72">
        <f>SUM(I72:I81)+I16+I24+I29+I36+I43+I45+I47+I49+I51+I56+I61+I66</f>
        <v>-660664.48310000752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58" zoomScale="75" workbookViewId="0">
      <selection activeCell="G78" sqref="G7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'MidMarket-FLSH'!L11</f>
        <v>0</v>
      </c>
      <c r="E11" s="66">
        <f>'MidMarket-FLSH'!M11</f>
        <v>0</v>
      </c>
      <c r="F11" s="60">
        <f>MidMarket_GL!D11</f>
        <v>0</v>
      </c>
      <c r="G11" s="38">
        <f>MidMarket_GL!E11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'MidMarket-FLSH'!L13</f>
        <v>0</v>
      </c>
      <c r="E13" s="66">
        <f>'MidMarket-FLSH'!M13</f>
        <v>0</v>
      </c>
      <c r="F13" s="60">
        <f>MidMarket_GL!D13</f>
        <v>0</v>
      </c>
      <c r="G13" s="38">
        <f>MidMarket_GL!E13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'MidMarket-FLSH'!L19</f>
        <v>0</v>
      </c>
      <c r="E19" s="66">
        <f>'MidMarket-FLSH'!M19</f>
        <v>0</v>
      </c>
      <c r="F19" s="60">
        <f>MidMarket_GL!D19</f>
        <v>0</v>
      </c>
      <c r="G19" s="38">
        <f>MidMarket_GL!E19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'MidMarket-FLSH'!L21</f>
        <v>0</v>
      </c>
      <c r="E21" s="66">
        <f>'MidMarket-FLSH'!M21</f>
        <v>0</v>
      </c>
      <c r="F21" s="60">
        <f>MidMarket_GL!D21</f>
        <v>0</v>
      </c>
      <c r="G21" s="38">
        <f>MidMarket_GL!E21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'MidMarket-FLSH'!L27</f>
        <v>0</v>
      </c>
      <c r="E27" s="66">
        <f>'MidMarket-FLSH'!M27</f>
        <v>0</v>
      </c>
      <c r="F27" s="60">
        <f>MidMarket_GL!D27</f>
        <v>0</v>
      </c>
      <c r="G27" s="38">
        <f>MidMarket_GL!E27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'MidMarket-FLSH'!L28</f>
        <v>0</v>
      </c>
      <c r="E28" s="66">
        <f>'MidMarket-FLSH'!M28</f>
        <v>0</v>
      </c>
      <c r="F28" s="60">
        <f>MidMarket_GL!D28</f>
        <v>0</v>
      </c>
      <c r="G28" s="38">
        <f>MidMarket_GL!E28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'MidMarket-FLSH'!L49</f>
        <v>0</v>
      </c>
      <c r="E49" s="66">
        <f>'MidMarket-FLSH'!M49</f>
        <v>0</v>
      </c>
      <c r="F49" s="60">
        <f>MidMarket_GL!D49</f>
        <v>0</v>
      </c>
      <c r="G49" s="38">
        <f>MidMarket_GL!E49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0</v>
      </c>
      <c r="F70" s="60">
        <f>MidMarket_GL!D70</f>
        <v>0</v>
      </c>
      <c r="G70" s="38">
        <f>MidMarket_GL!E70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0</v>
      </c>
      <c r="F71" s="60">
        <f>MidMarket_GL!D71</f>
        <v>0</v>
      </c>
      <c r="G71" s="38">
        <f>MidMarket_GL!E71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0</v>
      </c>
      <c r="F74" s="60">
        <f>MidMarket_GL!D74</f>
        <v>0</v>
      </c>
      <c r="G74" s="38">
        <f>MidMarket_GL!E74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3000</v>
      </c>
      <c r="F75" s="60">
        <f>MidMarket_GL!D75</f>
        <v>0</v>
      </c>
      <c r="G75" s="38">
        <f>MidMarket_GL!E75</f>
        <v>0</v>
      </c>
      <c r="H75" s="60">
        <f t="shared" si="14"/>
        <v>0</v>
      </c>
      <c r="I75" s="38">
        <f t="shared" si="14"/>
        <v>-3000</v>
      </c>
    </row>
    <row r="76" spans="1:9" x14ac:dyDescent="0.2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-9637924</v>
      </c>
      <c r="H79" s="60">
        <f t="shared" si="14"/>
        <v>0</v>
      </c>
      <c r="I79" s="38">
        <f t="shared" si="14"/>
        <v>-9637924</v>
      </c>
    </row>
    <row r="80" spans="1:9" x14ac:dyDescent="0.2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3881261.07</v>
      </c>
      <c r="H80" s="60">
        <f>F80-D80</f>
        <v>0</v>
      </c>
      <c r="I80" s="38">
        <f>G80-E80</f>
        <v>3881261.07</v>
      </c>
    </row>
    <row r="81" spans="1:63" x14ac:dyDescent="0.2">
      <c r="A81" s="9">
        <v>40</v>
      </c>
      <c r="B81" s="3"/>
      <c r="C81" s="10" t="s">
        <v>78</v>
      </c>
      <c r="D81" s="65">
        <f>'MidMarket-FLSH'!L81</f>
        <v>0</v>
      </c>
      <c r="E81" s="66">
        <f>'MidMarket-FLSH'!M81</f>
        <v>0</v>
      </c>
      <c r="F81" s="60">
        <f>MidMarket_GL!D81</f>
        <v>0</v>
      </c>
      <c r="G81" s="38">
        <f>MidMarket_GL!E81</f>
        <v>5759662.8499999996</v>
      </c>
      <c r="H81" s="60">
        <f>F81-D81</f>
        <v>0</v>
      </c>
      <c r="I81" s="38">
        <f>G81-E81</f>
        <v>5759662.8499999996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3000</v>
      </c>
      <c r="F82" s="71">
        <f>F16+F24+F29+F36+F43+F45+F47+F49</f>
        <v>0</v>
      </c>
      <c r="G82" s="72">
        <f>SUM(G72:G81)+G16+G24+G29+G36+G43+G45+G47+G49+G51+G56+G61+G66</f>
        <v>2999.9199999999255</v>
      </c>
      <c r="H82" s="71">
        <f>H16+H24+H29+H36+H43+H45+H47+H49</f>
        <v>0</v>
      </c>
      <c r="I82" s="72">
        <f>SUM(I72:I81)+I16+I24+I29+I36+I43+I45+I47+I49+I51+I56+I61+I66</f>
        <v>-8.0000000074505806E-2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26" activePane="bottomRight" state="frozen"/>
      <selection pane="topRight"/>
      <selection pane="bottomLeft"/>
      <selection pane="bottomRight" activeCell="E26" sqref="E2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4" width="15.42578125" style="31" customWidth="1"/>
    <col min="5" max="5" width="16.85546875" style="31" bestFit="1" customWidth="1"/>
    <col min="6" max="6" width="15.42578125" customWidth="1"/>
    <col min="7" max="7" width="17.85546875" bestFit="1" customWidth="1"/>
    <col min="8" max="8" width="15.42578125" customWidth="1"/>
    <col min="9" max="9" width="17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230">
        <f>+E11/D11</f>
        <v>3.3410152844179666</v>
      </c>
      <c r="F7" s="33"/>
      <c r="G7" s="230">
        <f>+G11/F11</f>
        <v>3.3199638818594166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139012948</v>
      </c>
      <c r="E11" s="66">
        <f>'EAST-EGM-FLSH'!M11</f>
        <v>464444384</v>
      </c>
      <c r="F11" s="60">
        <f>'EAST-EGM-GL'!D11</f>
        <v>144374265</v>
      </c>
      <c r="G11" s="38">
        <f>'EAST-EGM-GL'!E11</f>
        <v>479317345.2700001</v>
      </c>
      <c r="H11" s="60">
        <f>F11-D11</f>
        <v>5361317</v>
      </c>
      <c r="I11" s="38">
        <f>G11-E11</f>
        <v>14872961.2700001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5346831.4400000004</v>
      </c>
      <c r="H12" s="60">
        <f>F12-D12</f>
        <v>0</v>
      </c>
      <c r="I12" s="38">
        <f>G12-E12</f>
        <v>5346831.4400000004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109215273</v>
      </c>
      <c r="E13" s="66">
        <f>'EAST-EGM-FLSH'!M13</f>
        <v>391776024</v>
      </c>
      <c r="F13" s="60">
        <f>'EAST-EGM-GL'!D13</f>
        <v>109215273</v>
      </c>
      <c r="G13" s="38">
        <f>'EAST-EGM-GL'!E13</f>
        <v>391776024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29910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-29910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4762431.47</v>
      </c>
      <c r="H15" s="60">
        <f t="shared" si="0"/>
        <v>0</v>
      </c>
      <c r="I15" s="38">
        <f t="shared" si="0"/>
        <v>4762431.47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248228221</v>
      </c>
      <c r="E16" s="39">
        <f t="shared" si="1"/>
        <v>856250318</v>
      </c>
      <c r="F16" s="61">
        <f t="shared" si="1"/>
        <v>253589538</v>
      </c>
      <c r="G16" s="39">
        <f t="shared" si="1"/>
        <v>881202632.18000007</v>
      </c>
      <c r="H16" s="61">
        <f t="shared" si="1"/>
        <v>5361317</v>
      </c>
      <c r="I16" s="39">
        <f t="shared" si="1"/>
        <v>24952314.1800001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-146622820</v>
      </c>
      <c r="E19" s="66">
        <f>'EAST-EGM-FLSH'!M19</f>
        <v>-473540341</v>
      </c>
      <c r="F19" s="60">
        <f>'EAST-EGM-GL'!D19</f>
        <v>-149513287</v>
      </c>
      <c r="G19" s="38">
        <f>'EAST-EGM-GL'!E19</f>
        <v>-483206702.52999997</v>
      </c>
      <c r="H19" s="60">
        <f>F19-D19</f>
        <v>-2890467</v>
      </c>
      <c r="I19" s="38">
        <f>G19-E19</f>
        <v>-9666361.5299999714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-7792913.25</v>
      </c>
      <c r="H20" s="60">
        <f>F20-D20</f>
        <v>0</v>
      </c>
      <c r="I20" s="38">
        <f>G20-E20</f>
        <v>-7792913.25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-103672390</v>
      </c>
      <c r="E21" s="66">
        <f>'EAST-EGM-FLSH'!M21</f>
        <v>-371486755</v>
      </c>
      <c r="F21" s="60">
        <f>'EAST-EGM-GL'!D21</f>
        <v>-103672390</v>
      </c>
      <c r="G21" s="38">
        <f>'EAST-EGM-GL'!E21</f>
        <v>-371486755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524261</v>
      </c>
      <c r="E23" s="66">
        <f>'EAST-EGM-FLSH'!M23</f>
        <v>1819143</v>
      </c>
      <c r="F23" s="60">
        <f>'EAST-EGM-GL'!D23</f>
        <v>532058</v>
      </c>
      <c r="G23" s="38">
        <f>'EAST-EGM-GL'!E23</f>
        <v>1842830.4780000001</v>
      </c>
      <c r="H23" s="60">
        <f t="shared" si="2"/>
        <v>7797</v>
      </c>
      <c r="I23" s="38">
        <f t="shared" si="2"/>
        <v>23687.478000000119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-249770949</v>
      </c>
      <c r="E24" s="39">
        <f t="shared" si="3"/>
        <v>-843207953</v>
      </c>
      <c r="F24" s="61">
        <f t="shared" si="3"/>
        <v>-252653619</v>
      </c>
      <c r="G24" s="39">
        <f t="shared" si="3"/>
        <v>-860643540.30199993</v>
      </c>
      <c r="H24" s="61">
        <f t="shared" si="3"/>
        <v>-2882670</v>
      </c>
      <c r="I24" s="39">
        <f t="shared" si="3"/>
        <v>-17435587.301999971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20013</v>
      </c>
      <c r="G27" s="38">
        <f>'EAST-EGM-GL'!E27</f>
        <v>79601.740000000005</v>
      </c>
      <c r="H27" s="60">
        <f>F27-D27</f>
        <v>20013</v>
      </c>
      <c r="I27" s="38">
        <f>G27-E27</f>
        <v>79601.740000000005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-1041991</v>
      </c>
      <c r="G28" s="38">
        <f>'EAST-EGM-GL'!E28</f>
        <v>-3189260.81</v>
      </c>
      <c r="H28" s="60">
        <f>F28-D28</f>
        <v>-1041991</v>
      </c>
      <c r="I28" s="38">
        <f>G28-E28</f>
        <v>-3189260.81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-1021978</v>
      </c>
      <c r="G29" s="70">
        <f t="shared" si="4"/>
        <v>-3109659.07</v>
      </c>
      <c r="H29" s="69">
        <f t="shared" si="4"/>
        <v>-1021978</v>
      </c>
      <c r="I29" s="70">
        <f t="shared" si="4"/>
        <v>-3109659.07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12696</v>
      </c>
      <c r="E32" s="66">
        <f>'EAST-EGM-FLSH'!M32</f>
        <v>43920</v>
      </c>
      <c r="F32" s="60">
        <f>'EAST-EGM-GL'!D32</f>
        <v>-2814914</v>
      </c>
      <c r="G32" s="38">
        <f>'EAST-EGM-GL'!E32</f>
        <v>-8586725.2459999993</v>
      </c>
      <c r="H32" s="60">
        <f>F32-D32</f>
        <v>-2827610</v>
      </c>
      <c r="I32" s="38">
        <f>G32-E32</f>
        <v>-8630645.2459999993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539478</v>
      </c>
      <c r="E33" s="66">
        <f>'EAST-EGM-FLSH'!M33</f>
        <v>1729371</v>
      </c>
      <c r="F33" s="60">
        <f>'EAST-EGM-GL'!D33</f>
        <v>-1470329</v>
      </c>
      <c r="G33" s="38">
        <f>'EAST-EGM-GL'!E33</f>
        <v>-2834339.5799999996</v>
      </c>
      <c r="H33" s="60">
        <f t="shared" ref="H33:I35" si="5">F33-D33</f>
        <v>-2009807</v>
      </c>
      <c r="I33" s="38">
        <f t="shared" si="5"/>
        <v>-4563710.58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-752714</v>
      </c>
      <c r="E34" s="66">
        <f>'EAST-EGM-FLSH'!M34</f>
        <v>-2422261</v>
      </c>
      <c r="F34" s="60">
        <f>'EAST-EGM-GL'!D34</f>
        <v>840099</v>
      </c>
      <c r="G34" s="38">
        <f>'EAST-EGM-GL'!E34</f>
        <v>460624.64999999997</v>
      </c>
      <c r="H34" s="60">
        <f t="shared" si="5"/>
        <v>1592813</v>
      </c>
      <c r="I34" s="38">
        <f t="shared" si="5"/>
        <v>2882885.65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430900</v>
      </c>
      <c r="E35" s="66">
        <f>'EAST-EGM-FLSH'!M35</f>
        <v>-11595</v>
      </c>
      <c r="F35" s="60">
        <f>'EAST-EGM-GL'!D35</f>
        <v>-61411</v>
      </c>
      <c r="G35" s="38">
        <f>'EAST-EGM-GL'!E35</f>
        <v>0</v>
      </c>
      <c r="H35" s="60">
        <f t="shared" si="5"/>
        <v>-492311</v>
      </c>
      <c r="I35" s="38">
        <f t="shared" si="5"/>
        <v>11595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230360</v>
      </c>
      <c r="E36" s="39">
        <f t="shared" si="6"/>
        <v>-660565</v>
      </c>
      <c r="F36" s="61">
        <f t="shared" si="6"/>
        <v>-3506555</v>
      </c>
      <c r="G36" s="39">
        <f t="shared" si="6"/>
        <v>-10960440.175999999</v>
      </c>
      <c r="H36" s="61">
        <f t="shared" si="6"/>
        <v>-3736915</v>
      </c>
      <c r="I36" s="39">
        <f t="shared" si="6"/>
        <v>-10299875.175999999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1486286</v>
      </c>
      <c r="E39" s="66">
        <f>'EAST-EGM-FLSH'!M39</f>
        <v>4605091</v>
      </c>
      <c r="F39" s="60">
        <f>'EAST-EGM-GL'!D39</f>
        <v>4782187</v>
      </c>
      <c r="G39" s="38">
        <f>'EAST-EGM-GL'!E39</f>
        <v>13174387.640000001</v>
      </c>
      <c r="H39" s="60">
        <f t="shared" ref="H39:I41" si="7">F39-D39</f>
        <v>3295901</v>
      </c>
      <c r="I39" s="38">
        <f t="shared" si="7"/>
        <v>8569296.6400000006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-539171</v>
      </c>
      <c r="E40" s="66">
        <f>'EAST-EGM-FLSH'!M40</f>
        <v>-1657545</v>
      </c>
      <c r="F40" s="60">
        <f>'EAST-EGM-GL'!D40</f>
        <v>-1130431</v>
      </c>
      <c r="G40" s="38">
        <f>'EAST-EGM-GL'!E40</f>
        <v>-3434200.77</v>
      </c>
      <c r="H40" s="60">
        <f t="shared" si="7"/>
        <v>-591260</v>
      </c>
      <c r="I40" s="38">
        <f t="shared" si="7"/>
        <v>-1776655.77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-539171</v>
      </c>
      <c r="E42" s="70">
        <f t="shared" si="8"/>
        <v>-1657545</v>
      </c>
      <c r="F42" s="69">
        <f t="shared" si="8"/>
        <v>-1130431</v>
      </c>
      <c r="G42" s="70">
        <f t="shared" si="8"/>
        <v>-3434200.77</v>
      </c>
      <c r="H42" s="69">
        <f t="shared" si="8"/>
        <v>-591260</v>
      </c>
      <c r="I42" s="70">
        <f t="shared" si="8"/>
        <v>-1776655.77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947115</v>
      </c>
      <c r="E43" s="39">
        <f t="shared" si="9"/>
        <v>2947546</v>
      </c>
      <c r="F43" s="61">
        <f t="shared" si="9"/>
        <v>3651756</v>
      </c>
      <c r="G43" s="39">
        <f t="shared" si="9"/>
        <v>9740186.870000001</v>
      </c>
      <c r="H43" s="61">
        <f t="shared" si="9"/>
        <v>2704641</v>
      </c>
      <c r="I43" s="39">
        <f t="shared" si="9"/>
        <v>6792640.870000001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365703</v>
      </c>
      <c r="E49" s="66">
        <f>'EAST-EGM-FLSH'!M49</f>
        <v>1111005.7139999999</v>
      </c>
      <c r="F49" s="60">
        <f>'EAST-EGM-GL'!D49</f>
        <v>-59142</v>
      </c>
      <c r="G49" s="38">
        <f>'EAST-EGM-GL'!E49</f>
        <v>-179673.40400000103</v>
      </c>
      <c r="H49" s="60">
        <f>F49-D49</f>
        <v>-424845</v>
      </c>
      <c r="I49" s="38">
        <f>G49-E49</f>
        <v>-1290679.1180000009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-524261</v>
      </c>
      <c r="E51" s="66">
        <f>'EAST-EGM-FLSH'!M51</f>
        <v>-1819143</v>
      </c>
      <c r="F51" s="60">
        <f>'EAST-EGM-GL'!D51</f>
        <v>-533589</v>
      </c>
      <c r="G51" s="38">
        <f>'EAST-EGM-GL'!E51</f>
        <v>-1847481.6580000001</v>
      </c>
      <c r="H51" s="60">
        <f>F51-D51</f>
        <v>-9328</v>
      </c>
      <c r="I51" s="38">
        <f>G51-E51</f>
        <v>-28338.658000000054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-1884097</v>
      </c>
      <c r="F54" s="60">
        <f>'EAST-EGM-GL'!D54</f>
        <v>-143713983</v>
      </c>
      <c r="G54" s="38">
        <f>'EAST-EGM-GL'!E54</f>
        <v>-1499365.9599999997</v>
      </c>
      <c r="H54" s="60">
        <f>F54-D54</f>
        <v>-143713983</v>
      </c>
      <c r="I54" s="38">
        <f>G54-E54</f>
        <v>384731.04000000027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-2481969.5</v>
      </c>
      <c r="F55" s="60">
        <f>'EAST-EGM-GL'!D55</f>
        <v>0</v>
      </c>
      <c r="G55" s="38">
        <f>'EAST-EGM-GL'!E55</f>
        <v>-6711581.1900000004</v>
      </c>
      <c r="H55" s="60">
        <f>F55-D55</f>
        <v>0</v>
      </c>
      <c r="I55" s="38">
        <f>G55-E55</f>
        <v>-4229611.6900000004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-4366066.5</v>
      </c>
      <c r="F56" s="61">
        <f t="shared" si="10"/>
        <v>-143713983</v>
      </c>
      <c r="G56" s="39">
        <f t="shared" si="10"/>
        <v>-8210947.1500000004</v>
      </c>
      <c r="H56" s="61">
        <f t="shared" si="10"/>
        <v>-143713983</v>
      </c>
      <c r="I56" s="39">
        <f t="shared" si="10"/>
        <v>-3844880.6500000004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14964909.3883</v>
      </c>
      <c r="F70" s="60">
        <f>'EAST-EGM-GL'!D70</f>
        <v>0</v>
      </c>
      <c r="G70" s="38">
        <f>'EAST-EGM-GL'!E70</f>
        <v>14964909.390000001</v>
      </c>
      <c r="H70" s="60">
        <f>F70-D70</f>
        <v>0</v>
      </c>
      <c r="I70" s="38">
        <f>G70-E70</f>
        <v>1.7000008374452591E-3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-6531251</v>
      </c>
      <c r="F71" s="60">
        <f>'EAST-EGM-GL'!D71</f>
        <v>0</v>
      </c>
      <c r="G71" s="38">
        <f>'EAST-EGM-GL'!E71</f>
        <v>-6531251.8700000001</v>
      </c>
      <c r="H71" s="60">
        <f>F71-D71</f>
        <v>0</v>
      </c>
      <c r="I71" s="38">
        <f>G71-E71</f>
        <v>-0.87000000011175871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8433658.3882999998</v>
      </c>
      <c r="F72" s="69">
        <f t="shared" si="13"/>
        <v>0</v>
      </c>
      <c r="G72" s="70">
        <f t="shared" si="13"/>
        <v>8433657.5199999996</v>
      </c>
      <c r="H72" s="69">
        <f t="shared" si="13"/>
        <v>0</v>
      </c>
      <c r="I72" s="70">
        <f t="shared" si="13"/>
        <v>-0.86829999927431345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1756614</v>
      </c>
      <c r="F74" s="60">
        <f>'EAST-EGM-GL'!D74</f>
        <v>0</v>
      </c>
      <c r="G74" s="38">
        <f>'EAST-EGM-GL'!E74</f>
        <v>1208671.49</v>
      </c>
      <c r="H74" s="60">
        <f t="shared" ref="H74:I79" si="14">F74-D74</f>
        <v>0</v>
      </c>
      <c r="I74" s="38">
        <f t="shared" si="14"/>
        <v>-547942.51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22807</v>
      </c>
      <c r="F75" s="60">
        <f>'EAST-EGM-GL'!D75</f>
        <v>0</v>
      </c>
      <c r="G75" s="38">
        <f>'EAST-EGM-GL'!E75</f>
        <v>116955</v>
      </c>
      <c r="H75" s="60">
        <f t="shared" si="14"/>
        <v>0</v>
      </c>
      <c r="I75" s="38">
        <f t="shared" si="14"/>
        <v>94148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-12051</v>
      </c>
      <c r="F76" s="60">
        <f>'EAST-EGM-GL'!D76</f>
        <v>0</v>
      </c>
      <c r="G76" s="38">
        <f>'EAST-EGM-GL'!E76</f>
        <v>-12539.56</v>
      </c>
      <c r="H76" s="60">
        <f t="shared" si="14"/>
        <v>0</v>
      </c>
      <c r="I76" s="38">
        <f t="shared" si="14"/>
        <v>-488.55999999999949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353468</v>
      </c>
      <c r="F81" s="60">
        <f>'EAST-EGM-GL'!D81</f>
        <v>0</v>
      </c>
      <c r="G81" s="38">
        <f>'EAST-EGM-GL'!E81</f>
        <v>396494.08000000002</v>
      </c>
      <c r="H81" s="60">
        <f>F81-D81</f>
        <v>0</v>
      </c>
      <c r="I81" s="38">
        <f>G81-E81</f>
        <v>43026.080000000016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450</v>
      </c>
      <c r="E82" s="72">
        <f>SUM(E72:E81)+E16+E24+E29+E36+E43+E45+E47+E49+E51+E56+E61+E66</f>
        <v>20787412.547299996</v>
      </c>
      <c r="F82" s="71">
        <f>F16+F24+F29+F36+F43+F45+F47+F49</f>
        <v>0</v>
      </c>
      <c r="G82" s="72">
        <f>SUM(G72:G81)+G16+G24+G29+G36+G43+G45+G47+G49+G51+G56+G61+G66</f>
        <v>16134315.82000011</v>
      </c>
      <c r="H82" s="71">
        <f>H16+H24+H29+H36+H43+H45+H47+H49</f>
        <v>-450</v>
      </c>
      <c r="I82" s="72">
        <f>SUM(I72:I81)+I16+I24+I29+I36+I43+I45+I47+I49+I51+I56+I61+I66</f>
        <v>-4653096.7272998709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'EAST-EGM-FLSH'!L86</f>
        <v>0</v>
      </c>
      <c r="E86" s="145">
        <f>'EAST-EGM-FLSH'!M86</f>
        <v>-18621</v>
      </c>
      <c r="F86" s="145">
        <f>'EAST-EGM-GL'!D86</f>
        <v>0</v>
      </c>
      <c r="G86" s="145">
        <f>'EAST-EGM-GL'!E86</f>
        <v>-19000.45</v>
      </c>
      <c r="H86" s="145">
        <f t="shared" ref="H86:I88" si="15">F86-D86</f>
        <v>0</v>
      </c>
      <c r="I86" s="145">
        <f t="shared" si="15"/>
        <v>-379.45000000000073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-18621</v>
      </c>
      <c r="F89" s="160">
        <f t="shared" si="16"/>
        <v>0</v>
      </c>
      <c r="G89" s="160">
        <f t="shared" si="16"/>
        <v>-19000.45</v>
      </c>
      <c r="H89" s="160">
        <f t="shared" si="16"/>
        <v>0</v>
      </c>
      <c r="I89" s="160">
        <f t="shared" si="16"/>
        <v>-379.45000000000073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450</v>
      </c>
      <c r="E91" s="160">
        <f t="shared" si="17"/>
        <v>20768791.547299996</v>
      </c>
      <c r="F91" s="160">
        <f t="shared" si="17"/>
        <v>0</v>
      </c>
      <c r="G91" s="160">
        <f t="shared" si="17"/>
        <v>16115315.370000111</v>
      </c>
      <c r="H91" s="160">
        <f t="shared" si="17"/>
        <v>-450</v>
      </c>
      <c r="I91" s="160">
        <f t="shared" si="17"/>
        <v>-4653476.1772998711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58" zoomScale="75" workbookViewId="0">
      <selection activeCell="A58" sqref="A5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'EAST-MKT-FLSH'!L11</f>
        <v>48299228</v>
      </c>
      <c r="E11" s="66">
        <f>'EAST-MKT-FLSH'!M11</f>
        <v>166492096</v>
      </c>
      <c r="F11" s="60">
        <f>'EAST-MKT-GL'!D11</f>
        <v>47467850</v>
      </c>
      <c r="G11" s="38">
        <f>'EAST-MKT-GL'!E11</f>
        <v>158993449.31</v>
      </c>
      <c r="H11" s="60">
        <f>F11-D11</f>
        <v>-831378</v>
      </c>
      <c r="I11" s="38">
        <f>G11-E11</f>
        <v>-7498646.6899999976</v>
      </c>
    </row>
    <row r="12" spans="1:22" x14ac:dyDescent="0.2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4362869.51</v>
      </c>
      <c r="H12" s="60">
        <f>F12-D12</f>
        <v>0</v>
      </c>
      <c r="I12" s="38">
        <f>G12-E12</f>
        <v>4362869.51</v>
      </c>
    </row>
    <row r="13" spans="1:22" x14ac:dyDescent="0.2">
      <c r="A13" s="9">
        <v>3</v>
      </c>
      <c r="B13" s="7"/>
      <c r="C13" s="18" t="s">
        <v>27</v>
      </c>
      <c r="D13" s="65">
        <f>'EAST-MKT-FLSH'!L13</f>
        <v>10792383</v>
      </c>
      <c r="E13" s="66">
        <f>'EAST-MKT-FLSH'!M13</f>
        <v>40494735</v>
      </c>
      <c r="F13" s="60">
        <f>'EAST-MKT-GL'!D13</f>
        <v>10792383</v>
      </c>
      <c r="G13" s="38">
        <f>'EAST-MKT-GL'!E13</f>
        <v>40494735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29846.84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-29846.84</v>
      </c>
    </row>
    <row r="15" spans="1:22" x14ac:dyDescent="0.2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-15856</v>
      </c>
      <c r="H15" s="60">
        <f t="shared" si="0"/>
        <v>0</v>
      </c>
      <c r="I15" s="38">
        <f t="shared" si="0"/>
        <v>-15856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59091611</v>
      </c>
      <c r="E16" s="39">
        <f t="shared" si="1"/>
        <v>207016677.84</v>
      </c>
      <c r="F16" s="61">
        <f t="shared" si="1"/>
        <v>58260233</v>
      </c>
      <c r="G16" s="39">
        <f t="shared" si="1"/>
        <v>203835197.81999999</v>
      </c>
      <c r="H16" s="61">
        <f t="shared" si="1"/>
        <v>-831378</v>
      </c>
      <c r="I16" s="39">
        <f t="shared" si="1"/>
        <v>-3181480.0199999977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'EAST-MKT-FLSH'!L19</f>
        <v>-42546346</v>
      </c>
      <c r="E19" s="66">
        <f>'EAST-MKT-FLSH'!M19</f>
        <v>-144657584</v>
      </c>
      <c r="F19" s="60">
        <f>'EAST-MKT-GL'!D19</f>
        <v>-42737852</v>
      </c>
      <c r="G19" s="38">
        <f>'EAST-MKT-GL'!E19</f>
        <v>-143281234.91</v>
      </c>
      <c r="H19" s="60">
        <f>F19-D19</f>
        <v>-191506</v>
      </c>
      <c r="I19" s="38">
        <f>G19-E19</f>
        <v>1376349.0900000036</v>
      </c>
    </row>
    <row r="20" spans="1:9" x14ac:dyDescent="0.2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-2294487.2199999997</v>
      </c>
      <c r="H20" s="60">
        <f>F20-D20</f>
        <v>0</v>
      </c>
      <c r="I20" s="38">
        <f>G20-E20</f>
        <v>-2294487.2199999997</v>
      </c>
    </row>
    <row r="21" spans="1:9" x14ac:dyDescent="0.2">
      <c r="A21" s="9">
        <v>8</v>
      </c>
      <c r="B21" s="7"/>
      <c r="C21" s="18" t="s">
        <v>27</v>
      </c>
      <c r="D21" s="65">
        <f>'EAST-MKT-FLSH'!L21</f>
        <v>-16633129</v>
      </c>
      <c r="E21" s="66">
        <f>'EAST-MKT-FLSH'!M21</f>
        <v>-61754732</v>
      </c>
      <c r="F21" s="60">
        <f>'EAST-MKT-GL'!D21</f>
        <v>-16633129</v>
      </c>
      <c r="G21" s="38">
        <f>'EAST-MKT-GL'!E21</f>
        <v>-61752308</v>
      </c>
      <c r="H21" s="60">
        <f t="shared" ref="H21:I23" si="2">F21-D21</f>
        <v>0</v>
      </c>
      <c r="I21" s="38">
        <f t="shared" si="2"/>
        <v>2424</v>
      </c>
    </row>
    <row r="22" spans="1:9" x14ac:dyDescent="0.2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'EAST-MKT-FLSH'!L23</f>
        <v>172145</v>
      </c>
      <c r="E23" s="66">
        <f>'EAST-MKT-FLSH'!M23</f>
        <v>632104</v>
      </c>
      <c r="F23" s="60">
        <f>'EAST-MKT-GL'!D23</f>
        <v>150665</v>
      </c>
      <c r="G23" s="38">
        <f>'EAST-MKT-GL'!E23</f>
        <v>231282</v>
      </c>
      <c r="H23" s="60">
        <f t="shared" si="2"/>
        <v>-21480</v>
      </c>
      <c r="I23" s="38">
        <f t="shared" si="2"/>
        <v>-400822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-59007330</v>
      </c>
      <c r="E24" s="39">
        <f t="shared" si="3"/>
        <v>-205780212</v>
      </c>
      <c r="F24" s="61">
        <f t="shared" si="3"/>
        <v>-59220316</v>
      </c>
      <c r="G24" s="39">
        <f t="shared" si="3"/>
        <v>-207096748.13</v>
      </c>
      <c r="H24" s="61">
        <f t="shared" si="3"/>
        <v>-212986</v>
      </c>
      <c r="I24" s="39">
        <f t="shared" si="3"/>
        <v>-1316536.1299999962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'EAST-MKT-FLSH'!L32</f>
        <v>67871</v>
      </c>
      <c r="E32" s="66">
        <f>'EAST-MKT-FLSH'!M32</f>
        <v>241160</v>
      </c>
      <c r="F32" s="60">
        <f>'EAST-MKT-GL'!D32</f>
        <v>67871</v>
      </c>
      <c r="G32" s="38">
        <f>'EAST-MKT-GL'!E32</f>
        <v>241160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'EAST-MKT-FLSH'!L33</f>
        <v>2174</v>
      </c>
      <c r="E33" s="66">
        <f>'EAST-MKT-FLSH'!M33</f>
        <v>6781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-2174</v>
      </c>
      <c r="I33" s="38">
        <f t="shared" si="5"/>
        <v>-6781</v>
      </c>
    </row>
    <row r="34" spans="1:9" x14ac:dyDescent="0.2">
      <c r="A34" s="9">
        <v>15</v>
      </c>
      <c r="B34" s="7"/>
      <c r="C34" s="18" t="s">
        <v>41</v>
      </c>
      <c r="D34" s="65">
        <f>'EAST-MKT-FLSH'!L34</f>
        <v>-2208</v>
      </c>
      <c r="E34" s="66">
        <f>'EAST-MKT-FLSH'!M34</f>
        <v>-6887</v>
      </c>
      <c r="F34" s="60">
        <f>'EAST-MKT-GL'!D34</f>
        <v>0</v>
      </c>
      <c r="G34" s="38">
        <f>'EAST-MKT-GL'!E34</f>
        <v>0</v>
      </c>
      <c r="H34" s="60">
        <f t="shared" si="5"/>
        <v>2208</v>
      </c>
      <c r="I34" s="38">
        <f t="shared" si="5"/>
        <v>6887</v>
      </c>
    </row>
    <row r="35" spans="1:9" x14ac:dyDescent="0.2">
      <c r="A35" s="9">
        <v>16</v>
      </c>
      <c r="B35" s="7"/>
      <c r="C35" s="18" t="s">
        <v>42</v>
      </c>
      <c r="D35" s="65">
        <f>'EAST-MKT-FLSH'!L35</f>
        <v>55110</v>
      </c>
      <c r="E35" s="66">
        <f>'EAST-MKT-FLSH'!M35</f>
        <v>4882</v>
      </c>
      <c r="F35" s="60">
        <f>'EAST-MKT-GL'!D35</f>
        <v>61411</v>
      </c>
      <c r="G35" s="38">
        <f>'EAST-MKT-GL'!E35</f>
        <v>0</v>
      </c>
      <c r="H35" s="60">
        <f t="shared" si="5"/>
        <v>6301</v>
      </c>
      <c r="I35" s="38">
        <f t="shared" si="5"/>
        <v>-4882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122947</v>
      </c>
      <c r="E36" s="39">
        <f t="shared" si="6"/>
        <v>245936</v>
      </c>
      <c r="F36" s="61">
        <f t="shared" si="6"/>
        <v>129282</v>
      </c>
      <c r="G36" s="39">
        <f t="shared" si="6"/>
        <v>241160</v>
      </c>
      <c r="H36" s="61">
        <f t="shared" si="6"/>
        <v>6335</v>
      </c>
      <c r="I36" s="39">
        <f t="shared" si="6"/>
        <v>-4776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'EAST-MKT-FLSH'!L39</f>
        <v>30856</v>
      </c>
      <c r="E39" s="66">
        <f>'EAST-MKT-FLSH'!M39</f>
        <v>100282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-30856</v>
      </c>
      <c r="I39" s="38">
        <f t="shared" si="7"/>
        <v>-100282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'EAST-MKT-FLSH'!L40</f>
        <v>0</v>
      </c>
      <c r="E40" s="66">
        <f>'EAST-MKT-FLSH'!M40</f>
        <v>0</v>
      </c>
      <c r="F40" s="60">
        <f>'EAST-MKT-GL'!D40</f>
        <v>0</v>
      </c>
      <c r="G40" s="38">
        <f>'EAST-MKT-GL'!E40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30856</v>
      </c>
      <c r="E43" s="39">
        <f t="shared" si="9"/>
        <v>100282</v>
      </c>
      <c r="F43" s="61">
        <f t="shared" si="9"/>
        <v>0</v>
      </c>
      <c r="G43" s="39">
        <f t="shared" si="9"/>
        <v>0</v>
      </c>
      <c r="H43" s="61">
        <f t="shared" si="9"/>
        <v>-30856</v>
      </c>
      <c r="I43" s="39">
        <f t="shared" si="9"/>
        <v>-100282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'EAST-MKT-FLSH'!L49</f>
        <v>-238084</v>
      </c>
      <c r="E49" s="66">
        <f>'EAST-MKT-FLSH'!M49</f>
        <v>-772582.58</v>
      </c>
      <c r="F49" s="60">
        <f>'EAST-MKT-GL'!D49</f>
        <v>830801</v>
      </c>
      <c r="G49" s="38">
        <f>'EAST-MKT-GL'!E49</f>
        <v>2695949.5900000008</v>
      </c>
      <c r="H49" s="60">
        <f>F49-D49</f>
        <v>1068885</v>
      </c>
      <c r="I49" s="38">
        <f>G49-E49</f>
        <v>3468532.1700000009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'EAST-MKT-FLSH'!L51</f>
        <v>-172145</v>
      </c>
      <c r="E51" s="66">
        <f>'EAST-MKT-FLSH'!M51</f>
        <v>-632104</v>
      </c>
      <c r="F51" s="60">
        <f>'EAST-MKT-GL'!D51</f>
        <v>-150665</v>
      </c>
      <c r="G51" s="38">
        <f>'EAST-MKT-GL'!E51</f>
        <v>-231282</v>
      </c>
      <c r="H51" s="60">
        <f>F51-D51</f>
        <v>21480</v>
      </c>
      <c r="I51" s="38">
        <f>G51-E51</f>
        <v>400822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-358654</v>
      </c>
      <c r="F54" s="60">
        <f>'EAST-MKT-GL'!D54</f>
        <v>-10461383</v>
      </c>
      <c r="G54" s="38">
        <f>'EAST-MKT-GL'!E54</f>
        <v>-317885.74</v>
      </c>
      <c r="H54" s="60">
        <f>F54-D54</f>
        <v>-10461383</v>
      </c>
      <c r="I54" s="38">
        <f>G54-E54</f>
        <v>40768.260000000009</v>
      </c>
    </row>
    <row r="55" spans="1:9" x14ac:dyDescent="0.2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0</v>
      </c>
      <c r="F55" s="60">
        <f>'EAST-MKT-GL'!D55</f>
        <v>0</v>
      </c>
      <c r="G55" s="38">
        <f>'EAST-MKT-GL'!E55</f>
        <v>-15697.270000000077</v>
      </c>
      <c r="H55" s="60">
        <f>F55-D55</f>
        <v>0</v>
      </c>
      <c r="I55" s="38">
        <f>G55-E55</f>
        <v>-15697.270000000077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-358654</v>
      </c>
      <c r="F56" s="61">
        <f t="shared" si="10"/>
        <v>-10461383</v>
      </c>
      <c r="G56" s="39">
        <f t="shared" si="10"/>
        <v>-333583.01000000007</v>
      </c>
      <c r="H56" s="61">
        <f t="shared" si="10"/>
        <v>-10461383</v>
      </c>
      <c r="I56" s="39">
        <f t="shared" si="10"/>
        <v>25070.989999999932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6919989.6063000001</v>
      </c>
      <c r="F70" s="60">
        <f>'EAST-MKT-GL'!D70</f>
        <v>0</v>
      </c>
      <c r="G70" s="38">
        <f>'EAST-MKT-GL'!E70</f>
        <v>6919989.6100000003</v>
      </c>
      <c r="H70" s="60">
        <f>F70-D70</f>
        <v>0</v>
      </c>
      <c r="I70" s="38">
        <f>G70-E70</f>
        <v>3.7000002339482307E-3</v>
      </c>
    </row>
    <row r="71" spans="1:9" x14ac:dyDescent="0.2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-106722</v>
      </c>
      <c r="F71" s="60">
        <f>'EAST-MKT-GL'!D71</f>
        <v>0</v>
      </c>
      <c r="G71" s="38">
        <f>'EAST-MKT-GL'!E71</f>
        <v>-106722.64</v>
      </c>
      <c r="H71" s="60">
        <f>F71-D71</f>
        <v>0</v>
      </c>
      <c r="I71" s="38">
        <f>G71-E71</f>
        <v>-0.63999999999941792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6813267.6063000001</v>
      </c>
      <c r="F72" s="69">
        <f t="shared" si="13"/>
        <v>0</v>
      </c>
      <c r="G72" s="70">
        <f t="shared" si="13"/>
        <v>6813266.9700000007</v>
      </c>
      <c r="H72" s="69">
        <f t="shared" si="13"/>
        <v>0</v>
      </c>
      <c r="I72" s="70">
        <f t="shared" si="13"/>
        <v>-0.63629999976546969</v>
      </c>
    </row>
    <row r="73" spans="1:9" x14ac:dyDescent="0.2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-2238915</v>
      </c>
      <c r="F74" s="60">
        <f>'EAST-MKT-GL'!D74</f>
        <v>0</v>
      </c>
      <c r="G74" s="38">
        <f>'EAST-MKT-GL'!E74</f>
        <v>-1683372</v>
      </c>
      <c r="H74" s="60">
        <f t="shared" ref="H74:I79" si="14">F74-D74</f>
        <v>0</v>
      </c>
      <c r="I74" s="38">
        <f t="shared" si="14"/>
        <v>555543</v>
      </c>
    </row>
    <row r="75" spans="1:9" x14ac:dyDescent="0.2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0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-821</v>
      </c>
      <c r="F76" s="60">
        <f>'EAST-MKT-GL'!D76</f>
        <v>0</v>
      </c>
      <c r="G76" s="38">
        <f>'EAST-MKT-GL'!E76</f>
        <v>0</v>
      </c>
      <c r="H76" s="60">
        <f t="shared" si="14"/>
        <v>0</v>
      </c>
      <c r="I76" s="38">
        <f t="shared" si="14"/>
        <v>821</v>
      </c>
    </row>
    <row r="77" spans="1:9" x14ac:dyDescent="0.2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0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4392874.8662999999</v>
      </c>
      <c r="F82" s="71">
        <f>F16+F24+F29+F36+F43+F45+F47+F49</f>
        <v>0</v>
      </c>
      <c r="G82" s="72">
        <f>SUM(G72:G81)+G16+G24+G29+G36+G43+G45+G47+G49+G51+G56+G61+G66</f>
        <v>4240589.2399999974</v>
      </c>
      <c r="H82" s="71">
        <f>H16+H24+H29+H36+H43+H45+H47+H49</f>
        <v>0</v>
      </c>
      <c r="I82" s="72">
        <f>SUM(I72:I81)+I16+I24+I29+I36+I43+I45+I47+I49+I51+I56+I61+I66</f>
        <v>-152285.62629999296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-40945.879999999997</v>
      </c>
      <c r="H12" s="60">
        <f>F12-D12</f>
        <v>0</v>
      </c>
      <c r="I12" s="38">
        <f>G12-E12</f>
        <v>-40945.879999999997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-40945.879999999997</v>
      </c>
      <c r="H16" s="61">
        <f t="shared" si="1"/>
        <v>0</v>
      </c>
      <c r="I16" s="39">
        <f t="shared" si="1"/>
        <v>-40945.879999999997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-40945.879999999997</v>
      </c>
      <c r="H82" s="71">
        <f>H16+H24+H29+H36+H43+H45+H47+H49</f>
        <v>0</v>
      </c>
      <c r="I82" s="72">
        <f>SUM(I72:I81)+I16+I24+I29+I36+I43+I45+I47+I49+I51+I56+I61+I66</f>
        <v>-40945.879999999997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139012948</v>
      </c>
      <c r="E11" s="66">
        <f>'EAST-CON-FLSH'!M11</f>
        <v>464444384</v>
      </c>
      <c r="F11" s="60">
        <f>'EAST-CON-GL '!D11</f>
        <v>144374265</v>
      </c>
      <c r="G11" s="38">
        <f>'EAST-CON-GL '!E11</f>
        <v>479317345.2700001</v>
      </c>
      <c r="H11" s="60">
        <f>F11-D11</f>
        <v>5361317</v>
      </c>
      <c r="I11" s="38">
        <f>G11-E11</f>
        <v>14872961.2700001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5305885.5600000005</v>
      </c>
      <c r="H12" s="60">
        <f>F12-D12</f>
        <v>0</v>
      </c>
      <c r="I12" s="38">
        <f>G12-E12</f>
        <v>5305885.5600000005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109215273</v>
      </c>
      <c r="E13" s="66">
        <f>'EAST-CON-FLSH'!M13</f>
        <v>391776024</v>
      </c>
      <c r="F13" s="60">
        <f>'EAST-CON-GL '!D13</f>
        <v>109215273</v>
      </c>
      <c r="G13" s="38">
        <f>'EAST-CON-GL '!E13</f>
        <v>391776024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29910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-29910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4762431.47</v>
      </c>
      <c r="H15" s="60">
        <f t="shared" si="0"/>
        <v>0</v>
      </c>
      <c r="I15" s="38">
        <f t="shared" si="0"/>
        <v>4762431.47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248228221</v>
      </c>
      <c r="E16" s="39">
        <f t="shared" si="1"/>
        <v>856250318</v>
      </c>
      <c r="F16" s="61">
        <f t="shared" si="1"/>
        <v>253589538</v>
      </c>
      <c r="G16" s="39">
        <f t="shared" si="1"/>
        <v>881161686.30000019</v>
      </c>
      <c r="H16" s="61">
        <f t="shared" si="1"/>
        <v>5361317</v>
      </c>
      <c r="I16" s="39">
        <f t="shared" si="1"/>
        <v>24911368.300000101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-146622820</v>
      </c>
      <c r="E19" s="66">
        <f>'EAST-CON-FLSH'!M19</f>
        <v>-473540341</v>
      </c>
      <c r="F19" s="60">
        <f>'EAST-CON-GL '!D19</f>
        <v>-149513287</v>
      </c>
      <c r="G19" s="38">
        <f>'EAST-CON-GL '!E19</f>
        <v>-483206702.52999997</v>
      </c>
      <c r="H19" s="60">
        <f>F19-D19</f>
        <v>-2890467</v>
      </c>
      <c r="I19" s="38">
        <f>G19-E19</f>
        <v>-9666361.5299999714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-7792913.25</v>
      </c>
      <c r="H20" s="60">
        <f>F20-D20</f>
        <v>0</v>
      </c>
      <c r="I20" s="38">
        <f>G20-E20</f>
        <v>-7792913.25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-103672390</v>
      </c>
      <c r="E21" s="66">
        <f>'EAST-CON-FLSH'!M21</f>
        <v>-371486755</v>
      </c>
      <c r="F21" s="60">
        <f>'EAST-CON-GL '!D21</f>
        <v>-103672390</v>
      </c>
      <c r="G21" s="38">
        <f>'EAST-CON-GL '!E21</f>
        <v>-371486755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524261</v>
      </c>
      <c r="E23" s="66">
        <f>'EAST-CON-FLSH'!M23</f>
        <v>1819143</v>
      </c>
      <c r="F23" s="60">
        <f>'EAST-CON-GL '!D23</f>
        <v>532058</v>
      </c>
      <c r="G23" s="38">
        <f>'EAST-CON-GL '!E23</f>
        <v>1842830.4780000001</v>
      </c>
      <c r="H23" s="60">
        <f t="shared" si="2"/>
        <v>7797</v>
      </c>
      <c r="I23" s="38">
        <f t="shared" si="2"/>
        <v>23687.478000000119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-249770949</v>
      </c>
      <c r="E24" s="39">
        <f t="shared" si="3"/>
        <v>-843207953</v>
      </c>
      <c r="F24" s="61">
        <f t="shared" si="3"/>
        <v>-252653619</v>
      </c>
      <c r="G24" s="39">
        <f t="shared" si="3"/>
        <v>-860643540.30199993</v>
      </c>
      <c r="H24" s="61">
        <f t="shared" si="3"/>
        <v>-2882670</v>
      </c>
      <c r="I24" s="39">
        <f t="shared" si="3"/>
        <v>-17435587.301999971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20013</v>
      </c>
      <c r="G27" s="38">
        <f>'EAST-CON-GL '!E27</f>
        <v>79601.740000000005</v>
      </c>
      <c r="H27" s="60">
        <f>F27-D27</f>
        <v>20013</v>
      </c>
      <c r="I27" s="38">
        <f>G27-E27</f>
        <v>79601.740000000005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-1041991</v>
      </c>
      <c r="G28" s="38">
        <f>'EAST-CON-GL '!E28</f>
        <v>-3189260.81</v>
      </c>
      <c r="H28" s="60">
        <f>F28-D28</f>
        <v>-1041991</v>
      </c>
      <c r="I28" s="38">
        <f>G28-E28</f>
        <v>-3189260.81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-1021978</v>
      </c>
      <c r="G29" s="70">
        <f t="shared" si="4"/>
        <v>-3109659.07</v>
      </c>
      <c r="H29" s="69">
        <f t="shared" si="4"/>
        <v>-1021978</v>
      </c>
      <c r="I29" s="70">
        <f t="shared" si="4"/>
        <v>-3109659.07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12696</v>
      </c>
      <c r="E32" s="66">
        <f>'EAST-CON-FLSH'!M32</f>
        <v>43920</v>
      </c>
      <c r="F32" s="60">
        <f>'EAST-CON-GL '!D32</f>
        <v>-2814914</v>
      </c>
      <c r="G32" s="38">
        <f>'EAST-CON-GL '!E32</f>
        <v>-8586725.2459999993</v>
      </c>
      <c r="H32" s="60">
        <f>F32-D32</f>
        <v>-2827610</v>
      </c>
      <c r="I32" s="38">
        <f>G32-E32</f>
        <v>-8630645.2459999993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539478</v>
      </c>
      <c r="E33" s="66">
        <f>'EAST-CON-FLSH'!M33</f>
        <v>1729371</v>
      </c>
      <c r="F33" s="60">
        <f>'EAST-CON-GL '!D33</f>
        <v>-1470329</v>
      </c>
      <c r="G33" s="38">
        <f>'EAST-CON-GL '!E33</f>
        <v>-2834339.5799999996</v>
      </c>
      <c r="H33" s="60">
        <f t="shared" ref="H33:I35" si="5">F33-D33</f>
        <v>-2009807</v>
      </c>
      <c r="I33" s="38">
        <f t="shared" si="5"/>
        <v>-4563710.58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-752714</v>
      </c>
      <c r="E34" s="66">
        <f>'EAST-CON-FLSH'!M34</f>
        <v>-2422261</v>
      </c>
      <c r="F34" s="60">
        <f>'EAST-CON-GL '!D34</f>
        <v>840099</v>
      </c>
      <c r="G34" s="38">
        <f>'EAST-CON-GL '!E34</f>
        <v>460624.64999999997</v>
      </c>
      <c r="H34" s="60">
        <f t="shared" si="5"/>
        <v>1592813</v>
      </c>
      <c r="I34" s="38">
        <f t="shared" si="5"/>
        <v>2882885.65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430900</v>
      </c>
      <c r="E35" s="66">
        <f>'EAST-CON-FLSH'!M35</f>
        <v>-11595</v>
      </c>
      <c r="F35" s="60">
        <f>'EAST-CON-GL '!D35</f>
        <v>-61411</v>
      </c>
      <c r="G35" s="38">
        <f>'EAST-CON-GL '!E35</f>
        <v>0</v>
      </c>
      <c r="H35" s="60">
        <f t="shared" si="5"/>
        <v>-492311</v>
      </c>
      <c r="I35" s="38">
        <f t="shared" si="5"/>
        <v>11595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230360</v>
      </c>
      <c r="E36" s="39">
        <f t="shared" si="6"/>
        <v>-660565</v>
      </c>
      <c r="F36" s="61">
        <f t="shared" si="6"/>
        <v>-3506555</v>
      </c>
      <c r="G36" s="39">
        <f t="shared" si="6"/>
        <v>-10960440.175999999</v>
      </c>
      <c r="H36" s="61">
        <f t="shared" si="6"/>
        <v>-3736915</v>
      </c>
      <c r="I36" s="39">
        <f t="shared" si="6"/>
        <v>-10299875.175999999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1486286</v>
      </c>
      <c r="E39" s="66">
        <f>'EAST-CON-FLSH'!M39</f>
        <v>4605091</v>
      </c>
      <c r="F39" s="60">
        <f>'EAST-CON-GL '!D39</f>
        <v>4782187</v>
      </c>
      <c r="G39" s="38">
        <f>'EAST-CON-GL '!E39</f>
        <v>13174387.640000001</v>
      </c>
      <c r="H39" s="60">
        <f t="shared" ref="H39:I41" si="7">F39-D39</f>
        <v>3295901</v>
      </c>
      <c r="I39" s="38">
        <f t="shared" si="7"/>
        <v>8569296.6400000006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-539171</v>
      </c>
      <c r="E40" s="66">
        <f>'EAST-CON-FLSH'!M40</f>
        <v>-1657545</v>
      </c>
      <c r="F40" s="60">
        <f>'EAST-CON-GL '!D40</f>
        <v>-1130431</v>
      </c>
      <c r="G40" s="38">
        <f>'EAST-CON-GL '!E40</f>
        <v>-3434200.77</v>
      </c>
      <c r="H40" s="60">
        <f t="shared" si="7"/>
        <v>-591260</v>
      </c>
      <c r="I40" s="38">
        <f t="shared" si="7"/>
        <v>-1776655.77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-539171</v>
      </c>
      <c r="E42" s="70">
        <f t="shared" si="8"/>
        <v>-1657545</v>
      </c>
      <c r="F42" s="69">
        <f t="shared" si="8"/>
        <v>-1130431</v>
      </c>
      <c r="G42" s="70">
        <f t="shared" si="8"/>
        <v>-3434200.77</v>
      </c>
      <c r="H42" s="69">
        <f t="shared" si="8"/>
        <v>-591260</v>
      </c>
      <c r="I42" s="70">
        <f t="shared" si="8"/>
        <v>-1776655.77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947115</v>
      </c>
      <c r="E43" s="39">
        <f t="shared" si="9"/>
        <v>2947546</v>
      </c>
      <c r="F43" s="61">
        <f t="shared" si="9"/>
        <v>3651756</v>
      </c>
      <c r="G43" s="39">
        <f t="shared" si="9"/>
        <v>9740186.870000001</v>
      </c>
      <c r="H43" s="61">
        <f t="shared" si="9"/>
        <v>2704641</v>
      </c>
      <c r="I43" s="39">
        <f t="shared" si="9"/>
        <v>6792640.870000001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365703</v>
      </c>
      <c r="E49" s="66">
        <f>'EAST-CON-FLSH'!M49</f>
        <v>1111005.7139999999</v>
      </c>
      <c r="F49" s="60">
        <f>'EAST-CON-GL '!D49</f>
        <v>-59142</v>
      </c>
      <c r="G49" s="38">
        <f>'EAST-CON-GL '!E49</f>
        <v>-179673.40400000103</v>
      </c>
      <c r="H49" s="60">
        <f>F49-D49</f>
        <v>-424845</v>
      </c>
      <c r="I49" s="38">
        <f>G49-E49</f>
        <v>-1290679.1180000009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-524261</v>
      </c>
      <c r="E51" s="66">
        <f>'EAST-CON-FLSH'!M51</f>
        <v>-1819143</v>
      </c>
      <c r="F51" s="60">
        <f>'EAST-CON-GL '!D51</f>
        <v>-533589</v>
      </c>
      <c r="G51" s="38">
        <f>'EAST-CON-GL '!E51</f>
        <v>-1847481.6580000001</v>
      </c>
      <c r="H51" s="60">
        <f>F51-D51</f>
        <v>-9328</v>
      </c>
      <c r="I51" s="38">
        <f>G51-E51</f>
        <v>-28338.658000000054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-1884097</v>
      </c>
      <c r="F54" s="60">
        <f>'EAST-CON-GL '!D54</f>
        <v>-143713983</v>
      </c>
      <c r="G54" s="38">
        <f>'EAST-CON-GL '!E54</f>
        <v>-1499365.9599999997</v>
      </c>
      <c r="H54" s="60">
        <f>F54-D54</f>
        <v>-143713983</v>
      </c>
      <c r="I54" s="38">
        <f>G54-E54</f>
        <v>384731.04000000027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-2481969.5</v>
      </c>
      <c r="F55" s="60">
        <f>'EAST-CON-GL '!D55</f>
        <v>0</v>
      </c>
      <c r="G55" s="38">
        <f>'EAST-CON-GL '!E55</f>
        <v>-6711581.1900000004</v>
      </c>
      <c r="H55" s="60">
        <f>F55-D55</f>
        <v>0</v>
      </c>
      <c r="I55" s="38">
        <f>G55-E55</f>
        <v>-4229611.6900000004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-4366066.5</v>
      </c>
      <c r="F56" s="61">
        <f t="shared" si="10"/>
        <v>-143713983</v>
      </c>
      <c r="G56" s="39">
        <f t="shared" si="10"/>
        <v>-8210947.1500000004</v>
      </c>
      <c r="H56" s="61">
        <f t="shared" si="10"/>
        <v>-143713983</v>
      </c>
      <c r="I56" s="39">
        <f t="shared" si="10"/>
        <v>-3844880.6500000004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14964909.3883</v>
      </c>
      <c r="F70" s="60">
        <f>'EAST-CON-GL '!D70</f>
        <v>0</v>
      </c>
      <c r="G70" s="38">
        <f>'EAST-CON-GL '!E70</f>
        <v>14964909.390000001</v>
      </c>
      <c r="H70" s="60">
        <f>F70-D70</f>
        <v>0</v>
      </c>
      <c r="I70" s="38">
        <f>G70-E70</f>
        <v>1.7000008374452591E-3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-6531251</v>
      </c>
      <c r="F71" s="60">
        <f>'EAST-CON-GL '!D71</f>
        <v>0</v>
      </c>
      <c r="G71" s="38">
        <f>'EAST-CON-GL '!E71</f>
        <v>-6531251.8700000001</v>
      </c>
      <c r="H71" s="60">
        <f>F71-D71</f>
        <v>0</v>
      </c>
      <c r="I71" s="38">
        <f>G71-E71</f>
        <v>-0.87000000011175871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8433658.3882999998</v>
      </c>
      <c r="F72" s="69">
        <f t="shared" si="13"/>
        <v>0</v>
      </c>
      <c r="G72" s="70">
        <f t="shared" si="13"/>
        <v>8433657.5199999996</v>
      </c>
      <c r="H72" s="69">
        <f t="shared" si="13"/>
        <v>0</v>
      </c>
      <c r="I72" s="70">
        <f t="shared" si="13"/>
        <v>-0.86829999927431345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1756614</v>
      </c>
      <c r="F74" s="60">
        <f>'EAST-CON-GL '!D74</f>
        <v>0</v>
      </c>
      <c r="G74" s="38">
        <f>'EAST-CON-GL '!E74</f>
        <v>1208671.49</v>
      </c>
      <c r="H74" s="60">
        <f t="shared" ref="H74:I79" si="14">F74-D74</f>
        <v>0</v>
      </c>
      <c r="I74" s="38">
        <f t="shared" si="14"/>
        <v>-547942.51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22807</v>
      </c>
      <c r="F75" s="60">
        <f>'EAST-CON-GL '!D75</f>
        <v>0</v>
      </c>
      <c r="G75" s="38">
        <f>'EAST-CON-GL '!E75</f>
        <v>116955</v>
      </c>
      <c r="H75" s="60">
        <f t="shared" si="14"/>
        <v>0</v>
      </c>
      <c r="I75" s="38">
        <f t="shared" si="14"/>
        <v>94148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-12051</v>
      </c>
      <c r="F76" s="60">
        <f>'EAST-CON-GL '!D76</f>
        <v>0</v>
      </c>
      <c r="G76" s="38">
        <f>'EAST-CON-GL '!E76</f>
        <v>-12539.56</v>
      </c>
      <c r="H76" s="60">
        <f t="shared" si="14"/>
        <v>0</v>
      </c>
      <c r="I76" s="38">
        <f t="shared" si="14"/>
        <v>-488.55999999999949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-24523.945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353468</v>
      </c>
      <c r="F81" s="60">
        <f>'EAST-CON-GL '!D81</f>
        <v>0</v>
      </c>
      <c r="G81" s="38">
        <f>'EAST-CON-GL '!E81</f>
        <v>396494.08000000002</v>
      </c>
      <c r="H81" s="60">
        <f>F81-D81</f>
        <v>0</v>
      </c>
      <c r="I81" s="38">
        <f>G81-E81</f>
        <v>43026.080000000016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450</v>
      </c>
      <c r="E82" s="110">
        <f>SUM(E72:E81)+E16+E24+E29+E36+E43+E45+E47+E49+E51+E56+E61+E66</f>
        <v>20787412.547299996</v>
      </c>
      <c r="F82" s="109">
        <f>F16+F24+F29+F36+F43+F45+F47+F49</f>
        <v>0</v>
      </c>
      <c r="G82" s="110">
        <f>SUM(G72:G81)+G16+G24+G29+G36+G43+G45+G47+G49+G51+G56+G61+G66</f>
        <v>16093369.940000234</v>
      </c>
      <c r="H82" s="109">
        <f>H16+H24+H29+H36+H43+H45+H47+H49</f>
        <v>-450</v>
      </c>
      <c r="I82" s="110">
        <f>SUM(I72:I81)+I16+I24+I29+I36+I43+I45+I47+I49+I51+I56+I61+I66</f>
        <v>-4694042.6072998699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'EAST-CON-FLSH'!L86</f>
        <v>0</v>
      </c>
      <c r="E86" s="145">
        <f>'EAST-CON-FLSH'!M86</f>
        <v>-18621</v>
      </c>
      <c r="F86" s="145">
        <f>'EAST-CON-GL '!D86</f>
        <v>0</v>
      </c>
      <c r="G86" s="145">
        <f>'EAST-CON-GL '!E86</f>
        <v>-19000.45</v>
      </c>
      <c r="H86" s="145">
        <f t="shared" ref="H86:I88" si="15">F86-D86</f>
        <v>0</v>
      </c>
      <c r="I86" s="145">
        <f t="shared" si="15"/>
        <v>-379.45000000000073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-18621</v>
      </c>
      <c r="F89" s="155">
        <f t="shared" si="16"/>
        <v>0</v>
      </c>
      <c r="G89" s="155">
        <f t="shared" si="16"/>
        <v>-19000.45</v>
      </c>
      <c r="H89" s="155">
        <f t="shared" si="16"/>
        <v>0</v>
      </c>
      <c r="I89" s="155">
        <f t="shared" si="16"/>
        <v>-379.45000000000073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450</v>
      </c>
      <c r="E91" s="160">
        <f t="shared" si="17"/>
        <v>20768791.547299996</v>
      </c>
      <c r="F91" s="160">
        <f t="shared" si="17"/>
        <v>0</v>
      </c>
      <c r="G91" s="160">
        <f t="shared" si="17"/>
        <v>16074369.490000235</v>
      </c>
      <c r="H91" s="160">
        <f t="shared" si="17"/>
        <v>-450</v>
      </c>
      <c r="I91" s="160">
        <f t="shared" si="17"/>
        <v>-4694422.0572998701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20768791.547299996</v>
      </c>
      <c r="G94" s="14">
        <f>+'EAST-EGM-VAR'!G91+'EAST-LRC-VAR'!G82</f>
        <v>16074369.49000011</v>
      </c>
      <c r="I94" s="14">
        <f>+'EAST-EGM-VAR'!I91+'EAST-LRC-VAR'!I82</f>
        <v>-4694422.057299871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11750766</v>
      </c>
      <c r="G11" s="38">
        <f>'TX-EGM-GL'!E11</f>
        <v>37307262.579999998</v>
      </c>
      <c r="H11" s="60">
        <f>F11-D11</f>
        <v>-307303</v>
      </c>
      <c r="I11" s="38">
        <f>G11-E11</f>
        <v>-1122737.9299999923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243063.3</v>
      </c>
      <c r="H12" s="60">
        <f>F12-D12</f>
        <v>0</v>
      </c>
      <c r="I12" s="38">
        <f>G12-E12</f>
        <v>243063.3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12450090</v>
      </c>
      <c r="G13" s="38">
        <f>'TX-EGM-GL'!E13</f>
        <v>43694931</v>
      </c>
      <c r="H13" s="60">
        <f t="shared" ref="H13:I15" si="0">F13-D13</f>
        <v>12450090</v>
      </c>
      <c r="I13" s="38">
        <f t="shared" si="0"/>
        <v>43694931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1527162</v>
      </c>
      <c r="H15" s="60">
        <f t="shared" si="0"/>
        <v>0</v>
      </c>
      <c r="I15" s="38">
        <f t="shared" si="0"/>
        <v>1527162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24200856</v>
      </c>
      <c r="G16" s="39">
        <f t="shared" si="1"/>
        <v>82772418.879999995</v>
      </c>
      <c r="H16" s="61">
        <f t="shared" si="1"/>
        <v>12142787</v>
      </c>
      <c r="I16" s="39">
        <f t="shared" si="1"/>
        <v>44342418.370000005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-7290195</v>
      </c>
      <c r="G19" s="38">
        <f>'TX-EGM-GL'!E19</f>
        <v>-23211058.399999999</v>
      </c>
      <c r="H19" s="60">
        <f>F19-D19</f>
        <v>426710</v>
      </c>
      <c r="I19" s="38">
        <f>G19-E19</f>
        <v>1556508.359999992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184646.34</v>
      </c>
      <c r="H20" s="60">
        <f>F20-D20</f>
        <v>0</v>
      </c>
      <c r="I20" s="38">
        <f>G20-E20</f>
        <v>184646.34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-12450090</v>
      </c>
      <c r="G21" s="38">
        <f>'TX-EGM-GL'!E21</f>
        <v>-43694931</v>
      </c>
      <c r="H21" s="60">
        <f t="shared" ref="H21:I23" si="2">F21-D21</f>
        <v>-12450090</v>
      </c>
      <c r="I21" s="38">
        <f t="shared" si="2"/>
        <v>-43694931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12597</v>
      </c>
      <c r="G23" s="38">
        <f>'TX-EGM-GL'!E23</f>
        <v>37919.873299999999</v>
      </c>
      <c r="H23" s="60">
        <f t="shared" si="2"/>
        <v>-4190</v>
      </c>
      <c r="I23" s="38">
        <f t="shared" si="2"/>
        <v>-20152.126700000001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-19727688</v>
      </c>
      <c r="G24" s="39">
        <f t="shared" si="3"/>
        <v>-66683423.186700001</v>
      </c>
      <c r="H24" s="61">
        <f t="shared" si="3"/>
        <v>-12027570</v>
      </c>
      <c r="I24" s="39">
        <f t="shared" si="3"/>
        <v>-41973928.426700003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12143543</v>
      </c>
      <c r="G27" s="38">
        <f>'TX-EGM-GL'!E27</f>
        <v>43049738.409999996</v>
      </c>
      <c r="H27" s="60">
        <f>F27-D27</f>
        <v>-10185353</v>
      </c>
      <c r="I27" s="38">
        <f>G27-E27</f>
        <v>-35507980.110000014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-16576122</v>
      </c>
      <c r="G28" s="38">
        <f>'TX-EGM-GL'!E28</f>
        <v>-58884721.299999997</v>
      </c>
      <c r="H28" s="60">
        <f>F28-D28</f>
        <v>6447754</v>
      </c>
      <c r="I28" s="38">
        <f>G28-E28</f>
        <v>22172249.510000005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-4432579</v>
      </c>
      <c r="G29" s="70">
        <f t="shared" si="4"/>
        <v>-15834982.890000001</v>
      </c>
      <c r="H29" s="69">
        <f t="shared" si="4"/>
        <v>-3737599</v>
      </c>
      <c r="I29" s="70">
        <f t="shared" si="4"/>
        <v>-13335730.600000009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-48215</v>
      </c>
      <c r="G32" s="38">
        <f>'TX-EGM-GL'!E32</f>
        <v>-146882.35960000151</v>
      </c>
      <c r="H32" s="60">
        <f>F32-D32</f>
        <v>-48215</v>
      </c>
      <c r="I32" s="38">
        <f>G32-E32</f>
        <v>-146882.35960000151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-48215</v>
      </c>
      <c r="G36" s="39">
        <f t="shared" si="6"/>
        <v>-146882.35960000151</v>
      </c>
      <c r="H36" s="61">
        <f t="shared" si="6"/>
        <v>-48215</v>
      </c>
      <c r="I36" s="39">
        <f t="shared" si="6"/>
        <v>-146882.35960000151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0</v>
      </c>
      <c r="G40" s="38">
        <f>'TX-EGM-GL'!E40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-11026707.267562594</v>
      </c>
      <c r="F49" s="60">
        <f>'TX-EGM-GL'!D49</f>
        <v>7626</v>
      </c>
      <c r="G49" s="38">
        <f>'TX-EGM-GL'!E49</f>
        <v>22956.543299999961</v>
      </c>
      <c r="H49" s="60">
        <f>F49-D49</f>
        <v>3670597</v>
      </c>
      <c r="I49" s="38">
        <f>G49-E49</f>
        <v>11049663.810862593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-12597</v>
      </c>
      <c r="G51" s="38">
        <f>'TX-EGM-GL'!E51</f>
        <v>-37920.753299999997</v>
      </c>
      <c r="H51" s="60">
        <f>F51-D51</f>
        <v>4190</v>
      </c>
      <c r="I51" s="38">
        <f>G51-E51</f>
        <v>-37920.753299999997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-273320</v>
      </c>
      <c r="F54" s="60">
        <f>'TX-EGM-GL'!D54</f>
        <v>-19073195</v>
      </c>
      <c r="G54" s="38">
        <f>'TX-EGM-GL'!E54</f>
        <v>-444488.87</v>
      </c>
      <c r="H54" s="60">
        <f>F54-D54</f>
        <v>-19073195</v>
      </c>
      <c r="I54" s="38">
        <f>G54-E54</f>
        <v>-171168.87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-264</v>
      </c>
      <c r="G55" s="38">
        <f>'TX-EGM-GL'!E55</f>
        <v>-93307.92</v>
      </c>
      <c r="H55" s="60">
        <f>F55-D55</f>
        <v>-264</v>
      </c>
      <c r="I55" s="38">
        <f>G55-E55</f>
        <v>-93307.92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-273320</v>
      </c>
      <c r="F56" s="61">
        <f t="shared" si="10"/>
        <v>-19073459</v>
      </c>
      <c r="G56" s="39">
        <f t="shared" si="10"/>
        <v>-537796.79</v>
      </c>
      <c r="H56" s="61">
        <f t="shared" si="10"/>
        <v>-19073459</v>
      </c>
      <c r="I56" s="39">
        <f t="shared" si="10"/>
        <v>-264476.78999999998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6550905.1800000006</v>
      </c>
      <c r="F70" s="60">
        <f>'TX-EGM-GL'!D70</f>
        <v>0</v>
      </c>
      <c r="G70" s="38">
        <f>'TX-EGM-GL'!E70</f>
        <v>6550905.1799999997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3964572</v>
      </c>
      <c r="F71" s="60">
        <f>'TX-EGM-GL'!D71</f>
        <v>0</v>
      </c>
      <c r="G71" s="38">
        <f>'TX-EGM-GL'!E71</f>
        <v>3964571.46</v>
      </c>
      <c r="H71" s="60">
        <f>F71-D71</f>
        <v>0</v>
      </c>
      <c r="I71" s="38">
        <f>G71-E71</f>
        <v>-0.5400000000372529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10515477.18</v>
      </c>
      <c r="F72" s="69">
        <f t="shared" si="13"/>
        <v>0</v>
      </c>
      <c r="G72" s="70">
        <f t="shared" si="13"/>
        <v>10515476.640000001</v>
      </c>
      <c r="H72" s="69">
        <f t="shared" si="13"/>
        <v>0</v>
      </c>
      <c r="I72" s="70">
        <f t="shared" si="13"/>
        <v>-0.5400000000372529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-2999678.99</v>
      </c>
      <c r="F74" s="60">
        <f>'TX-EGM-GL'!D74</f>
        <v>0</v>
      </c>
      <c r="G74" s="38">
        <f>'TX-EGM-GL'!E74</f>
        <v>73865.41</v>
      </c>
      <c r="H74" s="60">
        <f t="shared" ref="H74:I79" si="14">F74-D74</f>
        <v>0</v>
      </c>
      <c r="I74" s="38">
        <f t="shared" si="14"/>
        <v>3073544.4000000004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14919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-14919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-936</v>
      </c>
      <c r="F76" s="60">
        <f>'TX-EGM-GL'!D76</f>
        <v>0</v>
      </c>
      <c r="G76" s="38">
        <f>'TX-EGM-GL'!E76</f>
        <v>-936.26</v>
      </c>
      <c r="H76" s="60">
        <f t="shared" si="14"/>
        <v>0</v>
      </c>
      <c r="I76" s="38">
        <f t="shared" si="14"/>
        <v>-0.25999999999999091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1037019.6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-1037019.6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8488026.9824374132</v>
      </c>
      <c r="F82" s="109">
        <f>F16+F24+F29+F36+F43+F45+F47+F49</f>
        <v>0</v>
      </c>
      <c r="G82" s="110">
        <f>SUM(G72:G81)+G16+G24+G29+G36+G43+G45+G47+G49+G51+G56+G61+G66</f>
        <v>10142775.233699996</v>
      </c>
      <c r="H82" s="109">
        <f>H16+H24+H29+H36+H43+H45+H47+H49</f>
        <v>0</v>
      </c>
      <c r="I82" s="110">
        <f>SUM(I72:I81)+I16+I24+I29+I36+I43+I45+I47+I49+I51+I56+I61+I66</f>
        <v>1654748.2512625838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'TX-EGM-FLSH'!L86</f>
        <v>0</v>
      </c>
      <c r="E86" s="145">
        <f>'TX-EGM-FLSH'!M86</f>
        <v>2896278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-2896278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2896278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-2896278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11384304.982437413</v>
      </c>
      <c r="F91" s="160">
        <f t="shared" si="17"/>
        <v>0</v>
      </c>
      <c r="G91" s="160">
        <f t="shared" si="17"/>
        <v>10142775.233699996</v>
      </c>
      <c r="H91" s="160">
        <f t="shared" si="17"/>
        <v>0</v>
      </c>
      <c r="I91" s="160">
        <f t="shared" si="17"/>
        <v>-1241529.7487374162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141132</v>
      </c>
      <c r="E11" s="66">
        <f>'TX-HPLR-FLSH'!M11</f>
        <v>490253.49000000954</v>
      </c>
      <c r="F11" s="60">
        <f>'TX-HPLR-GL '!D11</f>
        <v>142473</v>
      </c>
      <c r="G11" s="38">
        <f>'TX-HPLR-GL '!E11</f>
        <v>432311.69</v>
      </c>
      <c r="H11" s="60">
        <f>F11-D11</f>
        <v>1341</v>
      </c>
      <c r="I11" s="38">
        <f>G11-E11</f>
        <v>-57941.800000009534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-2901.6</v>
      </c>
      <c r="H12" s="60">
        <f>F12-D12</f>
        <v>0</v>
      </c>
      <c r="I12" s="38">
        <f>G12-E12</f>
        <v>-2901.6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141132</v>
      </c>
      <c r="E16" s="39">
        <f t="shared" si="1"/>
        <v>490253.49000000954</v>
      </c>
      <c r="F16" s="61">
        <f t="shared" si="1"/>
        <v>142473</v>
      </c>
      <c r="G16" s="39">
        <f t="shared" si="1"/>
        <v>429410.09</v>
      </c>
      <c r="H16" s="61">
        <f t="shared" si="1"/>
        <v>1341</v>
      </c>
      <c r="I16" s="39">
        <f t="shared" si="1"/>
        <v>-60843.400000009533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-5.2400000095367432</v>
      </c>
      <c r="F19" s="60">
        <f>'TX-HPLR-GL '!D19</f>
        <v>0</v>
      </c>
      <c r="G19" s="38">
        <f>'TX-HPLR-GL '!E19</f>
        <v>-15118.44</v>
      </c>
      <c r="H19" s="60">
        <f>F19-D19</f>
        <v>0</v>
      </c>
      <c r="I19" s="38">
        <f>G19-E19</f>
        <v>-15113.199999990464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-2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-7.2400000095367432</v>
      </c>
      <c r="F24" s="61">
        <f t="shared" si="3"/>
        <v>0</v>
      </c>
      <c r="G24" s="39">
        <f t="shared" si="3"/>
        <v>-15118.44</v>
      </c>
      <c r="H24" s="61">
        <f t="shared" si="3"/>
        <v>0</v>
      </c>
      <c r="I24" s="39">
        <f t="shared" si="3"/>
        <v>-15111.199999990464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11.480000019073486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-11.480000019073486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-141132</v>
      </c>
      <c r="E28" s="66">
        <f>'TX-HPLR-FLSH'!M28</f>
        <v>-434696.18999999762</v>
      </c>
      <c r="F28" s="60">
        <f>'TX-HPLR-GL '!D28</f>
        <v>-142473</v>
      </c>
      <c r="G28" s="38">
        <f>'TX-HPLR-GL '!E28</f>
        <v>-438816.84</v>
      </c>
      <c r="H28" s="60">
        <f>F28-D28</f>
        <v>-1341</v>
      </c>
      <c r="I28" s="38">
        <f>G28-E28</f>
        <v>-4120.6500000024098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-141132</v>
      </c>
      <c r="E29" s="70">
        <f t="shared" si="4"/>
        <v>-434684.70999997854</v>
      </c>
      <c r="F29" s="69">
        <f t="shared" si="4"/>
        <v>-142473</v>
      </c>
      <c r="G29" s="70">
        <f t="shared" si="4"/>
        <v>-438816.84</v>
      </c>
      <c r="H29" s="69">
        <f t="shared" si="4"/>
        <v>-1341</v>
      </c>
      <c r="I29" s="70">
        <f t="shared" si="4"/>
        <v>-4132.1300000214833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24835.99</v>
      </c>
      <c r="H47" s="60">
        <f>F47-D47</f>
        <v>0</v>
      </c>
      <c r="I47" s="38">
        <f>G47-E47</f>
        <v>24835.99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55561.540000021458</v>
      </c>
      <c r="F82" s="109">
        <f>F16+F24+F29+F36+F43+F45+F47+F49</f>
        <v>0</v>
      </c>
      <c r="G82" s="110">
        <f>SUM(G72:G81)+G16+G24+G29+G36+G43+G45+G47+G49+G51+G56+G61+G66</f>
        <v>310.79999999999927</v>
      </c>
      <c r="H82" s="109">
        <f>H16+H24+H29+H36+H43+H45+H47+H49</f>
        <v>0</v>
      </c>
      <c r="I82" s="110">
        <f>SUM(I72:I81)+I16+I24+I29+I36+I43+I45+I47+I49+I51+I56+I61+I66</f>
        <v>-55250.740000021469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81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55059800</v>
      </c>
      <c r="E11" s="66">
        <f>'TX-HPLC-FLSH'!M11</f>
        <v>171170381</v>
      </c>
      <c r="F11" s="60">
        <f>'TX-HPLC-GL'!D11</f>
        <v>54756169</v>
      </c>
      <c r="G11" s="38">
        <f>'TX-HPLC-GL'!E11</f>
        <v>171822271.69</v>
      </c>
      <c r="H11" s="60">
        <f>F11-D11</f>
        <v>-303631</v>
      </c>
      <c r="I11" s="38">
        <f>G11-E11</f>
        <v>651890.68999999762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633457.41999999993</v>
      </c>
      <c r="H12" s="60">
        <f>F12-D12</f>
        <v>0</v>
      </c>
      <c r="I12" s="38">
        <f>G12-E12</f>
        <v>633457.41999999993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1901754</v>
      </c>
      <c r="E13" s="66">
        <f>'TX-HPLC-FLSH'!M13</f>
        <v>5825264</v>
      </c>
      <c r="F13" s="60">
        <f>'TX-HPLC-GL'!D13</f>
        <v>0</v>
      </c>
      <c r="G13" s="38">
        <f>'TX-HPLC-GL'!E13</f>
        <v>0</v>
      </c>
      <c r="H13" s="60">
        <f t="shared" ref="H13:I15" si="0">F13-D13</f>
        <v>-1901754</v>
      </c>
      <c r="I13" s="38">
        <f t="shared" si="0"/>
        <v>-5825264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-1444003.79</v>
      </c>
      <c r="H15" s="60">
        <f t="shared" si="0"/>
        <v>0</v>
      </c>
      <c r="I15" s="38">
        <f t="shared" si="0"/>
        <v>-1444003.79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56961554</v>
      </c>
      <c r="E16" s="39">
        <f t="shared" si="1"/>
        <v>176995645</v>
      </c>
      <c r="F16" s="61">
        <f t="shared" si="1"/>
        <v>54756169</v>
      </c>
      <c r="G16" s="39">
        <f t="shared" si="1"/>
        <v>171011725.31999999</v>
      </c>
      <c r="H16" s="61">
        <f t="shared" si="1"/>
        <v>-2205385</v>
      </c>
      <c r="I16" s="39">
        <f t="shared" si="1"/>
        <v>-5983919.6800000025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-61572731</v>
      </c>
      <c r="E19" s="66">
        <f>'TX-HPLC-FLSH'!M19</f>
        <v>-187998986</v>
      </c>
      <c r="F19" s="60">
        <f>'TX-HPLC-GL'!D19</f>
        <v>-61052315</v>
      </c>
      <c r="G19" s="38">
        <f>'TX-HPLC-GL'!E19</f>
        <v>-186080819.35000002</v>
      </c>
      <c r="H19" s="60">
        <f>F19-D19</f>
        <v>520416</v>
      </c>
      <c r="I19" s="38">
        <f>G19-E19</f>
        <v>1918166.6499999762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-1455376.3199999998</v>
      </c>
      <c r="H20" s="60">
        <f>F20-D20</f>
        <v>0</v>
      </c>
      <c r="I20" s="38">
        <f>G20-E20</f>
        <v>-1455376.3199999998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-2179459</v>
      </c>
      <c r="E21" s="66">
        <f>'TX-HPLC-FLSH'!M21</f>
        <v>-6961296</v>
      </c>
      <c r="F21" s="60">
        <f>'TX-HPLC-GL'!D21</f>
        <v>0</v>
      </c>
      <c r="G21" s="38">
        <f>'TX-HPLC-GL'!E21</f>
        <v>0</v>
      </c>
      <c r="H21" s="60">
        <f t="shared" ref="H21:I23" si="2">F21-D21</f>
        <v>2179459</v>
      </c>
      <c r="I21" s="38">
        <f t="shared" si="2"/>
        <v>6961296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7515</v>
      </c>
      <c r="E23" s="66">
        <f>'TX-HPLC-FLSH'!M23</f>
        <v>25757</v>
      </c>
      <c r="F23" s="60">
        <f>'TX-HPLC-GL'!D23</f>
        <v>0</v>
      </c>
      <c r="G23" s="38">
        <f>'TX-HPLC-GL'!E23</f>
        <v>0</v>
      </c>
      <c r="H23" s="60">
        <f t="shared" si="2"/>
        <v>-7515</v>
      </c>
      <c r="I23" s="38">
        <f t="shared" si="2"/>
        <v>-25757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-63744675</v>
      </c>
      <c r="E24" s="39">
        <f t="shared" si="3"/>
        <v>-194934525</v>
      </c>
      <c r="F24" s="61">
        <f t="shared" si="3"/>
        <v>-61052315</v>
      </c>
      <c r="G24" s="39">
        <f t="shared" si="3"/>
        <v>-187536195.67000002</v>
      </c>
      <c r="H24" s="61">
        <f t="shared" si="3"/>
        <v>2692360</v>
      </c>
      <c r="I24" s="39">
        <f t="shared" si="3"/>
        <v>7398329.3299999759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83001920</v>
      </c>
      <c r="E27" s="66">
        <f>'TX-HPLC-FLSH'!M27</f>
        <v>282193612</v>
      </c>
      <c r="F27" s="60">
        <f>'TX-HPLC-GL'!D27</f>
        <v>18597739</v>
      </c>
      <c r="G27" s="38">
        <f>'TX-HPLC-GL'!E27</f>
        <v>65082979.960000001</v>
      </c>
      <c r="H27" s="60">
        <f>F27-D27</f>
        <v>-64404181</v>
      </c>
      <c r="I27" s="38">
        <f>G27-E27</f>
        <v>-217110632.03999999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-81367618</v>
      </c>
      <c r="E28" s="66">
        <f>'TX-HPLC-FLSH'!M28</f>
        <v>-276804226</v>
      </c>
      <c r="F28" s="60">
        <f>'TX-HPLC-GL'!D28</f>
        <v>-14365092</v>
      </c>
      <c r="G28" s="38">
        <f>'TX-HPLC-GL'!E28</f>
        <v>-50134247.719999999</v>
      </c>
      <c r="H28" s="60">
        <f>F28-D28</f>
        <v>67002526</v>
      </c>
      <c r="I28" s="38">
        <f>G28-E28</f>
        <v>226669978.28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1634302</v>
      </c>
      <c r="E29" s="70">
        <f t="shared" si="4"/>
        <v>5389386</v>
      </c>
      <c r="F29" s="69">
        <f t="shared" si="4"/>
        <v>4232647</v>
      </c>
      <c r="G29" s="70">
        <f t="shared" si="4"/>
        <v>14948732.240000002</v>
      </c>
      <c r="H29" s="69">
        <f t="shared" si="4"/>
        <v>2598345</v>
      </c>
      <c r="I29" s="70">
        <f t="shared" si="4"/>
        <v>9559346.2400000095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-424152</v>
      </c>
      <c r="G32" s="38">
        <f>'TX-HPLC-GL'!E32</f>
        <v>-1276824.92</v>
      </c>
      <c r="H32" s="60">
        <f>F32-D32</f>
        <v>-424152</v>
      </c>
      <c r="I32" s="38">
        <f>G32-E32</f>
        <v>-1276824.92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1913</v>
      </c>
      <c r="G34" s="38">
        <f>'TX-HPLC-GL'!E34</f>
        <v>6603.68</v>
      </c>
      <c r="H34" s="60">
        <f t="shared" si="5"/>
        <v>1913</v>
      </c>
      <c r="I34" s="38">
        <f t="shared" si="5"/>
        <v>6603.68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-422239</v>
      </c>
      <c r="G36" s="39">
        <f t="shared" si="6"/>
        <v>-1270221.24</v>
      </c>
      <c r="H36" s="61">
        <f t="shared" si="6"/>
        <v>-422239</v>
      </c>
      <c r="I36" s="39">
        <f t="shared" si="6"/>
        <v>-1270221.24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4210380</v>
      </c>
      <c r="E39" s="66">
        <f>'TX-HPLC-FLSH'!M39</f>
        <v>15112568</v>
      </c>
      <c r="F39" s="60">
        <f>'TX-HPLC-GL'!D39</f>
        <v>2095747</v>
      </c>
      <c r="G39" s="38">
        <f>'TX-HPLC-GL'!E39</f>
        <v>8357608.6200000001</v>
      </c>
      <c r="H39" s="60">
        <f t="shared" ref="H39:I41" si="7">F39-D39</f>
        <v>-2114633</v>
      </c>
      <c r="I39" s="38">
        <f t="shared" si="7"/>
        <v>-6754959.3799999999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-2132146</v>
      </c>
      <c r="E40" s="66">
        <f>'TX-HPLC-FLSH'!M40</f>
        <v>-6540357</v>
      </c>
      <c r="F40" s="60">
        <f>'TX-HPLC-GL'!D40</f>
        <v>0</v>
      </c>
      <c r="G40" s="38">
        <f>'TX-HPLC-GL'!E40</f>
        <v>0</v>
      </c>
      <c r="H40" s="60">
        <f t="shared" si="7"/>
        <v>2132146</v>
      </c>
      <c r="I40" s="38">
        <f t="shared" si="7"/>
        <v>6540357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-2132146</v>
      </c>
      <c r="E42" s="70">
        <f t="shared" si="8"/>
        <v>-6540357</v>
      </c>
      <c r="F42" s="69">
        <f t="shared" si="8"/>
        <v>0</v>
      </c>
      <c r="G42" s="70">
        <f t="shared" si="8"/>
        <v>0</v>
      </c>
      <c r="H42" s="69">
        <f t="shared" si="8"/>
        <v>2132146</v>
      </c>
      <c r="I42" s="70">
        <f t="shared" si="8"/>
        <v>6540357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2078234</v>
      </c>
      <c r="E43" s="39">
        <f t="shared" si="9"/>
        <v>8572211</v>
      </c>
      <c r="F43" s="61">
        <f t="shared" si="9"/>
        <v>2095747</v>
      </c>
      <c r="G43" s="39">
        <f t="shared" si="9"/>
        <v>8357608.6200000001</v>
      </c>
      <c r="H43" s="61">
        <f t="shared" si="9"/>
        <v>17513</v>
      </c>
      <c r="I43" s="39">
        <f t="shared" si="9"/>
        <v>-214602.37999999989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3070585</v>
      </c>
      <c r="E49" s="66">
        <f>'TX-HPLC-FLSH'!M49</f>
        <v>9243437.072029423</v>
      </c>
      <c r="F49" s="60">
        <f>'TX-HPLC-GL'!D49</f>
        <v>389991</v>
      </c>
      <c r="G49" s="38">
        <f>'TX-HPLC-GL'!E49</f>
        <v>1173989.25</v>
      </c>
      <c r="H49" s="60">
        <f>F49-D49</f>
        <v>-2680594</v>
      </c>
      <c r="I49" s="38">
        <f>G49-E49</f>
        <v>-8069447.822029423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-1976670</v>
      </c>
      <c r="F54" s="60">
        <f>'TX-HPLC-GL'!D54</f>
        <v>-1716856</v>
      </c>
      <c r="G54" s="38">
        <f>'TX-HPLC-GL'!E54</f>
        <v>-1768471.32</v>
      </c>
      <c r="H54" s="60">
        <f>F54-D54</f>
        <v>-1716856</v>
      </c>
      <c r="I54" s="38">
        <f>G54-E54</f>
        <v>208198.67999999993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93300</v>
      </c>
      <c r="H55" s="60">
        <f>F55-D55</f>
        <v>0</v>
      </c>
      <c r="I55" s="38">
        <f>G55-E55</f>
        <v>93300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-1976670</v>
      </c>
      <c r="F56" s="61">
        <f t="shared" si="10"/>
        <v>-1716856</v>
      </c>
      <c r="G56" s="39">
        <f t="shared" si="10"/>
        <v>-1675171.32</v>
      </c>
      <c r="H56" s="61">
        <f t="shared" si="10"/>
        <v>-1716856</v>
      </c>
      <c r="I56" s="39">
        <f t="shared" si="10"/>
        <v>301498.67999999993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-3229848.51</v>
      </c>
      <c r="H74" s="60">
        <f t="shared" ref="H74:I79" si="14">F74-D74</f>
        <v>0</v>
      </c>
      <c r="I74" s="38">
        <f t="shared" si="14"/>
        <v>-3229848.51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14919</v>
      </c>
      <c r="H75" s="60">
        <f t="shared" si="14"/>
        <v>0</v>
      </c>
      <c r="I75" s="38">
        <f t="shared" si="14"/>
        <v>14919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-75</v>
      </c>
      <c r="H76" s="60">
        <f t="shared" si="14"/>
        <v>0</v>
      </c>
      <c r="I76" s="38">
        <f t="shared" si="14"/>
        <v>-75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3191184.072029423</v>
      </c>
      <c r="F82" s="109">
        <f>F16+F24+F29+F36+F43+F45+F47+F49</f>
        <v>0</v>
      </c>
      <c r="G82" s="110">
        <f>SUM(G72:G81)+G16+G24+G29+G36+G43+G45+G47+G49+G51+G56+G61+G66</f>
        <v>1697162.6899999876</v>
      </c>
      <c r="H82" s="109">
        <f>H16+H24+H29+H36+H43+H45+H47+H49</f>
        <v>0</v>
      </c>
      <c r="I82" s="110">
        <f>SUM(I72:I81)+I16+I24+I29+I36+I43+I45+I47+I49+I51+I56+I61+I66</f>
        <v>-1494021.3820294391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4776626.17</v>
      </c>
      <c r="H86" s="145">
        <f t="shared" ref="H86:I88" si="15">F86-D86</f>
        <v>0</v>
      </c>
      <c r="I86" s="145">
        <f t="shared" si="15"/>
        <v>4776626.17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41902</v>
      </c>
      <c r="H87" s="146">
        <f t="shared" si="15"/>
        <v>0</v>
      </c>
      <c r="I87" s="146">
        <f t="shared" si="15"/>
        <v>41902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-1922528</v>
      </c>
      <c r="H88" s="147">
        <f t="shared" si="15"/>
        <v>0</v>
      </c>
      <c r="I88" s="147">
        <f t="shared" si="15"/>
        <v>-1922528</v>
      </c>
    </row>
    <row r="89" spans="1:63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2896000.17</v>
      </c>
      <c r="H89" s="160">
        <f t="shared" si="16"/>
        <v>0</v>
      </c>
      <c r="I89" s="160">
        <f t="shared" si="16"/>
        <v>2896000.17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3191184.072029423</v>
      </c>
      <c r="F91" s="160">
        <f t="shared" si="17"/>
        <v>0</v>
      </c>
      <c r="G91" s="160">
        <f t="shared" si="17"/>
        <v>4593162.8599999873</v>
      </c>
      <c r="H91" s="160">
        <f t="shared" si="17"/>
        <v>0</v>
      </c>
      <c r="I91" s="160">
        <f t="shared" si="17"/>
        <v>1401978.7879705608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74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67259001</v>
      </c>
      <c r="E11" s="66">
        <f>'TX-CON-FLSH'!M11</f>
        <v>210090635</v>
      </c>
      <c r="F11" s="60">
        <f>'TX-CON-GL '!D11</f>
        <v>66649408</v>
      </c>
      <c r="G11" s="38">
        <f>'TX-CON-GL '!E11</f>
        <v>209561845.95999998</v>
      </c>
      <c r="H11" s="60">
        <f>F11-D11</f>
        <v>-609593</v>
      </c>
      <c r="I11" s="38">
        <f>G11-E11</f>
        <v>-528789.04000002146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873619.11999999988</v>
      </c>
      <c r="H12" s="60">
        <f>F12-D12</f>
        <v>0</v>
      </c>
      <c r="I12" s="38">
        <f>G12-E12</f>
        <v>873619.11999999988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1901754</v>
      </c>
      <c r="E13" s="66">
        <f>'TX-CON-FLSH'!M13</f>
        <v>5825264</v>
      </c>
      <c r="F13" s="60">
        <f>'TX-CON-GL '!D13</f>
        <v>12450090</v>
      </c>
      <c r="G13" s="38">
        <f>'TX-CON-GL '!E13</f>
        <v>43694931</v>
      </c>
      <c r="H13" s="60">
        <f t="shared" ref="H13:I15" si="0">F13-D13</f>
        <v>10548336</v>
      </c>
      <c r="I13" s="38">
        <f t="shared" si="0"/>
        <v>37869667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83158.210000000006</v>
      </c>
      <c r="H15" s="60">
        <f t="shared" si="0"/>
        <v>0</v>
      </c>
      <c r="I15" s="38">
        <f t="shared" si="0"/>
        <v>83158.210000000006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69160755</v>
      </c>
      <c r="E16" s="39">
        <f t="shared" si="1"/>
        <v>215915899</v>
      </c>
      <c r="F16" s="61">
        <f t="shared" si="1"/>
        <v>79099498</v>
      </c>
      <c r="G16" s="39">
        <f t="shared" si="1"/>
        <v>254213554.28999999</v>
      </c>
      <c r="H16" s="61">
        <f t="shared" si="1"/>
        <v>9938743</v>
      </c>
      <c r="I16" s="39">
        <f t="shared" si="1"/>
        <v>38297655.289999977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-69289636</v>
      </c>
      <c r="E19" s="66">
        <f>'TX-CON-FLSH'!M19</f>
        <v>-212766558</v>
      </c>
      <c r="F19" s="60">
        <f>'TX-CON-GL '!D19</f>
        <v>-68342510</v>
      </c>
      <c r="G19" s="38">
        <f>'TX-CON-GL '!E19</f>
        <v>-209306996.19000003</v>
      </c>
      <c r="H19" s="60">
        <f>F19-D19</f>
        <v>947126</v>
      </c>
      <c r="I19" s="38">
        <f>G19-E19</f>
        <v>3459561.8099999726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-1270729.9799999997</v>
      </c>
      <c r="H20" s="60">
        <f>F20-D20</f>
        <v>0</v>
      </c>
      <c r="I20" s="38">
        <f>G20-E20</f>
        <v>-1270729.9799999997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-2179459</v>
      </c>
      <c r="E21" s="66">
        <f>'TX-CON-FLSH'!M21</f>
        <v>-6961296</v>
      </c>
      <c r="F21" s="60">
        <f>'TX-CON-GL '!D21</f>
        <v>-12450090</v>
      </c>
      <c r="G21" s="38">
        <f>'TX-CON-GL '!E21</f>
        <v>-43694931</v>
      </c>
      <c r="H21" s="60">
        <f t="shared" ref="H21:I23" si="2">F21-D21</f>
        <v>-10270631</v>
      </c>
      <c r="I21" s="38">
        <f t="shared" si="2"/>
        <v>-36733635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24302</v>
      </c>
      <c r="E23" s="66">
        <f>'TX-CON-FLSH'!M23</f>
        <v>83827</v>
      </c>
      <c r="F23" s="60">
        <f>'TX-CON-GL '!D23</f>
        <v>12597</v>
      </c>
      <c r="G23" s="38">
        <f>'TX-CON-GL '!E23</f>
        <v>37919.873299999999</v>
      </c>
      <c r="H23" s="60">
        <f t="shared" si="2"/>
        <v>-11705</v>
      </c>
      <c r="I23" s="38">
        <f t="shared" si="2"/>
        <v>-45907.126700000001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-71444793</v>
      </c>
      <c r="E24" s="39">
        <f t="shared" si="3"/>
        <v>-219644027</v>
      </c>
      <c r="F24" s="61">
        <f t="shared" si="3"/>
        <v>-80780003</v>
      </c>
      <c r="G24" s="39">
        <f t="shared" si="3"/>
        <v>-254234737.29670003</v>
      </c>
      <c r="H24" s="61">
        <f t="shared" si="3"/>
        <v>-9335210</v>
      </c>
      <c r="I24" s="39">
        <f t="shared" si="3"/>
        <v>-34590710.296700023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105330816</v>
      </c>
      <c r="E27" s="66">
        <f>'TX-CON-FLSH'!M27</f>
        <v>360751342</v>
      </c>
      <c r="F27" s="60">
        <f>'TX-CON-GL '!D27</f>
        <v>30741282</v>
      </c>
      <c r="G27" s="38">
        <f>'TX-CON-GL '!E27</f>
        <v>108132718.36999997</v>
      </c>
      <c r="H27" s="60">
        <f>F27-D27</f>
        <v>-74589534</v>
      </c>
      <c r="I27" s="38">
        <f>G27-E27</f>
        <v>-252618623.63000003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-104532626</v>
      </c>
      <c r="E28" s="66">
        <f>'TX-CON-FLSH'!M28</f>
        <v>-358295893</v>
      </c>
      <c r="F28" s="60">
        <f>'TX-CON-GL '!D28</f>
        <v>-31083687</v>
      </c>
      <c r="G28" s="38">
        <f>'TX-CON-GL '!E28</f>
        <v>-109457785.86</v>
      </c>
      <c r="H28" s="60">
        <f>F28-D28</f>
        <v>73448939</v>
      </c>
      <c r="I28" s="38">
        <f>G28-E28</f>
        <v>248838107.13999999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798190</v>
      </c>
      <c r="E29" s="70">
        <f t="shared" si="4"/>
        <v>2455449</v>
      </c>
      <c r="F29" s="69">
        <f t="shared" si="4"/>
        <v>-342405</v>
      </c>
      <c r="G29" s="70">
        <f t="shared" si="4"/>
        <v>-1325067.4900000244</v>
      </c>
      <c r="H29" s="69">
        <f t="shared" si="4"/>
        <v>-1140595</v>
      </c>
      <c r="I29" s="70">
        <f t="shared" si="4"/>
        <v>-3780516.4900000393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-472367</v>
      </c>
      <c r="G32" s="38">
        <f>'TX-CON-GL '!E32</f>
        <v>-1423707.2796000014</v>
      </c>
      <c r="H32" s="60">
        <f>F32-D32</f>
        <v>-472367</v>
      </c>
      <c r="I32" s="38">
        <f>G32-E32</f>
        <v>-1423707.2796000014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1913</v>
      </c>
      <c r="G34" s="38">
        <f>'TX-CON-GL '!E34</f>
        <v>6603.68</v>
      </c>
      <c r="H34" s="60">
        <f t="shared" si="5"/>
        <v>1913</v>
      </c>
      <c r="I34" s="38">
        <f t="shared" si="5"/>
        <v>6603.68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-470454</v>
      </c>
      <c r="G36" s="39">
        <f t="shared" si="6"/>
        <v>-1417103.5996000015</v>
      </c>
      <c r="H36" s="61">
        <f t="shared" si="6"/>
        <v>-470454</v>
      </c>
      <c r="I36" s="39">
        <f t="shared" si="6"/>
        <v>-1417103.5996000015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4210380</v>
      </c>
      <c r="E39" s="66">
        <f>'TX-CON-FLSH'!M39</f>
        <v>15112568</v>
      </c>
      <c r="F39" s="60">
        <f>'TX-CON-GL '!D39</f>
        <v>2095747</v>
      </c>
      <c r="G39" s="38">
        <f>'TX-CON-GL '!E39</f>
        <v>8357608.6200000001</v>
      </c>
      <c r="H39" s="60">
        <f t="shared" ref="H39:I41" si="7">F39-D39</f>
        <v>-2114633</v>
      </c>
      <c r="I39" s="38">
        <f t="shared" si="7"/>
        <v>-6754959.3799999999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-2132146</v>
      </c>
      <c r="E40" s="66">
        <f>'TX-CON-FLSH'!M40</f>
        <v>-6540357</v>
      </c>
      <c r="F40" s="60">
        <f>'TX-CON-GL '!D40</f>
        <v>0</v>
      </c>
      <c r="G40" s="38">
        <f>'TX-CON-GL '!E40</f>
        <v>0</v>
      </c>
      <c r="H40" s="60">
        <f t="shared" si="7"/>
        <v>2132146</v>
      </c>
      <c r="I40" s="38">
        <f t="shared" si="7"/>
        <v>6540357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-2132146</v>
      </c>
      <c r="E42" s="70">
        <f t="shared" si="8"/>
        <v>-6540357</v>
      </c>
      <c r="F42" s="69">
        <f t="shared" si="8"/>
        <v>0</v>
      </c>
      <c r="G42" s="70">
        <f t="shared" si="8"/>
        <v>0</v>
      </c>
      <c r="H42" s="69">
        <f t="shared" si="8"/>
        <v>2132146</v>
      </c>
      <c r="I42" s="70">
        <f t="shared" si="8"/>
        <v>6540357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2078234</v>
      </c>
      <c r="E43" s="39">
        <f t="shared" si="9"/>
        <v>8572211</v>
      </c>
      <c r="F43" s="61">
        <f t="shared" si="9"/>
        <v>2095747</v>
      </c>
      <c r="G43" s="39">
        <f t="shared" si="9"/>
        <v>8357608.6200000001</v>
      </c>
      <c r="H43" s="61">
        <f t="shared" si="9"/>
        <v>17513</v>
      </c>
      <c r="I43" s="39">
        <f t="shared" si="9"/>
        <v>-214602.37999999989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24835.99</v>
      </c>
      <c r="H47" s="60">
        <f>F47-D47</f>
        <v>0</v>
      </c>
      <c r="I47" s="38">
        <f>G47-E47</f>
        <v>24835.99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-592386</v>
      </c>
      <c r="E49" s="66">
        <f>'TX-CON-FLSH'!M49</f>
        <v>-1783270.1955331713</v>
      </c>
      <c r="F49" s="60">
        <f>'TX-CON-GL '!D49</f>
        <v>397617</v>
      </c>
      <c r="G49" s="38">
        <f>'TX-CON-GL '!E49</f>
        <v>1196945.7932999996</v>
      </c>
      <c r="H49" s="60">
        <f>F49-D49</f>
        <v>990003</v>
      </c>
      <c r="I49" s="38">
        <f>G49-E49</f>
        <v>2980215.9888331708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-12597</v>
      </c>
      <c r="G51" s="38">
        <f>'TX-CON-GL '!E51</f>
        <v>-37920.753299999997</v>
      </c>
      <c r="H51" s="60">
        <f>F51-D51</f>
        <v>-12597</v>
      </c>
      <c r="I51" s="38">
        <f>G51-E51</f>
        <v>-37920.753299999997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-2249990</v>
      </c>
      <c r="F54" s="60">
        <f>'TX-CON-GL '!D54</f>
        <v>-20790051</v>
      </c>
      <c r="G54" s="38">
        <f>'TX-CON-GL '!E54</f>
        <v>-2212960.1900000004</v>
      </c>
      <c r="H54" s="60">
        <f>F54-D54</f>
        <v>-20790051</v>
      </c>
      <c r="I54" s="38">
        <f>G54-E54</f>
        <v>37029.80999999959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-264</v>
      </c>
      <c r="G55" s="38">
        <f>'TX-CON-GL '!E55</f>
        <v>-7.92</v>
      </c>
      <c r="H55" s="60">
        <f>F55-D55</f>
        <v>-264</v>
      </c>
      <c r="I55" s="38">
        <f>G55-E55</f>
        <v>-7.92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-2249990</v>
      </c>
      <c r="F56" s="61">
        <f t="shared" si="10"/>
        <v>-20790315</v>
      </c>
      <c r="G56" s="39">
        <f t="shared" si="10"/>
        <v>-2212968.1100000003</v>
      </c>
      <c r="H56" s="61">
        <f t="shared" si="10"/>
        <v>-20790315</v>
      </c>
      <c r="I56" s="39">
        <f t="shared" si="10"/>
        <v>37021.889999999592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6550905.1800000006</v>
      </c>
      <c r="F70" s="60">
        <f>'TX-CON-GL '!D70</f>
        <v>0</v>
      </c>
      <c r="G70" s="38">
        <f>'TX-CON-GL '!E70</f>
        <v>6550905.1799999997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3964572</v>
      </c>
      <c r="F71" s="60">
        <f>'TX-CON-GL '!D71</f>
        <v>0</v>
      </c>
      <c r="G71" s="38">
        <f>'TX-CON-GL '!E71</f>
        <v>3964571.46</v>
      </c>
      <c r="H71" s="60">
        <f>F71-D71</f>
        <v>0</v>
      </c>
      <c r="I71" s="38">
        <f>G71-E71</f>
        <v>-0.5400000000372529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10515477.18</v>
      </c>
      <c r="F72" s="69">
        <f t="shared" si="13"/>
        <v>0</v>
      </c>
      <c r="G72" s="70">
        <f t="shared" si="13"/>
        <v>10515476.640000001</v>
      </c>
      <c r="H72" s="69">
        <f t="shared" si="13"/>
        <v>0</v>
      </c>
      <c r="I72" s="70">
        <f t="shared" si="13"/>
        <v>-0.5400000000372529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-2999678.99</v>
      </c>
      <c r="F74" s="60">
        <f>'TX-CON-GL '!D74</f>
        <v>0</v>
      </c>
      <c r="G74" s="38">
        <f>'TX-CON-GL '!E74</f>
        <v>-3155983.0999999996</v>
      </c>
      <c r="H74" s="60">
        <f t="shared" ref="H74:I79" si="14">F74-D74</f>
        <v>0</v>
      </c>
      <c r="I74" s="38">
        <f t="shared" si="14"/>
        <v>-156304.1099999994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14919</v>
      </c>
      <c r="F75" s="60">
        <f>'TX-CON-GL '!D75</f>
        <v>0</v>
      </c>
      <c r="G75" s="38">
        <f>'TX-CON-GL '!E75</f>
        <v>14919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-936</v>
      </c>
      <c r="F76" s="60">
        <f>'TX-CON-GL '!D76</f>
        <v>0</v>
      </c>
      <c r="G76" s="38">
        <f>'TX-CON-GL '!E76</f>
        <v>-1011.26</v>
      </c>
      <c r="H76" s="60">
        <f t="shared" si="14"/>
        <v>0</v>
      </c>
      <c r="I76" s="38">
        <f t="shared" si="14"/>
        <v>-75.259999999999991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1037019.6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-1037019.6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11734772.59446682</v>
      </c>
      <c r="F82" s="109">
        <f>F16+F24+F29+F36+F43+F45+F47+F49</f>
        <v>0</v>
      </c>
      <c r="G82" s="110">
        <f>SUM(G72:G81)+G16+G24+G29+G36+G43+G45+G47+G49+G51+G56+G61+G66</f>
        <v>11840248.723699935</v>
      </c>
      <c r="H82" s="109">
        <f>H16+H24+H29+H36+H43+H45+H47+H49</f>
        <v>0</v>
      </c>
      <c r="I82" s="110">
        <f>SUM(I72:I81)+I16+I24+I29+I36+I43+I45+I47+I49+I51+I56+I61+I66</f>
        <v>105476.12923308593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'TX-CON-FLSH'!L86</f>
        <v>0</v>
      </c>
      <c r="E86" s="145">
        <f>'TX-CON-FLSH'!M86</f>
        <v>2896278</v>
      </c>
      <c r="F86" s="145">
        <f>'TX-CON-GL '!D86</f>
        <v>0</v>
      </c>
      <c r="G86" s="145">
        <f>'TX-CON-GL '!E86</f>
        <v>4776626.17</v>
      </c>
      <c r="H86" s="145">
        <f t="shared" ref="H86:I88" si="15">F86-D86</f>
        <v>0</v>
      </c>
      <c r="I86" s="145">
        <f t="shared" si="15"/>
        <v>1880348.17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41902</v>
      </c>
      <c r="H87" s="146">
        <f t="shared" si="15"/>
        <v>0</v>
      </c>
      <c r="I87" s="146">
        <f t="shared" si="15"/>
        <v>41902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-1922528</v>
      </c>
      <c r="H88" s="147">
        <f t="shared" si="15"/>
        <v>0</v>
      </c>
      <c r="I88" s="147">
        <f t="shared" si="15"/>
        <v>-1922528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2896278</v>
      </c>
      <c r="F89" s="155">
        <f t="shared" si="16"/>
        <v>0</v>
      </c>
      <c r="G89" s="155">
        <f t="shared" si="16"/>
        <v>2896000.17</v>
      </c>
      <c r="H89" s="155">
        <f t="shared" si="16"/>
        <v>0</v>
      </c>
      <c r="I89" s="155">
        <f t="shared" si="16"/>
        <v>-277.83000000007451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14631050.59446682</v>
      </c>
      <c r="F91" s="155">
        <f t="shared" si="17"/>
        <v>0</v>
      </c>
      <c r="G91" s="155">
        <f t="shared" si="17"/>
        <v>14736248.893699935</v>
      </c>
      <c r="H91" s="155">
        <f t="shared" si="17"/>
        <v>0</v>
      </c>
      <c r="I91" s="155">
        <f t="shared" si="17"/>
        <v>105198.29923308585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53968774</v>
      </c>
      <c r="E11" s="66">
        <f>'WE-FLSH'!M11</f>
        <v>170897756</v>
      </c>
      <c r="F11" s="60">
        <f>'WE-GL '!D11</f>
        <v>52712364</v>
      </c>
      <c r="G11" s="38">
        <f>'WE-GL '!E11</f>
        <v>164296503.50999999</v>
      </c>
      <c r="H11" s="60">
        <f>F11-D11</f>
        <v>-1256410</v>
      </c>
      <c r="I11" s="38">
        <f>G11-E11</f>
        <v>-6601252.4900000095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888588.00999999978</v>
      </c>
      <c r="H12" s="60">
        <f>F12-D12</f>
        <v>0</v>
      </c>
      <c r="I12" s="38">
        <f>G12-E12</f>
        <v>888588.00999999978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15597227</v>
      </c>
      <c r="E13" s="66">
        <f>'WE-FLSH'!M13</f>
        <v>52794537</v>
      </c>
      <c r="F13" s="60">
        <f>'WE-GL '!D13</f>
        <v>15597227</v>
      </c>
      <c r="G13" s="38">
        <f>'WE-GL '!E13</f>
        <v>52794537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1532865.44</v>
      </c>
      <c r="H15" s="60">
        <f t="shared" si="0"/>
        <v>0</v>
      </c>
      <c r="I15" s="38">
        <f t="shared" si="0"/>
        <v>1532865.44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69566001</v>
      </c>
      <c r="E16" s="39">
        <f t="shared" si="1"/>
        <v>223692293</v>
      </c>
      <c r="F16" s="61">
        <f t="shared" si="1"/>
        <v>68309591</v>
      </c>
      <c r="G16" s="39">
        <f t="shared" si="1"/>
        <v>219512493.95999998</v>
      </c>
      <c r="H16" s="61">
        <f t="shared" si="1"/>
        <v>-1256410</v>
      </c>
      <c r="I16" s="39">
        <f t="shared" si="1"/>
        <v>-4179799.0400000098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-52434095</v>
      </c>
      <c r="E19" s="66">
        <f>'WE-FLSH'!M19</f>
        <v>-164709190</v>
      </c>
      <c r="F19" s="60">
        <f>'WE-GL '!D19</f>
        <v>-51239367</v>
      </c>
      <c r="G19" s="38">
        <f>'WE-GL '!E19</f>
        <v>-159833832.14999998</v>
      </c>
      <c r="H19" s="60">
        <f>F19-D19</f>
        <v>1194728</v>
      </c>
      <c r="I19" s="38">
        <f>G19-E19</f>
        <v>4875357.8500000238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-751044.18999999971</v>
      </c>
      <c r="H20" s="60">
        <f>F20-D20</f>
        <v>0</v>
      </c>
      <c r="I20" s="38">
        <f>G20-E20</f>
        <v>-751044.18999999971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-15969881</v>
      </c>
      <c r="E21" s="66">
        <f>'WE-FLSH'!M21</f>
        <v>-53878152</v>
      </c>
      <c r="F21" s="60">
        <f>'WE-GL '!D21</f>
        <v>-15969881</v>
      </c>
      <c r="G21" s="38">
        <f>'WE-GL '!E21</f>
        <v>-53878152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254993</v>
      </c>
      <c r="E23" s="66">
        <f>'WE-FLSH'!M23</f>
        <v>824533</v>
      </c>
      <c r="F23" s="60">
        <f>'WE-GL '!D23</f>
        <v>328146</v>
      </c>
      <c r="G23" s="38">
        <f>'WE-GL '!E23</f>
        <v>944108.85690000001</v>
      </c>
      <c r="H23" s="60">
        <f t="shared" si="2"/>
        <v>73153</v>
      </c>
      <c r="I23" s="38">
        <f t="shared" si="2"/>
        <v>119575.85690000001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-68148983</v>
      </c>
      <c r="E24" s="39">
        <f t="shared" si="3"/>
        <v>-217762809</v>
      </c>
      <c r="F24" s="61">
        <f t="shared" si="3"/>
        <v>-66881102</v>
      </c>
      <c r="G24" s="39">
        <f t="shared" si="3"/>
        <v>-213518919.48309997</v>
      </c>
      <c r="H24" s="61">
        <f t="shared" si="3"/>
        <v>1267881</v>
      </c>
      <c r="I24" s="39">
        <f t="shared" si="3"/>
        <v>4243889.5169000244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1556074</v>
      </c>
      <c r="E27" s="66">
        <f>'WE-FLSH'!M27</f>
        <v>4803160</v>
      </c>
      <c r="F27" s="60">
        <f>'WE-GL '!D27</f>
        <v>1556073</v>
      </c>
      <c r="G27" s="38">
        <f>'WE-GL '!E27</f>
        <v>4803156.97</v>
      </c>
      <c r="H27" s="60">
        <f>F27-D27</f>
        <v>-1</v>
      </c>
      <c r="I27" s="38">
        <f>G27-E27</f>
        <v>-3.0300000002607703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-620000</v>
      </c>
      <c r="E28" s="66">
        <f>'WE-FLSH'!M28</f>
        <v>-1835200</v>
      </c>
      <c r="F28" s="60">
        <f>'WE-GL '!D28</f>
        <v>-620000</v>
      </c>
      <c r="G28" s="38">
        <f>'WE-GL '!E28</f>
        <v>-1835200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936074</v>
      </c>
      <c r="E29" s="70">
        <f t="shared" si="4"/>
        <v>2967960</v>
      </c>
      <c r="F29" s="69">
        <f t="shared" si="4"/>
        <v>936073</v>
      </c>
      <c r="G29" s="70">
        <f t="shared" si="4"/>
        <v>2967956.9699999997</v>
      </c>
      <c r="H29" s="69">
        <f t="shared" si="4"/>
        <v>-1</v>
      </c>
      <c r="I29" s="70">
        <f t="shared" si="4"/>
        <v>-3.0300000002607703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13538</v>
      </c>
      <c r="E32" s="66">
        <f>'WE-FLSH'!M32</f>
        <v>40389</v>
      </c>
      <c r="F32" s="60">
        <f>'WE-GL '!D32</f>
        <v>15958</v>
      </c>
      <c r="G32" s="38">
        <f>'WE-GL '!E32</f>
        <v>45912.766099999943</v>
      </c>
      <c r="H32" s="60">
        <f>F32-D32</f>
        <v>2420</v>
      </c>
      <c r="I32" s="38">
        <f>G32-E32</f>
        <v>5523.7660999999425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-2647</v>
      </c>
      <c r="G33" s="38">
        <f>'WE-GL '!E33</f>
        <v>-8171.55</v>
      </c>
      <c r="H33" s="60">
        <f t="shared" ref="H33:I35" si="5">F33-D33</f>
        <v>-2647</v>
      </c>
      <c r="I33" s="38">
        <f t="shared" si="5"/>
        <v>-8171.55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11045</v>
      </c>
      <c r="G34" s="38">
        <f>'WE-GL '!E34</f>
        <v>35823.06</v>
      </c>
      <c r="H34" s="60">
        <f t="shared" si="5"/>
        <v>11045</v>
      </c>
      <c r="I34" s="38">
        <f t="shared" si="5"/>
        <v>35823.06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-2279489</v>
      </c>
      <c r="E35" s="66">
        <f>'WE-FLSH'!M35</f>
        <v>-7163324</v>
      </c>
      <c r="F35" s="60">
        <f>'WE-GL '!D35</f>
        <v>-2378958</v>
      </c>
      <c r="G35" s="38">
        <f>'WE-GL '!E35</f>
        <v>-5259202.9300000006</v>
      </c>
      <c r="H35" s="60">
        <f t="shared" si="5"/>
        <v>-99469</v>
      </c>
      <c r="I35" s="38">
        <f t="shared" si="5"/>
        <v>1904121.0699999994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-2265951</v>
      </c>
      <c r="E36" s="39">
        <f t="shared" si="6"/>
        <v>-7122935</v>
      </c>
      <c r="F36" s="61">
        <f t="shared" si="6"/>
        <v>-2354602</v>
      </c>
      <c r="G36" s="39">
        <f t="shared" si="6"/>
        <v>-5185638.6539000003</v>
      </c>
      <c r="H36" s="61">
        <f t="shared" si="6"/>
        <v>-88651</v>
      </c>
      <c r="I36" s="39">
        <f t="shared" si="6"/>
        <v>1937296.3460999993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133497</v>
      </c>
      <c r="E39" s="66">
        <f>'WE-FLSH'!M39</f>
        <v>391047</v>
      </c>
      <c r="F39" s="60">
        <f>'WE-GL '!D39</f>
        <v>2397</v>
      </c>
      <c r="G39" s="38">
        <f>'WE-GL '!E39</f>
        <v>0</v>
      </c>
      <c r="H39" s="60">
        <f t="shared" ref="H39:I41" si="7">F39-D39</f>
        <v>-131100</v>
      </c>
      <c r="I39" s="38">
        <f t="shared" si="7"/>
        <v>-391047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-255631</v>
      </c>
      <c r="E40" s="66">
        <f>'WE-FLSH'!M40</f>
        <v>-766023</v>
      </c>
      <c r="F40" s="60">
        <f>'WE-GL '!D40</f>
        <v>-17275</v>
      </c>
      <c r="G40" s="38">
        <f>'WE-GL '!E40</f>
        <v>-114219.63</v>
      </c>
      <c r="H40" s="60">
        <f t="shared" si="7"/>
        <v>238356</v>
      </c>
      <c r="I40" s="38">
        <f t="shared" si="7"/>
        <v>651803.37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-255631</v>
      </c>
      <c r="E42" s="39">
        <f t="shared" si="8"/>
        <v>-766023</v>
      </c>
      <c r="F42" s="61">
        <f t="shared" si="8"/>
        <v>-17275</v>
      </c>
      <c r="G42" s="39">
        <f t="shared" si="8"/>
        <v>-114219.63</v>
      </c>
      <c r="H42" s="61">
        <f t="shared" si="8"/>
        <v>238356</v>
      </c>
      <c r="I42" s="39">
        <f t="shared" si="8"/>
        <v>651803.37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-122134</v>
      </c>
      <c r="E43" s="39">
        <f t="shared" si="9"/>
        <v>-374976</v>
      </c>
      <c r="F43" s="61">
        <f t="shared" si="9"/>
        <v>-14878</v>
      </c>
      <c r="G43" s="39">
        <f t="shared" si="9"/>
        <v>-114219.63</v>
      </c>
      <c r="H43" s="61">
        <f t="shared" si="9"/>
        <v>107256</v>
      </c>
      <c r="I43" s="39">
        <f t="shared" si="9"/>
        <v>260756.37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34993</v>
      </c>
      <c r="E49" s="66">
        <f>'WE-FLSH'!M49</f>
        <v>100677.4856741938</v>
      </c>
      <c r="F49" s="60">
        <f>'WE-GL '!D49</f>
        <v>4918</v>
      </c>
      <c r="G49" s="38">
        <f>'WE-GL '!E49</f>
        <v>14149.575900000185</v>
      </c>
      <c r="H49" s="60">
        <f>F49-D49</f>
        <v>-30075</v>
      </c>
      <c r="I49" s="38">
        <f>G49-E49</f>
        <v>-86527.909774193613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-254993</v>
      </c>
      <c r="E51" s="66">
        <f>'WE-FLSH'!M51</f>
        <v>-824533</v>
      </c>
      <c r="F51" s="60">
        <f>'WE-GL '!D51</f>
        <v>-328146</v>
      </c>
      <c r="G51" s="38">
        <f>'WE-GL '!E51</f>
        <v>-944108.85690000001</v>
      </c>
      <c r="H51" s="60">
        <f>F51-D51</f>
        <v>-73153</v>
      </c>
      <c r="I51" s="38">
        <f>G51-E51</f>
        <v>-119575.85690000001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-479753.59616000066</v>
      </c>
      <c r="F54" s="60">
        <f>'WE-GL '!D54</f>
        <v>-25182379</v>
      </c>
      <c r="G54" s="38">
        <f>'WE-GL '!E54</f>
        <v>146927.06</v>
      </c>
      <c r="H54" s="60">
        <f>F54-D54</f>
        <v>-25182379</v>
      </c>
      <c r="I54" s="38">
        <f>G54-E54</f>
        <v>626680.65616000071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-943950.55</v>
      </c>
      <c r="F55" s="60">
        <f>'WE-GL '!D55</f>
        <v>0</v>
      </c>
      <c r="G55" s="38">
        <f>'WE-GL '!E55</f>
        <v>-2474031.15</v>
      </c>
      <c r="H55" s="60">
        <f>F55-D55</f>
        <v>0</v>
      </c>
      <c r="I55" s="38">
        <f>G55-E55</f>
        <v>-1530080.5999999999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-1423704.1461600007</v>
      </c>
      <c r="F56" s="61">
        <f t="shared" si="10"/>
        <v>-25182379</v>
      </c>
      <c r="G56" s="39">
        <f t="shared" si="10"/>
        <v>-2327104.09</v>
      </c>
      <c r="H56" s="61">
        <f t="shared" si="10"/>
        <v>-25182379</v>
      </c>
      <c r="I56" s="39">
        <f t="shared" si="10"/>
        <v>-903399.94383999915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35422067.831600003</v>
      </c>
      <c r="F70" s="60">
        <f>'WE-GL '!D70</f>
        <v>0</v>
      </c>
      <c r="G70" s="38">
        <f>'WE-GL '!E70</f>
        <v>35422067.829999998</v>
      </c>
      <c r="H70" s="60">
        <f>F70-D70</f>
        <v>0</v>
      </c>
      <c r="I70" s="38">
        <f>G70-E70</f>
        <v>-1.6000047326087952E-3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-9181117</v>
      </c>
      <c r="F71" s="60">
        <f>'WE-GL '!D71</f>
        <v>0</v>
      </c>
      <c r="G71" s="38">
        <f>'WE-GL '!E71</f>
        <v>-9165964</v>
      </c>
      <c r="H71" s="60">
        <f>F71-D71</f>
        <v>0</v>
      </c>
      <c r="I71" s="38">
        <f>G71-E71</f>
        <v>15153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26240950.831600003</v>
      </c>
      <c r="F72" s="61">
        <f t="shared" si="13"/>
        <v>0</v>
      </c>
      <c r="G72" s="39">
        <f t="shared" si="13"/>
        <v>26256103.829999998</v>
      </c>
      <c r="H72" s="61">
        <f t="shared" si="13"/>
        <v>0</v>
      </c>
      <c r="I72" s="39">
        <f t="shared" si="13"/>
        <v>15152.998399995267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-2298863</v>
      </c>
      <c r="F74" s="60">
        <f>'WE-GL '!D74</f>
        <v>0</v>
      </c>
      <c r="G74" s="38">
        <f>'WE-GL '!E74</f>
        <v>-926874.85000000009</v>
      </c>
      <c r="H74" s="60">
        <f t="shared" ref="H74:I79" si="14">F74-D74</f>
        <v>0</v>
      </c>
      <c r="I74" s="38">
        <f t="shared" si="14"/>
        <v>1371988.15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-58864</v>
      </c>
      <c r="F76" s="60">
        <f>'WE-GL '!D76</f>
        <v>0</v>
      </c>
      <c r="G76" s="38">
        <f>'WE-GL '!E76</f>
        <v>-59612.07</v>
      </c>
      <c r="H76" s="60">
        <f t="shared" si="14"/>
        <v>0</v>
      </c>
      <c r="I76" s="38">
        <f t="shared" si="14"/>
        <v>-748.06999999999971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-704864</v>
      </c>
      <c r="F81" s="60">
        <f>'WE-GL '!D81</f>
        <v>0</v>
      </c>
      <c r="G81" s="38">
        <f>'WE-GL '!E81</f>
        <v>-227.14000000000033</v>
      </c>
      <c r="H81" s="60">
        <f>F81-D81</f>
        <v>0</v>
      </c>
      <c r="I81" s="38">
        <f>G81-E81</f>
        <v>704636.86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22430333.171114206</v>
      </c>
      <c r="F82" s="109">
        <f>F16+F24+F29+F36+F43+F45+F47+F49</f>
        <v>0</v>
      </c>
      <c r="G82" s="110">
        <f>SUM(G72:G81)+G16+G24+G29+G36+G43+G45+G47+G49+G51+G56+G61+G66</f>
        <v>25673999.561999992</v>
      </c>
      <c r="H82" s="109">
        <f>H16+H24+H29+H36+H43+H45+H47+H49</f>
        <v>0</v>
      </c>
      <c r="I82" s="110">
        <f>SUM(I72:I81)+I16+I24+I29+I36+I43+I45+I47+I49+I51+I56+I61+I66</f>
        <v>3243666.390885816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3961361</v>
      </c>
      <c r="E11" s="66">
        <f>'DEN-FLSH'!M11</f>
        <v>10658466</v>
      </c>
      <c r="F11" s="60">
        <f>'DEN-GL'!D11</f>
        <v>3978442</v>
      </c>
      <c r="G11" s="38">
        <f>'DEN-GL'!E11</f>
        <v>10367924.389999999</v>
      </c>
      <c r="H11" s="60">
        <f>F11-D11</f>
        <v>17081</v>
      </c>
      <c r="I11" s="38">
        <f>G11-E11</f>
        <v>-290541.61000000127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92060.73</v>
      </c>
      <c r="H12" s="60">
        <f>F12-D12</f>
        <v>0</v>
      </c>
      <c r="I12" s="38">
        <f>G12-E12</f>
        <v>92060.73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4693596</v>
      </c>
      <c r="E13" s="66">
        <f>'DEN-FLSH'!M13</f>
        <v>14442928</v>
      </c>
      <c r="F13" s="60">
        <f>'DEN-GL'!D13</f>
        <v>4693596</v>
      </c>
      <c r="G13" s="38">
        <f>'DEN-GL'!E13</f>
        <v>14442928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148976.09</v>
      </c>
      <c r="F15" s="60">
        <f>'DEN-GL'!D15</f>
        <v>0</v>
      </c>
      <c r="G15" s="38">
        <f>'DEN-GL'!E15</f>
        <v>148976</v>
      </c>
      <c r="H15" s="60">
        <f t="shared" si="0"/>
        <v>0</v>
      </c>
      <c r="I15" s="38">
        <f t="shared" si="0"/>
        <v>-8.999999999650754E-2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8654957</v>
      </c>
      <c r="E16" s="39">
        <f t="shared" si="1"/>
        <v>25250370.09</v>
      </c>
      <c r="F16" s="61">
        <f t="shared" si="1"/>
        <v>8672038</v>
      </c>
      <c r="G16" s="39">
        <f t="shared" si="1"/>
        <v>25051889.119999997</v>
      </c>
      <c r="H16" s="61">
        <f t="shared" si="1"/>
        <v>17081</v>
      </c>
      <c r="I16" s="39">
        <f t="shared" si="1"/>
        <v>-198480.97000000128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-5110555</v>
      </c>
      <c r="E19" s="66">
        <f>'DEN-FLSH'!M19</f>
        <v>-13287562</v>
      </c>
      <c r="F19" s="60">
        <f>'DEN-GL'!D19</f>
        <v>-5128955</v>
      </c>
      <c r="G19" s="38">
        <f>'DEN-GL'!E19</f>
        <v>-12954896.700000001</v>
      </c>
      <c r="H19" s="60">
        <f>F19-D19</f>
        <v>-18400</v>
      </c>
      <c r="I19" s="38">
        <f>G19-E19</f>
        <v>332665.29999999888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-107681.8</v>
      </c>
      <c r="H20" s="60">
        <f>F20-D20</f>
        <v>0</v>
      </c>
      <c r="I20" s="38">
        <f>G20-E20</f>
        <v>-107681.8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-3543508</v>
      </c>
      <c r="E21" s="66">
        <f>'DEN-FLSH'!M21</f>
        <v>-11110984</v>
      </c>
      <c r="F21" s="60">
        <f>'DEN-GL'!D21</f>
        <v>-3543508</v>
      </c>
      <c r="G21" s="38">
        <f>'DEN-GL'!E21</f>
        <v>-11110984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15458</v>
      </c>
      <c r="E23" s="66">
        <f>'DEN-FLSH'!M23</f>
        <v>46440</v>
      </c>
      <c r="F23" s="60">
        <f>'DEN-GL'!D23</f>
        <v>0</v>
      </c>
      <c r="G23" s="38">
        <f>'DEN-GL'!E23</f>
        <v>0</v>
      </c>
      <c r="H23" s="60">
        <f t="shared" si="2"/>
        <v>-15458</v>
      </c>
      <c r="I23" s="38">
        <f t="shared" si="2"/>
        <v>-46440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-8638605</v>
      </c>
      <c r="E24" s="39">
        <f t="shared" si="3"/>
        <v>-24352106</v>
      </c>
      <c r="F24" s="61">
        <f t="shared" si="3"/>
        <v>-8672463</v>
      </c>
      <c r="G24" s="39">
        <f t="shared" si="3"/>
        <v>-24173562.5</v>
      </c>
      <c r="H24" s="61">
        <f t="shared" si="3"/>
        <v>-33858</v>
      </c>
      <c r="I24" s="39">
        <f t="shared" si="3"/>
        <v>178543.49999999889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-3137</v>
      </c>
      <c r="E32" s="66">
        <f>'DEN-FLSH'!M32</f>
        <v>-16784</v>
      </c>
      <c r="F32" s="60">
        <f>'DEN-GL'!D32</f>
        <v>-3328</v>
      </c>
      <c r="G32" s="38">
        <f>'DEN-GL'!E32</f>
        <v>-8368.2559999999994</v>
      </c>
      <c r="H32" s="60">
        <f>F32-D32</f>
        <v>-191</v>
      </c>
      <c r="I32" s="38">
        <f>G32-E32</f>
        <v>8415.7440000000006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-3137</v>
      </c>
      <c r="E36" s="39">
        <f t="shared" si="6"/>
        <v>-16784</v>
      </c>
      <c r="F36" s="61">
        <f t="shared" si="6"/>
        <v>-3328</v>
      </c>
      <c r="G36" s="39">
        <f t="shared" si="6"/>
        <v>-8368.2559999999994</v>
      </c>
      <c r="H36" s="61">
        <f t="shared" si="6"/>
        <v>-191</v>
      </c>
      <c r="I36" s="39">
        <f t="shared" si="6"/>
        <v>8415.7440000000006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-13215</v>
      </c>
      <c r="E49" s="66">
        <f>'DEN-FLSH'!M49</f>
        <v>-33228.997666711177</v>
      </c>
      <c r="F49" s="60">
        <f>'DEN-GL'!D49</f>
        <v>3753</v>
      </c>
      <c r="G49" s="38">
        <f>'DEN-GL'!E49</f>
        <v>9436.9120000004768</v>
      </c>
      <c r="H49" s="60">
        <f>F49-D49</f>
        <v>16968</v>
      </c>
      <c r="I49" s="38">
        <f>G49-E49</f>
        <v>42665.909666711654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-15458</v>
      </c>
      <c r="E51" s="66">
        <f>'DEN-FLSH'!M51</f>
        <v>-46440</v>
      </c>
      <c r="F51" s="60">
        <f>'DEN-GL'!D51</f>
        <v>0</v>
      </c>
      <c r="G51" s="38">
        <f>'DEN-GL'!E51</f>
        <v>0</v>
      </c>
      <c r="H51" s="60">
        <f>F51-D51</f>
        <v>15458</v>
      </c>
      <c r="I51" s="38">
        <f>G51-E51</f>
        <v>46440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-290739.94</v>
      </c>
      <c r="F54" s="60">
        <f>'DEN-GL'!D54</f>
        <v>-11737574</v>
      </c>
      <c r="G54" s="38">
        <f>'DEN-GL'!E54</f>
        <v>-368072.82</v>
      </c>
      <c r="H54" s="60">
        <f>F54-D54</f>
        <v>-11737574</v>
      </c>
      <c r="I54" s="38">
        <f>G54-E54</f>
        <v>-77332.88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-582405.27</v>
      </c>
      <c r="F55" s="60">
        <f>'DEN-GL'!D55</f>
        <v>0</v>
      </c>
      <c r="G55" s="38">
        <f>'DEN-GL'!E55</f>
        <v>-542757.91</v>
      </c>
      <c r="H55" s="60">
        <f>F55-D55</f>
        <v>0</v>
      </c>
      <c r="I55" s="38">
        <f>G55-E55</f>
        <v>39647.359999999986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-873145.21</v>
      </c>
      <c r="F56" s="61">
        <f t="shared" si="10"/>
        <v>-11737574</v>
      </c>
      <c r="G56" s="39">
        <f t="shared" si="10"/>
        <v>-910830.73</v>
      </c>
      <c r="H56" s="61">
        <f t="shared" si="10"/>
        <v>-11737574</v>
      </c>
      <c r="I56" s="39">
        <f t="shared" si="10"/>
        <v>-37685.520000000019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1096737</v>
      </c>
      <c r="F70" s="60">
        <f>'DEN-GL'!D70</f>
        <v>0</v>
      </c>
      <c r="G70" s="38">
        <f>'DEN-GL'!E70</f>
        <v>1096736.96</v>
      </c>
      <c r="H70" s="60">
        <f>F70-D70</f>
        <v>0</v>
      </c>
      <c r="I70" s="38">
        <f>G70-E70</f>
        <v>-4.0000000037252903E-2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1096737</v>
      </c>
      <c r="F72" s="61">
        <f t="shared" si="13"/>
        <v>0</v>
      </c>
      <c r="G72" s="39">
        <f t="shared" si="13"/>
        <v>1096736.96</v>
      </c>
      <c r="H72" s="61">
        <f t="shared" si="13"/>
        <v>0</v>
      </c>
      <c r="I72" s="39">
        <f t="shared" si="13"/>
        <v>-4.0000000037252903E-2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-21025</v>
      </c>
      <c r="F74" s="60">
        <f>'DEN-GL'!D74</f>
        <v>0</v>
      </c>
      <c r="G74" s="38">
        <f>'DEN-GL'!E74</f>
        <v>-69025.33</v>
      </c>
      <c r="H74" s="60">
        <f t="shared" ref="H74:I79" si="14">F74-D74</f>
        <v>0</v>
      </c>
      <c r="I74" s="38">
        <f t="shared" si="14"/>
        <v>-48000.33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-152</v>
      </c>
      <c r="H76" s="60">
        <f t="shared" si="14"/>
        <v>0</v>
      </c>
      <c r="I76" s="38">
        <f t="shared" si="14"/>
        <v>-152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-181563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181563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822814.88233328867</v>
      </c>
      <c r="F82" s="109">
        <f>F16+F24+F29+F36+F43+F45+F47+F49</f>
        <v>0</v>
      </c>
      <c r="G82" s="110">
        <f>SUM(G72:G81)+G16+G24+G29+G36+G43+G45+G47+G49+G51+G56+G61+G66</f>
        <v>996124.17599999672</v>
      </c>
      <c r="H82" s="109">
        <f>H16+H24+H29+H36+H43+H45+H47+H49</f>
        <v>0</v>
      </c>
      <c r="I82" s="110">
        <f>SUM(I72:I81)+I16+I24+I29+I36+I43+I45+I47+I49+I51+I56+I61+I66</f>
        <v>173309.29366670921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+'DEN-FLSH'!L86</f>
        <v>0</v>
      </c>
      <c r="E86" s="222">
        <f>+'DEN-FLSH'!M86</f>
        <v>1106186</v>
      </c>
      <c r="F86" s="67">
        <f>'DEN-GL'!D86</f>
        <v>0</v>
      </c>
      <c r="G86" s="219">
        <f>'DEN-GL'!E86</f>
        <v>1106000.02</v>
      </c>
      <c r="H86" s="219">
        <f t="shared" ref="H86:I88" si="15">F86-D86</f>
        <v>0</v>
      </c>
      <c r="I86" s="145">
        <f t="shared" si="15"/>
        <v>-185.97999999998137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0</v>
      </c>
      <c r="H87" s="6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220">
        <f>+'DEN-FLSH'!L88</f>
        <v>0</v>
      </c>
      <c r="E88" s="136">
        <f>+'DEN-FLSH'!M88</f>
        <v>0</v>
      </c>
      <c r="F88" s="220">
        <f>'DEN-GL'!D88</f>
        <v>0</v>
      </c>
      <c r="G88" s="221">
        <f>'DEN-GL'!E88</f>
        <v>0</v>
      </c>
      <c r="H88" s="221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224">
        <f t="shared" ref="D89:I89" si="16">SUM(D86:D88)</f>
        <v>0</v>
      </c>
      <c r="E89" s="224">
        <f t="shared" si="16"/>
        <v>1106186</v>
      </c>
      <c r="F89" s="224">
        <f t="shared" si="16"/>
        <v>0</v>
      </c>
      <c r="G89" s="224">
        <f t="shared" si="16"/>
        <v>1106000.02</v>
      </c>
      <c r="H89" s="160">
        <f t="shared" si="16"/>
        <v>0</v>
      </c>
      <c r="I89" s="160">
        <f t="shared" si="16"/>
        <v>-185.97999999998137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63" activePane="bottomRight" state="frozen"/>
      <selection pane="topRight"/>
      <selection pane="bottomLeft"/>
      <selection pane="bottomRight" activeCell="C76" sqref="C7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-9821733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9821733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-8664246</v>
      </c>
      <c r="H13" s="60">
        <f t="shared" ref="H13:I15" si="0">F13-D13</f>
        <v>0</v>
      </c>
      <c r="I13" s="38">
        <f t="shared" si="0"/>
        <v>-8664246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-9821733</v>
      </c>
      <c r="F16" s="61">
        <f t="shared" si="1"/>
        <v>0</v>
      </c>
      <c r="G16" s="39">
        <f t="shared" si="1"/>
        <v>-8664246</v>
      </c>
      <c r="H16" s="61">
        <f t="shared" si="1"/>
        <v>0</v>
      </c>
      <c r="I16" s="39">
        <f t="shared" si="1"/>
        <v>1157487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-124840.56</v>
      </c>
      <c r="H51" s="60">
        <f>F51-D51</f>
        <v>0</v>
      </c>
      <c r="I51" s="38">
        <f>G51-E51</f>
        <v>-124840.56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2163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-2163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2163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143891613</v>
      </c>
      <c r="F70" s="60">
        <f>STG_GL!D70</f>
        <v>0</v>
      </c>
      <c r="G70" s="38">
        <f>STG_GL!E70</f>
        <v>147154354</v>
      </c>
      <c r="H70" s="60">
        <f>F70-D70</f>
        <v>0</v>
      </c>
      <c r="I70" s="38">
        <f>G70-E70</f>
        <v>3262741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-112609979</v>
      </c>
      <c r="F71" s="60">
        <f>STG_GL!D71</f>
        <v>0</v>
      </c>
      <c r="G71" s="38">
        <f>STG_GL!E71</f>
        <v>-115872719</v>
      </c>
      <c r="H71" s="60">
        <f>F71-D71</f>
        <v>0</v>
      </c>
      <c r="I71" s="38">
        <f>G71-E71</f>
        <v>-3262740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31281634</v>
      </c>
      <c r="F72" s="69">
        <f t="shared" si="13"/>
        <v>0</v>
      </c>
      <c r="G72" s="70">
        <f t="shared" si="13"/>
        <v>31281635</v>
      </c>
      <c r="H72" s="69">
        <f t="shared" si="13"/>
        <v>0</v>
      </c>
      <c r="I72" s="70">
        <f t="shared" si="13"/>
        <v>1</v>
      </c>
    </row>
    <row r="73" spans="1:9" x14ac:dyDescent="0.2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-97744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97744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92639</v>
      </c>
      <c r="F74" s="60">
        <f>STG_GL!D74</f>
        <v>0</v>
      </c>
      <c r="G74" s="38">
        <f>STG_GL!E74</f>
        <v>-52726.87</v>
      </c>
      <c r="H74" s="60">
        <f t="shared" ref="H74:I79" si="14">F74-D74</f>
        <v>0</v>
      </c>
      <c r="I74" s="38">
        <f t="shared" si="14"/>
        <v>-145365.87</v>
      </c>
    </row>
    <row r="75" spans="1:9" x14ac:dyDescent="0.2">
      <c r="A75" s="9">
        <v>34</v>
      </c>
      <c r="B75" s="3"/>
      <c r="C75" s="10" t="s">
        <v>230</v>
      </c>
      <c r="D75" s="65">
        <f>STG_FLSH!L75</f>
        <v>0</v>
      </c>
      <c r="E75" s="66">
        <f>STG_FLSH!M75</f>
        <v>-107136</v>
      </c>
      <c r="F75" s="60">
        <f>STG_GL!D75</f>
        <v>0</v>
      </c>
      <c r="G75" s="38">
        <f>STG_GL!E75</f>
        <v>-107137</v>
      </c>
      <c r="H75" s="60">
        <f t="shared" si="14"/>
        <v>0</v>
      </c>
      <c r="I75" s="38">
        <f t="shared" si="14"/>
        <v>-1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-75</v>
      </c>
      <c r="H76" s="60">
        <f t="shared" si="14"/>
        <v>0</v>
      </c>
      <c r="I76" s="38">
        <f t="shared" si="14"/>
        <v>-75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-382424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5841</v>
      </c>
    </row>
    <row r="78" spans="1:9" x14ac:dyDescent="0.2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9" x14ac:dyDescent="0.2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20863690</v>
      </c>
      <c r="F82" s="109">
        <f>F16+F24+F29+F36+F43+F45+F47+F49</f>
        <v>0</v>
      </c>
      <c r="G82" s="110">
        <f>SUM(G72:G81)+G16+G24+G29+G36+G43+G45+G47+G49+G51+G56+G61+G66</f>
        <v>21866031.57</v>
      </c>
      <c r="H82" s="109">
        <f>H16+H24+H29+H36+H43+H45+H47+H49</f>
        <v>0</v>
      </c>
      <c r="I82" s="110">
        <f>SUM(I72:I81)+I16+I24+I29+I36+I43+I45+I47+I49+I51+I56+I61+I66</f>
        <v>1002341.5699999998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G76" sqref="G7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37122159</v>
      </c>
      <c r="E11" s="66">
        <f>ONT_FLSH!M11</f>
        <v>123257790</v>
      </c>
      <c r="F11" s="60">
        <f>'ONT_GL '!D11</f>
        <v>35278912</v>
      </c>
      <c r="G11" s="38">
        <f>'ONT_GL '!E11</f>
        <v>108145566.7</v>
      </c>
      <c r="H11" s="60">
        <f>F11-D11</f>
        <v>-1843247</v>
      </c>
      <c r="I11" s="38">
        <f>G11-E11</f>
        <v>-15112223.299999997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18336267.170000002</v>
      </c>
      <c r="H12" s="60">
        <f>F12-D12</f>
        <v>0</v>
      </c>
      <c r="I12" s="38">
        <f>G12-E12</f>
        <v>18336267.170000002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2697571</v>
      </c>
      <c r="E13" s="66">
        <f>ONT_FLSH!M13</f>
        <v>9524335</v>
      </c>
      <c r="F13" s="60">
        <f>'ONT_GL '!D13</f>
        <v>2697571</v>
      </c>
      <c r="G13" s="38">
        <f>'ONT_GL '!E13</f>
        <v>9524335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55800</v>
      </c>
      <c r="H15" s="60">
        <f t="shared" si="0"/>
        <v>0</v>
      </c>
      <c r="I15" s="38">
        <f t="shared" si="0"/>
        <v>55800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39819730</v>
      </c>
      <c r="E16" s="39">
        <f t="shared" si="1"/>
        <v>132782125</v>
      </c>
      <c r="F16" s="61">
        <f t="shared" si="1"/>
        <v>37976483</v>
      </c>
      <c r="G16" s="39">
        <f t="shared" si="1"/>
        <v>136061968.87</v>
      </c>
      <c r="H16" s="61">
        <f t="shared" si="1"/>
        <v>-1843247</v>
      </c>
      <c r="I16" s="39">
        <f t="shared" si="1"/>
        <v>3279843.8700000048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-39373116</v>
      </c>
      <c r="E19" s="66">
        <f>ONT_FLSH!M19</f>
        <v>-129674055</v>
      </c>
      <c r="F19" s="60">
        <f>'ONT_GL '!D19</f>
        <v>-37790838</v>
      </c>
      <c r="G19" s="38">
        <f>'ONT_GL '!E19</f>
        <v>-115866221.63000001</v>
      </c>
      <c r="H19" s="60">
        <f>F19-D19</f>
        <v>1582278</v>
      </c>
      <c r="I19" s="38">
        <f>G19-E19</f>
        <v>13807833.36999999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-16630959.939999999</v>
      </c>
      <c r="H20" s="60">
        <f>F20-D20</f>
        <v>0</v>
      </c>
      <c r="I20" s="38">
        <f>G20-E20</f>
        <v>-16630959.939999999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-461968</v>
      </c>
      <c r="E21" s="66">
        <f>ONT_FLSH!M21</f>
        <v>-1763538</v>
      </c>
      <c r="F21" s="60">
        <f>'ONT_GL '!D21</f>
        <v>-461968</v>
      </c>
      <c r="G21" s="38">
        <f>'ONT_GL '!E21</f>
        <v>-1763538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5518</v>
      </c>
      <c r="E23" s="66">
        <f>ONT_FLSH!M23</f>
        <v>17235</v>
      </c>
      <c r="F23" s="60">
        <f>'ONT_GL '!D23</f>
        <v>0</v>
      </c>
      <c r="G23" s="38">
        <f>'ONT_GL '!E23</f>
        <v>0</v>
      </c>
      <c r="H23" s="60">
        <f t="shared" si="2"/>
        <v>-5518</v>
      </c>
      <c r="I23" s="38">
        <f t="shared" si="2"/>
        <v>-17235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-39829566</v>
      </c>
      <c r="E24" s="39">
        <f t="shared" si="3"/>
        <v>-131420358</v>
      </c>
      <c r="F24" s="61">
        <f t="shared" si="3"/>
        <v>-38252806</v>
      </c>
      <c r="G24" s="39">
        <f t="shared" si="3"/>
        <v>-134260719.56999999</v>
      </c>
      <c r="H24" s="61">
        <f t="shared" si="3"/>
        <v>1576760</v>
      </c>
      <c r="I24" s="39">
        <f t="shared" si="3"/>
        <v>-2840361.5700000096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347221</v>
      </c>
      <c r="G32" s="38">
        <f>'ONT_GL '!E32</f>
        <v>1538189.03</v>
      </c>
      <c r="H32" s="60">
        <f>F32-D32</f>
        <v>347221</v>
      </c>
      <c r="I32" s="38">
        <f>G32-E32</f>
        <v>1538189.03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347221</v>
      </c>
      <c r="G36" s="39">
        <f t="shared" si="6"/>
        <v>1538189.03</v>
      </c>
      <c r="H36" s="61">
        <f t="shared" si="6"/>
        <v>347221</v>
      </c>
      <c r="I36" s="39">
        <f t="shared" si="6"/>
        <v>1538189.03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9836</v>
      </c>
      <c r="E49" s="66">
        <f>ONT_FLSH!M49</f>
        <v>43573.48</v>
      </c>
      <c r="F49" s="60">
        <f>'ONT_GL '!D49</f>
        <v>-70898</v>
      </c>
      <c r="G49" s="38">
        <f>'ONT_GL '!E49</f>
        <v>-314078.14000000013</v>
      </c>
      <c r="H49" s="60">
        <f>F49-D49</f>
        <v>-80734</v>
      </c>
      <c r="I49" s="38">
        <f>G49-E49</f>
        <v>-357651.62000000011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-5518</v>
      </c>
      <c r="E51" s="66">
        <f>ONT_FLSH!M51</f>
        <v>-17235</v>
      </c>
      <c r="F51" s="60">
        <f>'ONT_GL '!D51</f>
        <v>0</v>
      </c>
      <c r="G51" s="38">
        <f>'ONT_GL '!E51</f>
        <v>0</v>
      </c>
      <c r="H51" s="60">
        <f>F51-D51</f>
        <v>5518</v>
      </c>
      <c r="I51" s="38">
        <f>G51-E51</f>
        <v>17235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-4864</v>
      </c>
      <c r="F54" s="60">
        <f>'ONT_GL '!D54</f>
        <v>-11446334.039999999</v>
      </c>
      <c r="G54" s="38">
        <f>'ONT_GL '!E54</f>
        <v>-113945.50000000001</v>
      </c>
      <c r="H54" s="60">
        <f>F54-D54</f>
        <v>-11446334.039999999</v>
      </c>
      <c r="I54" s="38">
        <f>G54-E54</f>
        <v>-109081.50000000001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-4864</v>
      </c>
      <c r="F56" s="61">
        <f t="shared" si="10"/>
        <v>-11446334.039999999</v>
      </c>
      <c r="G56" s="39">
        <f t="shared" si="10"/>
        <v>-113945.50000000001</v>
      </c>
      <c r="H56" s="61">
        <f t="shared" si="10"/>
        <v>-11446334.039999999</v>
      </c>
      <c r="I56" s="39">
        <f t="shared" si="10"/>
        <v>-109081.50000000001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9378952.5228982903</v>
      </c>
      <c r="F70" s="60">
        <f>'ONT_GL '!D70</f>
        <v>0</v>
      </c>
      <c r="G70" s="38">
        <f>'ONT_GL '!E70</f>
        <v>9378952.5199999996</v>
      </c>
      <c r="H70" s="60">
        <f>F70-D70</f>
        <v>0</v>
      </c>
      <c r="I70" s="38">
        <f>G70-E70</f>
        <v>-2.898290753364563E-3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287595</v>
      </c>
      <c r="F71" s="60">
        <f>'ONT_GL '!D71</f>
        <v>0</v>
      </c>
      <c r="G71" s="38">
        <f>'ONT_GL '!E71</f>
        <v>287595.48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9666547.5228982903</v>
      </c>
      <c r="F72" s="69">
        <f t="shared" si="13"/>
        <v>0</v>
      </c>
      <c r="G72" s="70">
        <f t="shared" si="13"/>
        <v>9666548</v>
      </c>
      <c r="H72" s="69">
        <f t="shared" si="13"/>
        <v>0</v>
      </c>
      <c r="I72" s="70">
        <f t="shared" si="13"/>
        <v>0.47710170922800899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-9140939</v>
      </c>
      <c r="F74" s="60">
        <f>'ONT_GL '!D74</f>
        <v>0</v>
      </c>
      <c r="G74" s="38">
        <f>'ONT_GL '!E74</f>
        <v>-8851783.0700000003</v>
      </c>
      <c r="H74" s="60">
        <f t="shared" ref="H74:I79" si="14">F74-D74</f>
        <v>0</v>
      </c>
      <c r="I74" s="38">
        <f t="shared" si="14"/>
        <v>289155.9299999997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-1387.4</v>
      </c>
      <c r="H76" s="60">
        <f t="shared" si="14"/>
        <v>0</v>
      </c>
      <c r="I76" s="38">
        <f t="shared" si="14"/>
        <v>-1387.4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-277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277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1908573.0028982866</v>
      </c>
      <c r="F82" s="109">
        <f>F16+F24+F29+F36+F43+F45+F47+F49</f>
        <v>0</v>
      </c>
      <c r="G82" s="110">
        <f>SUM(G72:G81)+G16+G24+G29+G36+G43+G45+G47+G49+G51+G56+G61+G66</f>
        <v>3724792.2200000132</v>
      </c>
      <c r="H82" s="109">
        <f>H16+H24+H29+H36+H43+H45+H47+H49</f>
        <v>0</v>
      </c>
      <c r="I82" s="110">
        <f>SUM(I72:I81)+I16+I24+I29+I36+I43+I45+I47+I49+I51+I56+I61+I66</f>
        <v>1816219.2171017043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ONT_FLSH!L86</f>
        <v>0</v>
      </c>
      <c r="E86" s="145">
        <f>ONT_FLSH!M86</f>
        <v>1751905</v>
      </c>
      <c r="F86" s="145">
        <f>'ONT_GL '!D86</f>
        <v>0</v>
      </c>
      <c r="G86" s="145">
        <f>'ONT_GL '!E86</f>
        <v>1768835.42</v>
      </c>
      <c r="H86" s="145">
        <f t="shared" ref="H86:I88" si="15">F86-D86</f>
        <v>0</v>
      </c>
      <c r="I86" s="145">
        <f t="shared" si="15"/>
        <v>16930.419999999925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-11425</v>
      </c>
      <c r="H87" s="146">
        <f t="shared" si="15"/>
        <v>0</v>
      </c>
      <c r="I87" s="146">
        <f t="shared" si="15"/>
        <v>-11425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-5410</v>
      </c>
      <c r="H88" s="147">
        <f t="shared" si="15"/>
        <v>0</v>
      </c>
      <c r="I88" s="147">
        <f t="shared" si="15"/>
        <v>-5410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1751905</v>
      </c>
      <c r="F89" s="160">
        <f t="shared" si="16"/>
        <v>0</v>
      </c>
      <c r="G89" s="160">
        <f t="shared" si="16"/>
        <v>1752000.42</v>
      </c>
      <c r="H89" s="160">
        <f t="shared" si="16"/>
        <v>0</v>
      </c>
      <c r="I89" s="160">
        <f t="shared" si="16"/>
        <v>95.419999999925494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3660478.0028982866</v>
      </c>
      <c r="F91" s="160">
        <f t="shared" si="17"/>
        <v>0</v>
      </c>
      <c r="G91" s="160">
        <f t="shared" si="17"/>
        <v>5476792.6400000136</v>
      </c>
      <c r="H91" s="160">
        <f t="shared" si="17"/>
        <v>0</v>
      </c>
      <c r="I91" s="160">
        <f t="shared" si="17"/>
        <v>1816314.6371017043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F70" sqref="F7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0005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2332393.7891000002</v>
      </c>
      <c r="F70" s="60">
        <f>BUG_GL!D70</f>
        <v>0</v>
      </c>
      <c r="G70" s="38">
        <f>BUG_GL!E70</f>
        <v>0</v>
      </c>
      <c r="H70" s="60">
        <f>F70-D70</f>
        <v>0</v>
      </c>
      <c r="I70" s="38">
        <f>G70-E70</f>
        <v>-2332393.7891000002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670292</v>
      </c>
      <c r="F71" s="60">
        <f>BUG_GL!D71</f>
        <v>0</v>
      </c>
      <c r="G71" s="38">
        <f>BUG_GL!E71</f>
        <v>647670</v>
      </c>
      <c r="H71" s="60">
        <f>F71-D71</f>
        <v>0</v>
      </c>
      <c r="I71" s="38">
        <f>G71-E71</f>
        <v>-22622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3002685.7891000002</v>
      </c>
      <c r="F72" s="69">
        <f t="shared" si="13"/>
        <v>0</v>
      </c>
      <c r="G72" s="70">
        <f t="shared" si="13"/>
        <v>647670</v>
      </c>
      <c r="H72" s="69">
        <f t="shared" si="13"/>
        <v>0</v>
      </c>
      <c r="I72" s="70">
        <f t="shared" si="13"/>
        <v>-2355015.7891000002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0</v>
      </c>
      <c r="F74" s="60">
        <f>BUG_GL!D74</f>
        <v>0</v>
      </c>
      <c r="G74" s="38">
        <f>BUG_GL!E74</f>
        <v>1832258.77</v>
      </c>
      <c r="H74" s="60">
        <f t="shared" ref="H74:I79" si="14">F74-D74</f>
        <v>0</v>
      </c>
      <c r="I74" s="38">
        <f t="shared" si="14"/>
        <v>1832258.77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-3000000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3000000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2685.7891000001691</v>
      </c>
      <c r="F82" s="109">
        <f>F16+F24+F29+F36+F43+F45+F47+F49</f>
        <v>0</v>
      </c>
      <c r="G82" s="110">
        <f>SUM(G72:G81)+G16+G24+G29+G36+G43+G45+G47+G49+G51+G56+G61+G66</f>
        <v>2479928.77</v>
      </c>
      <c r="H82" s="109">
        <f>H16+H24+H29+H36+H43+H45+H47+H49</f>
        <v>0</v>
      </c>
      <c r="I82" s="110">
        <f>SUM(I72:I81)+I16+I24+I29+I36+I43+I45+I47+I49+I51+I56+I61+I66</f>
        <v>2477242.9808999998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I633" workbookViewId="0">
      <selection activeCell="N654" sqref="N654"/>
    </sheetView>
  </sheetViews>
  <sheetFormatPr defaultRowHeight="12.75" x14ac:dyDescent="0.2"/>
  <cols>
    <col min="1" max="1" width="9.140625" style="33"/>
    <col min="2" max="2" width="13.140625" style="33" bestFit="1" customWidth="1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20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221</v>
      </c>
      <c r="F3" s="197" t="s">
        <v>222</v>
      </c>
      <c r="G3" s="203" t="s">
        <v>221</v>
      </c>
      <c r="H3" s="197" t="s">
        <v>222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">
      <c r="A4" s="114" t="s">
        <v>121</v>
      </c>
      <c r="B4" s="114" t="s">
        <v>122</v>
      </c>
      <c r="C4" s="115">
        <v>1</v>
      </c>
      <c r="D4" s="114" t="s">
        <v>25</v>
      </c>
      <c r="E4" s="200">
        <v>141132</v>
      </c>
      <c r="F4" s="199">
        <v>437650.33</v>
      </c>
      <c r="G4" s="200">
        <v>1341</v>
      </c>
      <c r="H4" s="199">
        <v>-5338.64</v>
      </c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>
        <v>0</v>
      </c>
      <c r="H8" s="199">
        <v>0</v>
      </c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-141132</v>
      </c>
      <c r="F15" s="199">
        <v>-434686.56</v>
      </c>
      <c r="G15" s="200">
        <v>-1341</v>
      </c>
      <c r="H15" s="199">
        <v>-4130.28</v>
      </c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>
        <v>0</v>
      </c>
      <c r="H20" s="199">
        <v>0</v>
      </c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>
        <v>0</v>
      </c>
      <c r="H21" s="199">
        <v>0</v>
      </c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>
        <v>0</v>
      </c>
      <c r="H23" s="199">
        <v>0</v>
      </c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>
        <v>0</v>
      </c>
      <c r="H24" s="199">
        <v>24835.99</v>
      </c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>
        <v>0</v>
      </c>
      <c r="H25" s="199">
        <v>0</v>
      </c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>
        <v>0</v>
      </c>
      <c r="H26" s="199">
        <v>0</v>
      </c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>
        <v>0</v>
      </c>
      <c r="H29" s="199">
        <v>0</v>
      </c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>
        <v>0</v>
      </c>
      <c r="H30" s="199">
        <v>0</v>
      </c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>
        <v>0</v>
      </c>
      <c r="H31" s="199">
        <v>0</v>
      </c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>
        <v>0</v>
      </c>
      <c r="H32" s="199">
        <v>0</v>
      </c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>
        <v>0</v>
      </c>
      <c r="H33" s="199">
        <v>0</v>
      </c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>
        <v>0</v>
      </c>
      <c r="H34" s="199">
        <v>0</v>
      </c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0</v>
      </c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>
        <v>0</v>
      </c>
      <c r="H48" s="199">
        <v>0</v>
      </c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>
        <v>0</v>
      </c>
      <c r="H54" s="199">
        <v>0</v>
      </c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>
        <v>0</v>
      </c>
      <c r="H55" s="199">
        <v>0</v>
      </c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>
        <v>0</v>
      </c>
      <c r="H56" s="199">
        <v>0</v>
      </c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>
        <v>0</v>
      </c>
      <c r="H60" s="199">
        <v>0</v>
      </c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>
        <v>0</v>
      </c>
      <c r="H61" s="199">
        <v>0</v>
      </c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>
        <v>0</v>
      </c>
      <c r="H63" s="199">
        <v>0</v>
      </c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>
        <v>0</v>
      </c>
      <c r="H64" s="199">
        <v>0</v>
      </c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>
        <v>0</v>
      </c>
      <c r="H65" s="199">
        <v>0</v>
      </c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>
        <v>0</v>
      </c>
      <c r="H66" s="199">
        <v>0</v>
      </c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>
        <v>0</v>
      </c>
      <c r="H69" s="199">
        <v>0</v>
      </c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>
        <v>0</v>
      </c>
      <c r="H70" s="199">
        <v>0</v>
      </c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>
        <v>0</v>
      </c>
      <c r="H71" s="199">
        <v>0</v>
      </c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>
        <v>0</v>
      </c>
      <c r="H72" s="199">
        <v>0</v>
      </c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>
        <v>0</v>
      </c>
      <c r="H73" s="199">
        <v>0</v>
      </c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>
        <v>0</v>
      </c>
      <c r="H74" s="199">
        <v>0</v>
      </c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>
        <v>0</v>
      </c>
      <c r="H88" s="199">
        <v>0</v>
      </c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>
        <v>0</v>
      </c>
      <c r="H100" s="199">
        <v>0</v>
      </c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>
        <v>0</v>
      </c>
      <c r="H101" s="199">
        <v>0</v>
      </c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>
        <v>0</v>
      </c>
      <c r="H103" s="199">
        <v>0</v>
      </c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>
        <v>0</v>
      </c>
      <c r="H104" s="199">
        <v>0</v>
      </c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>
        <v>0</v>
      </c>
      <c r="H105" s="199">
        <v>0</v>
      </c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>
        <v>0</v>
      </c>
      <c r="H106" s="199">
        <v>0</v>
      </c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>
        <v>0</v>
      </c>
      <c r="H109" s="199">
        <v>0</v>
      </c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>
        <v>0</v>
      </c>
      <c r="H110" s="199">
        <v>0</v>
      </c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>
        <v>0</v>
      </c>
      <c r="H111" s="199">
        <v>0</v>
      </c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>
        <v>0</v>
      </c>
      <c r="H112" s="199">
        <v>0</v>
      </c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>
        <v>0</v>
      </c>
      <c r="H113" s="199">
        <v>0</v>
      </c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>
        <v>0</v>
      </c>
      <c r="H114" s="199">
        <v>0</v>
      </c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>
        <v>0</v>
      </c>
      <c r="H124" s="199">
        <v>0</v>
      </c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>
        <v>0</v>
      </c>
      <c r="H126" s="199">
        <v>0</v>
      </c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>
        <v>0</v>
      </c>
      <c r="H128" s="199">
        <v>0</v>
      </c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>
        <v>0</v>
      </c>
      <c r="H129" s="199">
        <v>0</v>
      </c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>
        <v>0</v>
      </c>
      <c r="H131" s="199">
        <v>0</v>
      </c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>
        <v>0</v>
      </c>
      <c r="H140" s="199">
        <v>0</v>
      </c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>
        <v>0</v>
      </c>
      <c r="H141" s="199">
        <v>0</v>
      </c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>
        <v>0</v>
      </c>
      <c r="H143" s="199">
        <v>0</v>
      </c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>
        <v>0</v>
      </c>
      <c r="H144" s="199">
        <v>0</v>
      </c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>
        <v>0</v>
      </c>
      <c r="H145" s="199">
        <v>0</v>
      </c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>
        <v>0</v>
      </c>
      <c r="H146" s="199">
        <v>0</v>
      </c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>
        <v>0</v>
      </c>
      <c r="H147" s="199">
        <v>0</v>
      </c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>
        <v>0</v>
      </c>
      <c r="H148" s="199">
        <v>0</v>
      </c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>
        <v>0</v>
      </c>
      <c r="H149" s="199">
        <v>0</v>
      </c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>
        <v>0</v>
      </c>
      <c r="H150" s="199">
        <v>0</v>
      </c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>
        <v>0</v>
      </c>
      <c r="H151" s="199">
        <v>0</v>
      </c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>
        <v>0</v>
      </c>
      <c r="H152" s="199">
        <v>0</v>
      </c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>
        <v>0</v>
      </c>
      <c r="H153" s="199">
        <v>0</v>
      </c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>
        <v>0</v>
      </c>
      <c r="H154" s="199">
        <v>0</v>
      </c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103816425</v>
      </c>
      <c r="F164" s="199">
        <v>321642468.82999998</v>
      </c>
      <c r="G164" s="200">
        <v>-179384</v>
      </c>
      <c r="H164" s="199">
        <v>6969179.4399999995</v>
      </c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49533735</v>
      </c>
      <c r="F166" s="199">
        <v>166337522</v>
      </c>
      <c r="G166" s="200">
        <v>0</v>
      </c>
      <c r="H166" s="199">
        <v>0</v>
      </c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8964274.5199999996</v>
      </c>
      <c r="G168" s="200">
        <v>0</v>
      </c>
      <c r="H168" s="199">
        <v>-8319047</v>
      </c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-110401773</v>
      </c>
      <c r="F169" s="199">
        <v>-344623164.88999999</v>
      </c>
      <c r="G169" s="200">
        <v>-250910</v>
      </c>
      <c r="H169" s="199">
        <v>-3371100.06</v>
      </c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-37386314</v>
      </c>
      <c r="F171" s="199">
        <v>-126576118</v>
      </c>
      <c r="G171" s="200">
        <v>0</v>
      </c>
      <c r="H171" s="199">
        <v>0</v>
      </c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496512</v>
      </c>
      <c r="F173" s="199">
        <v>1480598.784</v>
      </c>
      <c r="G173" s="200">
        <v>2171</v>
      </c>
      <c r="H173" s="199">
        <v>6473.9219999999996</v>
      </c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603561</v>
      </c>
      <c r="F174" s="199">
        <v>2079284.92</v>
      </c>
      <c r="G174" s="200">
        <v>0</v>
      </c>
      <c r="H174" s="199">
        <v>0</v>
      </c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-217380</v>
      </c>
      <c r="F175" s="199">
        <v>-731988.04</v>
      </c>
      <c r="G175" s="200">
        <v>0</v>
      </c>
      <c r="H175" s="199">
        <v>0</v>
      </c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195763</v>
      </c>
      <c r="F176" s="199">
        <v>583765.26599999995</v>
      </c>
      <c r="G176" s="200">
        <v>46808</v>
      </c>
      <c r="H176" s="199">
        <v>139581.45600000001</v>
      </c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-11853</v>
      </c>
      <c r="H177" s="199">
        <v>-17929.82</v>
      </c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11153</v>
      </c>
      <c r="H178" s="199">
        <v>16257.5</v>
      </c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758557</v>
      </c>
      <c r="F180" s="199">
        <v>749886.54</v>
      </c>
      <c r="G180" s="200">
        <v>-11164</v>
      </c>
      <c r="H180" s="199">
        <v>-33291.050000000003</v>
      </c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-956</v>
      </c>
      <c r="F181" s="199">
        <v>-0.01</v>
      </c>
      <c r="G181" s="200">
        <v>0</v>
      </c>
      <c r="H181" s="199">
        <v>0</v>
      </c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>
        <v>0</v>
      </c>
      <c r="H183" s="199">
        <v>0</v>
      </c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>
        <v>0</v>
      </c>
      <c r="H184" s="199">
        <v>0</v>
      </c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-7398130</v>
      </c>
      <c r="F185" s="199">
        <v>-22061223.66</v>
      </c>
      <c r="G185" s="200">
        <v>393179</v>
      </c>
      <c r="H185" s="199">
        <v>1172459.7780000009</v>
      </c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-496512</v>
      </c>
      <c r="F186" s="199">
        <v>-1480598.784</v>
      </c>
      <c r="G186" s="200">
        <v>-2171</v>
      </c>
      <c r="H186" s="199">
        <v>-6473.9219999999996</v>
      </c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-76936837</v>
      </c>
      <c r="F187" s="199">
        <v>-433558.88</v>
      </c>
      <c r="G187" s="200">
        <v>-6389753</v>
      </c>
      <c r="H187" s="199">
        <v>635344.43000000005</v>
      </c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-1751906</v>
      </c>
      <c r="G188" s="200">
        <v>0</v>
      </c>
      <c r="H188" s="199">
        <v>-27757.56</v>
      </c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>
        <v>0</v>
      </c>
      <c r="H189" s="199">
        <v>0</v>
      </c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>
        <v>0</v>
      </c>
      <c r="H190" s="199">
        <v>0</v>
      </c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>
        <v>0</v>
      </c>
      <c r="H191" s="199">
        <v>0</v>
      </c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>
        <v>0</v>
      </c>
      <c r="H192" s="199">
        <v>0</v>
      </c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>
        <v>0</v>
      </c>
      <c r="H193" s="199">
        <v>0</v>
      </c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>
        <v>0</v>
      </c>
      <c r="H194" s="199">
        <v>0</v>
      </c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-9312.57</v>
      </c>
      <c r="G198" s="200">
        <v>0</v>
      </c>
      <c r="H198" s="199">
        <v>-462.5</v>
      </c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3976091</v>
      </c>
      <c r="F204" s="199">
        <v>10480571.039999999</v>
      </c>
      <c r="G204" s="200">
        <v>1360</v>
      </c>
      <c r="H204" s="199">
        <v>14845.75</v>
      </c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4693596</v>
      </c>
      <c r="F206" s="199">
        <v>14442928</v>
      </c>
      <c r="G206" s="200">
        <v>0</v>
      </c>
      <c r="H206" s="199">
        <v>0</v>
      </c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>
        <v>0</v>
      </c>
      <c r="H208" s="199">
        <v>0</v>
      </c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-4788678</v>
      </c>
      <c r="F209" s="199">
        <v>-12119989.75</v>
      </c>
      <c r="G209" s="200">
        <v>-340208</v>
      </c>
      <c r="H209" s="199">
        <v>-844808.31</v>
      </c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-5414089</v>
      </c>
      <c r="F211" s="199">
        <v>-19914278</v>
      </c>
      <c r="G211" s="200">
        <v>0</v>
      </c>
      <c r="H211" s="199">
        <v>0</v>
      </c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>
        <v>0</v>
      </c>
      <c r="H213" s="199">
        <v>0</v>
      </c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-3328</v>
      </c>
      <c r="F216" s="199">
        <v>-8368.2559999999994</v>
      </c>
      <c r="G216" s="200">
        <v>0</v>
      </c>
      <c r="H216" s="199">
        <v>0</v>
      </c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>
        <v>0</v>
      </c>
      <c r="H220" s="199">
        <v>0</v>
      </c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>
        <v>0</v>
      </c>
      <c r="H221" s="199">
        <v>0</v>
      </c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>
        <v>0</v>
      </c>
      <c r="H223" s="199">
        <v>0</v>
      </c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>
        <v>0</v>
      </c>
      <c r="H224" s="199">
        <v>0</v>
      </c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1536408</v>
      </c>
      <c r="F225" s="199">
        <v>3863297.9160000002</v>
      </c>
      <c r="G225" s="200">
        <v>338848</v>
      </c>
      <c r="H225" s="199">
        <v>852033.29600000009</v>
      </c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>
        <v>0</v>
      </c>
      <c r="H226" s="199">
        <v>0</v>
      </c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-11765202</v>
      </c>
      <c r="F227" s="199">
        <v>-494086.93</v>
      </c>
      <c r="G227" s="200">
        <v>4553</v>
      </c>
      <c r="H227" s="199">
        <v>93417.46</v>
      </c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-858950.79</v>
      </c>
      <c r="G228" s="200">
        <v>0</v>
      </c>
      <c r="H228" s="199">
        <v>72682.100000000006</v>
      </c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>
        <v>0</v>
      </c>
      <c r="H229" s="199">
        <v>0</v>
      </c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>
        <v>0</v>
      </c>
      <c r="H230" s="199">
        <v>0</v>
      </c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>
        <v>0</v>
      </c>
      <c r="H231" s="199">
        <v>0</v>
      </c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>
        <v>0</v>
      </c>
      <c r="H232" s="199">
        <v>0</v>
      </c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>
        <v>0</v>
      </c>
      <c r="H233" s="199">
        <v>0</v>
      </c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>
        <v>0</v>
      </c>
      <c r="H234" s="199">
        <v>0</v>
      </c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139989147</v>
      </c>
      <c r="F244" s="199">
        <v>429682133.95000005</v>
      </c>
      <c r="G244" s="200">
        <v>4244386</v>
      </c>
      <c r="H244" s="199">
        <v>49527701.249999993</v>
      </c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109215273</v>
      </c>
      <c r="F246" s="199">
        <v>391776024</v>
      </c>
      <c r="G246" s="200">
        <v>0</v>
      </c>
      <c r="H246" s="199">
        <v>0</v>
      </c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2295219.79</v>
      </c>
      <c r="G248" s="200">
        <v>0</v>
      </c>
      <c r="H248" s="199">
        <v>62513.120000000003</v>
      </c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-148877163</v>
      </c>
      <c r="F249" s="199">
        <v>-473689256.96999997</v>
      </c>
      <c r="G249" s="200">
        <v>-895668</v>
      </c>
      <c r="H249" s="199">
        <v>-9299976.8900000006</v>
      </c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-105100453</v>
      </c>
      <c r="F251" s="199">
        <v>-376014631</v>
      </c>
      <c r="G251" s="200">
        <v>0</v>
      </c>
      <c r="H251" s="199">
        <v>0</v>
      </c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-124545</v>
      </c>
      <c r="F253" s="199">
        <v>-378367.71</v>
      </c>
      <c r="G253" s="200">
        <v>799471</v>
      </c>
      <c r="H253" s="199">
        <v>2428792.898</v>
      </c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19824</v>
      </c>
      <c r="F254" s="199">
        <v>78849.52</v>
      </c>
      <c r="G254" s="200">
        <v>189</v>
      </c>
      <c r="H254" s="199">
        <v>752.22</v>
      </c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-1021570</v>
      </c>
      <c r="F255" s="199">
        <v>-3097939.99</v>
      </c>
      <c r="G255" s="200">
        <v>-20421</v>
      </c>
      <c r="H255" s="199">
        <v>-91320.82</v>
      </c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2715793</v>
      </c>
      <c r="F256" s="199">
        <v>8250579.1339999996</v>
      </c>
      <c r="G256" s="200">
        <v>-5204845</v>
      </c>
      <c r="H256" s="199">
        <v>-15812319.109999999</v>
      </c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-588824</v>
      </c>
      <c r="H257" s="199">
        <v>-2107105.61</v>
      </c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81881</v>
      </c>
      <c r="H258" s="199">
        <v>250280.95999999999</v>
      </c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1200052</v>
      </c>
      <c r="F260" s="199">
        <v>2192363.6</v>
      </c>
      <c r="G260" s="200">
        <v>358786</v>
      </c>
      <c r="H260" s="199">
        <v>1190141.3400000001</v>
      </c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-49660</v>
      </c>
      <c r="F261" s="199">
        <v>-97269.49</v>
      </c>
      <c r="G261" s="200">
        <v>49660</v>
      </c>
      <c r="H261" s="199">
        <v>97269.49</v>
      </c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>
        <v>0</v>
      </c>
      <c r="H263" s="199">
        <v>0</v>
      </c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>
        <v>0</v>
      </c>
      <c r="H264" s="199">
        <v>0</v>
      </c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2033302</v>
      </c>
      <c r="F265" s="199">
        <v>6177171.4759999998</v>
      </c>
      <c r="G265" s="200">
        <v>1175385</v>
      </c>
      <c r="H265" s="199">
        <v>3570819.63</v>
      </c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124545</v>
      </c>
      <c r="F266" s="199">
        <v>378367.71</v>
      </c>
      <c r="G266" s="200">
        <v>-799471</v>
      </c>
      <c r="H266" s="199">
        <v>-2428792.898</v>
      </c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-153091124</v>
      </c>
      <c r="F267" s="199">
        <v>-2469265.7599999998</v>
      </c>
      <c r="G267" s="200">
        <v>19532129</v>
      </c>
      <c r="H267" s="199">
        <v>1149806.44</v>
      </c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-5085643.33</v>
      </c>
      <c r="G268" s="200">
        <v>0</v>
      </c>
      <c r="H268" s="199">
        <v>-14997.25</v>
      </c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92125.13</v>
      </c>
      <c r="G269" s="200">
        <v>0</v>
      </c>
      <c r="H269" s="199">
        <v>-25138.13</v>
      </c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>
        <v>0</v>
      </c>
      <c r="H270" s="199">
        <v>0</v>
      </c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>
        <v>0</v>
      </c>
      <c r="H271" s="199">
        <v>0</v>
      </c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>
        <v>0</v>
      </c>
      <c r="H272" s="199">
        <v>0</v>
      </c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>
        <v>0</v>
      </c>
      <c r="H273" s="199">
        <v>0</v>
      </c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>
        <v>0</v>
      </c>
      <c r="H274" s="199">
        <v>0</v>
      </c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-12095.81</v>
      </c>
      <c r="G278" s="200">
        <v>0</v>
      </c>
      <c r="H278" s="199">
        <v>-443.75</v>
      </c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453756.39</v>
      </c>
      <c r="G283" s="200">
        <v>0</v>
      </c>
      <c r="H283" s="199">
        <v>10237.69</v>
      </c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34297675</v>
      </c>
      <c r="F284" s="199">
        <v>101484937.86000001</v>
      </c>
      <c r="G284" s="200">
        <v>981237</v>
      </c>
      <c r="H284" s="199">
        <v>6660629.2199999997</v>
      </c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2728416</v>
      </c>
      <c r="F286" s="199">
        <v>9625628</v>
      </c>
      <c r="G286" s="200">
        <v>0</v>
      </c>
      <c r="H286" s="199">
        <v>0</v>
      </c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55800</v>
      </c>
      <c r="G288" s="200">
        <v>0</v>
      </c>
      <c r="H288" s="199">
        <v>0</v>
      </c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-36600183</v>
      </c>
      <c r="F289" s="199">
        <v>-107441971.50000001</v>
      </c>
      <c r="G289" s="200">
        <v>-1190655</v>
      </c>
      <c r="H289" s="199">
        <v>-8424262.9800000004</v>
      </c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-461968</v>
      </c>
      <c r="F291" s="199">
        <v>-1763538</v>
      </c>
      <c r="G291" s="200">
        <v>0</v>
      </c>
      <c r="H291" s="199">
        <v>0</v>
      </c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241050</v>
      </c>
      <c r="F293" s="199">
        <v>1067851.5</v>
      </c>
      <c r="G293" s="200">
        <v>2563</v>
      </c>
      <c r="H293" s="199">
        <v>11354.09</v>
      </c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731220</v>
      </c>
      <c r="F296" s="199">
        <v>3239304.6</v>
      </c>
      <c r="G296" s="200">
        <v>-383999</v>
      </c>
      <c r="H296" s="199">
        <v>-1701115.57</v>
      </c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>
        <v>0</v>
      </c>
      <c r="H300" s="199">
        <v>0</v>
      </c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>
        <v>0</v>
      </c>
      <c r="H301" s="199">
        <v>0</v>
      </c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>
        <v>0</v>
      </c>
      <c r="H303" s="199">
        <v>0</v>
      </c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>
        <v>0</v>
      </c>
      <c r="H304" s="199">
        <v>0</v>
      </c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-936210</v>
      </c>
      <c r="F305" s="199">
        <v>-4147410.3</v>
      </c>
      <c r="G305" s="200">
        <v>590854</v>
      </c>
      <c r="H305" s="199">
        <v>2617483.2200000002</v>
      </c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-241050</v>
      </c>
      <c r="F306" s="199">
        <v>-1067851.5</v>
      </c>
      <c r="G306" s="200">
        <v>-2563</v>
      </c>
      <c r="H306" s="199">
        <v>-11354.09</v>
      </c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-4953716</v>
      </c>
      <c r="F307" s="199">
        <v>-2839.99</v>
      </c>
      <c r="G307" s="200">
        <v>-100469</v>
      </c>
      <c r="H307" s="199">
        <v>-110752.55</v>
      </c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>
        <v>0</v>
      </c>
      <c r="H309" s="199">
        <v>0</v>
      </c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>
        <v>0</v>
      </c>
      <c r="H310" s="199">
        <v>0</v>
      </c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>
        <v>0</v>
      </c>
      <c r="H311" s="199">
        <v>0</v>
      </c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>
        <v>0</v>
      </c>
      <c r="H312" s="199">
        <v>0</v>
      </c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>
        <v>0</v>
      </c>
      <c r="H313" s="199">
        <v>0</v>
      </c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>
        <v>0</v>
      </c>
      <c r="H314" s="199">
        <v>0</v>
      </c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-1109.6500000000001</v>
      </c>
      <c r="G318" s="200">
        <v>0</v>
      </c>
      <c r="H318" s="199">
        <v>-284.75</v>
      </c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7977348</v>
      </c>
      <c r="F324" s="199">
        <v>25831942.629999999</v>
      </c>
      <c r="G324" s="200">
        <v>0</v>
      </c>
      <c r="H324" s="199">
        <v>-2576.06</v>
      </c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22758129</v>
      </c>
      <c r="F326" s="199">
        <v>78531835</v>
      </c>
      <c r="G326" s="200">
        <v>0</v>
      </c>
      <c r="H326" s="199">
        <v>0</v>
      </c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1672213</v>
      </c>
      <c r="G328" s="200">
        <v>0</v>
      </c>
      <c r="H328" s="199">
        <v>-174204</v>
      </c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-3604277</v>
      </c>
      <c r="F329" s="199">
        <v>-10949161.33</v>
      </c>
      <c r="G329" s="200">
        <v>1426</v>
      </c>
      <c r="H329" s="199">
        <v>4382.75</v>
      </c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-27314248</v>
      </c>
      <c r="F331" s="199">
        <v>-92262178</v>
      </c>
      <c r="G331" s="200">
        <v>0</v>
      </c>
      <c r="H331" s="199">
        <v>0</v>
      </c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>
        <v>0</v>
      </c>
      <c r="H340" s="199">
        <v>0</v>
      </c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>
        <v>0</v>
      </c>
      <c r="H341" s="200">
        <v>0</v>
      </c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>
        <v>0</v>
      </c>
      <c r="H343" s="199">
        <v>0</v>
      </c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>
        <v>0</v>
      </c>
      <c r="H344" s="199">
        <v>0</v>
      </c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183048</v>
      </c>
      <c r="F345" s="199">
        <v>548228.76</v>
      </c>
      <c r="G345" s="200">
        <v>-1426</v>
      </c>
      <c r="H345" s="199">
        <v>-4270.87</v>
      </c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>
        <v>0</v>
      </c>
      <c r="H346" s="199">
        <v>0</v>
      </c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-2405189</v>
      </c>
      <c r="F347" s="199">
        <v>-38110.04</v>
      </c>
      <c r="G347" s="200">
        <v>7</v>
      </c>
      <c r="H347" s="199">
        <v>12964.5</v>
      </c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-1502272.24</v>
      </c>
      <c r="G348" s="200">
        <v>0</v>
      </c>
      <c r="H348" s="199">
        <v>4263.6899999999996</v>
      </c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>
        <v>0</v>
      </c>
      <c r="H349" s="199">
        <v>0</v>
      </c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>
        <v>0</v>
      </c>
      <c r="H350" s="199">
        <v>0</v>
      </c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>
        <v>0</v>
      </c>
      <c r="H351" s="206">
        <v>0</v>
      </c>
      <c r="I351" s="205">
        <f>SUM(J639:J648)-J643-J647</f>
        <v>0</v>
      </c>
      <c r="J351" s="206">
        <f>SUM(K639:K648)-K643-K647</f>
        <v>1866978.0900000008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>
        <v>0</v>
      </c>
      <c r="H352" s="199">
        <v>0</v>
      </c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>
        <v>0</v>
      </c>
      <c r="H353" s="199">
        <v>0</v>
      </c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>
        <v>0</v>
      </c>
      <c r="H354" s="199">
        <v>0</v>
      </c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>
        <v>0</v>
      </c>
      <c r="H368" s="199">
        <v>0</v>
      </c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>
        <v>0</v>
      </c>
      <c r="H380" s="199">
        <v>0</v>
      </c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>
        <v>0</v>
      </c>
      <c r="H381" s="199">
        <v>0</v>
      </c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>
        <v>0</v>
      </c>
      <c r="H383" s="199">
        <v>0</v>
      </c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>
        <v>0</v>
      </c>
      <c r="H384" s="199">
        <v>0</v>
      </c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>
        <v>0</v>
      </c>
      <c r="H385" s="199">
        <v>0</v>
      </c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>
        <v>0</v>
      </c>
      <c r="H386" s="199">
        <v>0</v>
      </c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>
        <v>0</v>
      </c>
      <c r="H389" s="199">
        <v>0</v>
      </c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>
        <v>0</v>
      </c>
      <c r="H390" s="199">
        <v>0</v>
      </c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>
        <v>0</v>
      </c>
      <c r="H391" s="199">
        <v>0</v>
      </c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>
        <v>0</v>
      </c>
      <c r="H392" s="199">
        <v>0</v>
      </c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>
        <v>0</v>
      </c>
      <c r="H393" s="199">
        <v>0</v>
      </c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>
        <v>0</v>
      </c>
      <c r="H394" s="199">
        <v>0</v>
      </c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3556677</v>
      </c>
      <c r="F404" s="199">
        <v>14908359.810000001</v>
      </c>
      <c r="G404" s="200">
        <v>711585</v>
      </c>
      <c r="H404" s="199">
        <v>-983741.73</v>
      </c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4237775</v>
      </c>
      <c r="F406" s="199">
        <v>14528908</v>
      </c>
      <c r="G406" s="200">
        <v>0</v>
      </c>
      <c r="H406" s="199">
        <v>0</v>
      </c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>
        <v>0</v>
      </c>
      <c r="H408" s="199">
        <v>0</v>
      </c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0</v>
      </c>
      <c r="F409" s="199">
        <v>-620000</v>
      </c>
      <c r="G409" s="200">
        <v>-880400</v>
      </c>
      <c r="H409" s="199">
        <v>-2606331.17</v>
      </c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-8465227</v>
      </c>
      <c r="F411" s="199">
        <v>-27815005</v>
      </c>
      <c r="G411" s="200">
        <v>0</v>
      </c>
      <c r="H411" s="199">
        <v>0</v>
      </c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>
        <v>0</v>
      </c>
      <c r="H420" s="199">
        <v>0</v>
      </c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>
        <v>0</v>
      </c>
      <c r="H421" s="199">
        <v>0</v>
      </c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>
        <v>0</v>
      </c>
      <c r="H423" s="199">
        <v>0</v>
      </c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>
        <v>0</v>
      </c>
      <c r="H424" s="199">
        <v>0</v>
      </c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670775</v>
      </c>
      <c r="F425" s="199">
        <v>2027082.05</v>
      </c>
      <c r="G425" s="200">
        <v>168815</v>
      </c>
      <c r="H425" s="199">
        <v>510158.93</v>
      </c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>
        <v>0</v>
      </c>
      <c r="H426" s="199">
        <v>0</v>
      </c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>
        <v>0</v>
      </c>
      <c r="H429" s="199">
        <v>0</v>
      </c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>
        <v>0</v>
      </c>
      <c r="H430" s="199">
        <v>0</v>
      </c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>
        <v>0</v>
      </c>
      <c r="H431" s="199">
        <v>0</v>
      </c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>
        <v>0</v>
      </c>
      <c r="H432" s="199">
        <v>0</v>
      </c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>
        <v>0</v>
      </c>
      <c r="H433" s="199">
        <v>0</v>
      </c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>
        <v>0</v>
      </c>
      <c r="H434" s="199">
        <v>0</v>
      </c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11993764</v>
      </c>
      <c r="F444" s="199">
        <v>38714759.609999999</v>
      </c>
      <c r="G444" s="200">
        <v>-104114</v>
      </c>
      <c r="H444" s="199">
        <v>-335617.02</v>
      </c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12450090</v>
      </c>
      <c r="F446" s="199">
        <v>43694931</v>
      </c>
      <c r="G446" s="200">
        <v>0</v>
      </c>
      <c r="H446" s="199">
        <v>0</v>
      </c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1479940</v>
      </c>
      <c r="G448" s="200">
        <v>0</v>
      </c>
      <c r="H448" s="199">
        <v>0</v>
      </c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-7633707</v>
      </c>
      <c r="F449" s="199">
        <v>-24460148.52</v>
      </c>
      <c r="G449" s="200">
        <v>103815</v>
      </c>
      <c r="H449" s="199">
        <v>375172.5</v>
      </c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-12450090</v>
      </c>
      <c r="F451" s="199">
        <v>-43694931</v>
      </c>
      <c r="G451" s="200">
        <v>0</v>
      </c>
      <c r="H451" s="199">
        <v>0</v>
      </c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7947</v>
      </c>
      <c r="F453" s="199">
        <v>23922.8541</v>
      </c>
      <c r="G453" s="200">
        <v>4564</v>
      </c>
      <c r="H453" s="199">
        <v>13739.0092</v>
      </c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9893806</v>
      </c>
      <c r="F454" s="199">
        <v>34896944.549999997</v>
      </c>
      <c r="G454" s="200">
        <v>2206254</v>
      </c>
      <c r="H454" s="199">
        <v>7997764.4299999997</v>
      </c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-10573786</v>
      </c>
      <c r="F455" s="199">
        <v>-37362041.890000001</v>
      </c>
      <c r="G455" s="200">
        <v>-6003622</v>
      </c>
      <c r="H455" s="199">
        <v>-21525893.359999999</v>
      </c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-3796315</v>
      </c>
      <c r="F456" s="199">
        <v>-11428047.044500001</v>
      </c>
      <c r="G456" s="200">
        <v>3797783</v>
      </c>
      <c r="H456" s="199">
        <v>11432466.164899999</v>
      </c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0</v>
      </c>
      <c r="F460" s="199">
        <v>0</v>
      </c>
      <c r="G460" s="200">
        <v>0</v>
      </c>
      <c r="H460" s="199">
        <v>0</v>
      </c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0</v>
      </c>
      <c r="F461" s="199">
        <v>0</v>
      </c>
      <c r="G461" s="200">
        <v>0</v>
      </c>
      <c r="H461" s="199">
        <v>0</v>
      </c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>
        <v>0</v>
      </c>
      <c r="H463" s="199">
        <v>0</v>
      </c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>
        <v>0</v>
      </c>
      <c r="H464" s="199">
        <v>0</v>
      </c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108291</v>
      </c>
      <c r="F465" s="199">
        <v>325988.39730000001</v>
      </c>
      <c r="G465" s="200">
        <v>-4680</v>
      </c>
      <c r="H465" s="199">
        <v>-14088.204000000027</v>
      </c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-7947</v>
      </c>
      <c r="F466" s="199">
        <v>-23922.8541</v>
      </c>
      <c r="G466" s="200">
        <v>-4564</v>
      </c>
      <c r="H466" s="199">
        <v>-13739.0092</v>
      </c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-12651928</v>
      </c>
      <c r="F467" s="199">
        <v>-315867.43</v>
      </c>
      <c r="G467" s="200">
        <v>-6167395</v>
      </c>
      <c r="H467" s="199">
        <v>-125020.12</v>
      </c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-93300</v>
      </c>
      <c r="G468" s="200">
        <v>0</v>
      </c>
      <c r="H468" s="199">
        <v>0</v>
      </c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>
        <v>0</v>
      </c>
      <c r="H469" s="199">
        <v>0</v>
      </c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>
        <v>0</v>
      </c>
      <c r="H470" s="199">
        <v>0</v>
      </c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-75.31</v>
      </c>
      <c r="G471" s="200">
        <v>0</v>
      </c>
      <c r="H471" s="199">
        <v>75.31</v>
      </c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>
        <v>0</v>
      </c>
      <c r="H472" s="199">
        <v>0</v>
      </c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>
        <v>0</v>
      </c>
      <c r="H473" s="199">
        <v>0</v>
      </c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>
        <v>0</v>
      </c>
      <c r="H474" s="199">
        <v>0</v>
      </c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-936.26</v>
      </c>
      <c r="G478" s="200">
        <v>0</v>
      </c>
      <c r="H478" s="199">
        <v>0</v>
      </c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53898959</v>
      </c>
      <c r="F484" s="199">
        <v>168013828.81999999</v>
      </c>
      <c r="G484" s="200">
        <v>-445100</v>
      </c>
      <c r="H484" s="199">
        <v>-771455.13</v>
      </c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15597227</v>
      </c>
      <c r="F486" s="199">
        <v>52794537</v>
      </c>
      <c r="G486" s="200">
        <v>0</v>
      </c>
      <c r="H486" s="199">
        <v>0</v>
      </c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1337538.02</v>
      </c>
      <c r="G488" s="200">
        <v>0</v>
      </c>
      <c r="H488" s="199">
        <v>-136849.54999999999</v>
      </c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-51730503</v>
      </c>
      <c r="F489" s="199">
        <v>-161040870.91</v>
      </c>
      <c r="G489" s="200">
        <v>-390773</v>
      </c>
      <c r="H489" s="199">
        <v>-1449589.04</v>
      </c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-19544234</v>
      </c>
      <c r="F491" s="199">
        <v>-65090429</v>
      </c>
      <c r="G491" s="200">
        <v>0</v>
      </c>
      <c r="H491" s="199">
        <v>0</v>
      </c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344768</v>
      </c>
      <c r="F493" s="199">
        <v>991932.01280000003</v>
      </c>
      <c r="G493" s="200">
        <v>4271</v>
      </c>
      <c r="H493" s="199">
        <v>12288.0941</v>
      </c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1556074</v>
      </c>
      <c r="F494" s="199">
        <v>4803161.2699999996</v>
      </c>
      <c r="G494" s="200">
        <v>-1</v>
      </c>
      <c r="H494" s="199">
        <v>-4.3</v>
      </c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-620000</v>
      </c>
      <c r="F495" s="199">
        <v>-1835200</v>
      </c>
      <c r="G495" s="200">
        <v>0</v>
      </c>
      <c r="H495" s="199">
        <v>0</v>
      </c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-78112</v>
      </c>
      <c r="F496" s="199">
        <v>-224736.03520000001</v>
      </c>
      <c r="G496" s="200">
        <v>209203</v>
      </c>
      <c r="H496" s="199">
        <v>601897.95129999996</v>
      </c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0</v>
      </c>
      <c r="H497" s="199">
        <v>0</v>
      </c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0</v>
      </c>
      <c r="H498" s="199">
        <v>0</v>
      </c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29898</v>
      </c>
      <c r="F500" s="199">
        <v>79120.259999999995</v>
      </c>
      <c r="G500" s="200">
        <v>3027</v>
      </c>
      <c r="H500" s="199">
        <v>8711.85</v>
      </c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-2394771</v>
      </c>
      <c r="F501" s="199">
        <v>-343510.1</v>
      </c>
      <c r="G501" s="200">
        <v>-1462</v>
      </c>
      <c r="H501" s="199">
        <v>-7232.78</v>
      </c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>
        <v>0</v>
      </c>
      <c r="H503" s="199">
        <v>0</v>
      </c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>
        <v>0</v>
      </c>
      <c r="H504" s="199">
        <v>0</v>
      </c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2940694</v>
      </c>
      <c r="F505" s="199">
        <v>8460670.7073999997</v>
      </c>
      <c r="G505" s="200">
        <v>620835</v>
      </c>
      <c r="H505" s="199">
        <v>1786204.3784999996</v>
      </c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-344768</v>
      </c>
      <c r="F506" s="199">
        <v>-991932.01280000003</v>
      </c>
      <c r="G506" s="200">
        <v>-4271</v>
      </c>
      <c r="H506" s="199">
        <v>-12288.0941</v>
      </c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-28285319</v>
      </c>
      <c r="F507" s="199">
        <v>-814799.1</v>
      </c>
      <c r="G507" s="200">
        <v>3104347</v>
      </c>
      <c r="H507" s="199">
        <v>635917.18999999994</v>
      </c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-2424090.94</v>
      </c>
      <c r="G508" s="200">
        <v>0</v>
      </c>
      <c r="H508" s="199">
        <v>-50348.06</v>
      </c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>
        <v>0</v>
      </c>
      <c r="H509" s="199">
        <v>0</v>
      </c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>
        <v>0</v>
      </c>
      <c r="H510" s="199">
        <v>0</v>
      </c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>
        <v>0</v>
      </c>
      <c r="H511" s="199">
        <v>0</v>
      </c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>
        <v>0</v>
      </c>
      <c r="H512" s="199">
        <v>0</v>
      </c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>
        <v>0</v>
      </c>
      <c r="H513" s="199">
        <v>0</v>
      </c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>
        <v>0</v>
      </c>
      <c r="H514" s="199">
        <v>0</v>
      </c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-58863.31</v>
      </c>
      <c r="G518" s="200">
        <v>0</v>
      </c>
      <c r="H518" s="199">
        <v>-781.26</v>
      </c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-7370</v>
      </c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>
        <v>0</v>
      </c>
      <c r="H528" s="199">
        <v>0</v>
      </c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>
        <v>0</v>
      </c>
      <c r="H540" s="199">
        <v>0</v>
      </c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>
        <v>0</v>
      </c>
      <c r="H541" s="199">
        <v>0</v>
      </c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>
        <v>0</v>
      </c>
      <c r="H543" s="199">
        <v>0</v>
      </c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>
        <v>0</v>
      </c>
      <c r="H544" s="199">
        <v>0</v>
      </c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>
        <v>0</v>
      </c>
      <c r="H545" s="199">
        <v>0</v>
      </c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>
        <v>0</v>
      </c>
      <c r="H546" s="199">
        <v>0</v>
      </c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>
        <v>0</v>
      </c>
      <c r="H549" s="199">
        <v>0</v>
      </c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>
        <v>0</v>
      </c>
      <c r="H550" s="199">
        <v>0</v>
      </c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>
        <v>0</v>
      </c>
      <c r="H551" s="199">
        <v>0</v>
      </c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>
        <v>0</v>
      </c>
      <c r="H552" s="199">
        <v>0</v>
      </c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>
        <v>0</v>
      </c>
      <c r="H553" s="199">
        <v>0</v>
      </c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>
        <v>0</v>
      </c>
      <c r="H554" s="199">
        <v>0</v>
      </c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>
        <v>0</v>
      </c>
      <c r="H568" s="199">
        <v>0</v>
      </c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</row>
    <row r="571" spans="1:118" x14ac:dyDescent="0.2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</row>
    <row r="572" spans="1:118" x14ac:dyDescent="0.2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</row>
    <row r="573" spans="1:118" x14ac:dyDescent="0.2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</row>
    <row r="574" spans="1:118" x14ac:dyDescent="0.2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</row>
    <row r="575" spans="1:118" x14ac:dyDescent="0.2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</row>
    <row r="576" spans="1:118" x14ac:dyDescent="0.2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</row>
    <row r="577" spans="1:8" x14ac:dyDescent="0.2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</row>
    <row r="578" spans="1:8" x14ac:dyDescent="0.2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</row>
    <row r="579" spans="1:8" x14ac:dyDescent="0.2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</row>
    <row r="580" spans="1:8" x14ac:dyDescent="0.2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  <c r="G580" s="201">
        <v>0</v>
      </c>
      <c r="H580" s="33">
        <v>0</v>
      </c>
    </row>
    <row r="581" spans="1:8" x14ac:dyDescent="0.2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  <c r="G581" s="201">
        <v>0</v>
      </c>
      <c r="H581" s="33">
        <v>0</v>
      </c>
    </row>
    <row r="582" spans="1:8" x14ac:dyDescent="0.2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</row>
    <row r="583" spans="1:8" x14ac:dyDescent="0.2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  <c r="G583" s="201">
        <v>0</v>
      </c>
      <c r="H583" s="33">
        <v>0</v>
      </c>
    </row>
    <row r="584" spans="1:8" x14ac:dyDescent="0.2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  <c r="G584" s="201">
        <v>0</v>
      </c>
      <c r="H584" s="33">
        <v>0</v>
      </c>
    </row>
    <row r="585" spans="1:8" x14ac:dyDescent="0.2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  <c r="G585" s="201">
        <v>0</v>
      </c>
      <c r="H585" s="33">
        <v>0</v>
      </c>
    </row>
    <row r="586" spans="1:8" x14ac:dyDescent="0.2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  <c r="G586" s="201">
        <v>0</v>
      </c>
      <c r="H586" s="33">
        <v>0</v>
      </c>
    </row>
    <row r="587" spans="1:8" x14ac:dyDescent="0.2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</row>
    <row r="588" spans="1:8" x14ac:dyDescent="0.2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</row>
    <row r="589" spans="1:8" x14ac:dyDescent="0.2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  <c r="G589" s="201">
        <v>0</v>
      </c>
      <c r="H589" s="33">
        <v>0</v>
      </c>
    </row>
    <row r="590" spans="1:8" x14ac:dyDescent="0.2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  <c r="G590" s="201">
        <v>0</v>
      </c>
      <c r="H590" s="33">
        <v>0</v>
      </c>
    </row>
    <row r="591" spans="1:8" x14ac:dyDescent="0.2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  <c r="G591" s="201">
        <v>0</v>
      </c>
      <c r="H591" s="33">
        <v>0</v>
      </c>
    </row>
    <row r="592" spans="1:8" x14ac:dyDescent="0.2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  <c r="G592" s="201">
        <v>0</v>
      </c>
      <c r="H592" s="33">
        <v>0</v>
      </c>
    </row>
    <row r="593" spans="1:8" x14ac:dyDescent="0.2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  <c r="G593" s="201">
        <v>0</v>
      </c>
      <c r="H593" s="33">
        <v>0</v>
      </c>
    </row>
    <row r="594" spans="1:8" x14ac:dyDescent="0.2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  <c r="G594" s="201">
        <v>0</v>
      </c>
      <c r="H594" s="33">
        <v>0</v>
      </c>
    </row>
    <row r="595" spans="1:8" x14ac:dyDescent="0.2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</row>
    <row r="596" spans="1:8" x14ac:dyDescent="0.2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</row>
    <row r="597" spans="1:8" x14ac:dyDescent="0.2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</row>
    <row r="598" spans="1:8" x14ac:dyDescent="0.2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</row>
    <row r="599" spans="1:8" x14ac:dyDescent="0.2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</row>
    <row r="600" spans="1:8" x14ac:dyDescent="0.2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</row>
    <row r="601" spans="1:8" x14ac:dyDescent="0.2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</row>
    <row r="602" spans="1:8" x14ac:dyDescent="0.2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</row>
    <row r="603" spans="1:8" x14ac:dyDescent="0.2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</row>
    <row r="633" spans="2:31" x14ac:dyDescent="0.2">
      <c r="I633" s="207"/>
    </row>
    <row r="634" spans="2:31" x14ac:dyDescent="0.2">
      <c r="D634" s="33">
        <v>3515738</v>
      </c>
    </row>
    <row r="635" spans="2:31" x14ac:dyDescent="0.2">
      <c r="D635" s="225">
        <f>+G640+D634</f>
        <v>-15952141.360000014</v>
      </c>
    </row>
    <row r="636" spans="2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">
      <c r="D638" s="208" t="s">
        <v>111</v>
      </c>
      <c r="E638" s="209"/>
      <c r="F638" s="210">
        <f>BUG_GL!H82</f>
        <v>0</v>
      </c>
      <c r="G638" s="211">
        <f>BUG_GL!I82</f>
        <v>0</v>
      </c>
      <c r="H638" s="210">
        <f>BUG_GL!J82</f>
        <v>0</v>
      </c>
      <c r="I638" s="210">
        <f>BUG_GL!K82</f>
        <v>647670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">
      <c r="B639" s="201">
        <v>-19535379.360000014</v>
      </c>
      <c r="D639" s="208" t="s">
        <v>139</v>
      </c>
      <c r="E639" s="209"/>
      <c r="F639" s="210">
        <f>CE_GL!H82</f>
        <v>0</v>
      </c>
      <c r="G639" s="231">
        <f>CE_GL!I82</f>
        <v>4169930.0259999642</v>
      </c>
      <c r="H639" s="210">
        <f>CE_GL!J82</f>
        <v>0</v>
      </c>
      <c r="I639" s="211">
        <f>CE_GL!K82</f>
        <v>-2255119.3759999992</v>
      </c>
      <c r="J639" s="210">
        <f>CE_GL!L82</f>
        <v>0</v>
      </c>
      <c r="K639" s="210">
        <f>CE_GL!M82</f>
        <v>-613782.9799999994</v>
      </c>
      <c r="L639" s="210">
        <f>CE_GL!N82</f>
        <v>0</v>
      </c>
      <c r="M639" s="210">
        <f>CE_GL!O82</f>
        <v>190800.25000000003</v>
      </c>
      <c r="N639" s="210">
        <f>CE_GL!P82</f>
        <v>0</v>
      </c>
      <c r="O639" s="210">
        <f>CE_GL!Q82</f>
        <v>185713.03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">
      <c r="D640" s="208" t="s">
        <v>140</v>
      </c>
      <c r="E640" s="209"/>
      <c r="F640" s="210">
        <f>+'EAST-EGM-GL'!H82</f>
        <v>0</v>
      </c>
      <c r="G640" s="211">
        <f>+'EAST-EGM-GL'!I82</f>
        <v>-19467879.360000014</v>
      </c>
      <c r="H640" s="210">
        <f>+'EAST-EGM-GL'!J82</f>
        <v>0</v>
      </c>
      <c r="I640" s="211">
        <f>+'EAST-EGM-GL'!K82</f>
        <v>28159316.079999991</v>
      </c>
      <c r="J640" s="210">
        <f>+'EAST-EGM-GL'!L82</f>
        <v>0</v>
      </c>
      <c r="K640" s="210">
        <f>+'EAST-EGM-GL'!M82</f>
        <v>1911347.1200000006</v>
      </c>
      <c r="L640" s="210">
        <f>+'EAST-EGM-GL'!N82</f>
        <v>0</v>
      </c>
      <c r="M640" s="210">
        <f>+'EAST-EGM-GL'!O82</f>
        <v>-703530.53999999992</v>
      </c>
      <c r="N640" s="210">
        <f>+'EAST-EGM-GL'!P82</f>
        <v>0</v>
      </c>
      <c r="O640" s="210">
        <f>+'EAST-EGM-GL'!Q82</f>
        <v>-1345855.5700000003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148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1">
        <f>+'EAST-LRC-GL'!K82</f>
        <v>0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149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1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150</v>
      </c>
      <c r="E643" s="209"/>
      <c r="F643" s="210">
        <f>+'EAST-CON-GL '!H82</f>
        <v>0</v>
      </c>
      <c r="G643" s="211">
        <f>+'EAST-CON-GL '!I82</f>
        <v>-19467879.360000014</v>
      </c>
      <c r="H643" s="210">
        <f>+'EAST-CON-GL '!J82</f>
        <v>0</v>
      </c>
      <c r="I643" s="211">
        <f>+'EAST-CON-GL '!K82</f>
        <v>28159316.079999991</v>
      </c>
      <c r="J643" s="210">
        <f>+'EAST-CON-GL '!L82</f>
        <v>0</v>
      </c>
      <c r="K643" s="210">
        <f>+'EAST-CON-GL '!M82</f>
        <v>1911347.1200000006</v>
      </c>
      <c r="L643" s="210">
        <f>+'EAST-CON-GL '!N82</f>
        <v>0</v>
      </c>
      <c r="M643" s="210">
        <f>+'EAST-CON-GL '!O82</f>
        <v>-703530.53999999992</v>
      </c>
      <c r="N643" s="210">
        <f>+'EAST-CON-GL '!P82</f>
        <v>0</v>
      </c>
      <c r="O643" s="210">
        <f>+'EAST-CON-GL '!Q82</f>
        <v>-1345855.5700000003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151</v>
      </c>
      <c r="E644" s="209"/>
      <c r="F644" s="210">
        <f>+'TX-EGM-GL'!H82</f>
        <v>0</v>
      </c>
      <c r="G644" s="211">
        <f>+'TX-EGM-GL'!I82</f>
        <v>1757216.1027999974</v>
      </c>
      <c r="H644" s="210">
        <f>+'TX-EGM-GL'!J82</f>
        <v>0</v>
      </c>
      <c r="I644" s="211">
        <f>+'TX-EGM-GL'!K91</f>
        <v>-2195140.2991000004</v>
      </c>
      <c r="J644" s="210">
        <f>+'TX-EGM-GL'!L82</f>
        <v>0</v>
      </c>
      <c r="K644" s="210">
        <f>+'TX-EGM-GL'!M82</f>
        <v>-504545.2</v>
      </c>
      <c r="L644" s="210">
        <f>+'TX-EGM-GL'!N82</f>
        <v>0</v>
      </c>
      <c r="M644" s="210">
        <f>+'TX-EGM-GL'!O82</f>
        <v>72504.979999999923</v>
      </c>
      <c r="N644" s="210">
        <f>+'TX-EGM-GL'!P82</f>
        <v>0</v>
      </c>
      <c r="O644" s="210">
        <f>+'TX-EGM-GL'!Q82</f>
        <v>-4312.0400000000045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177</v>
      </c>
      <c r="E645" s="209"/>
      <c r="F645" s="210">
        <f>+'TX-HPLR-GL '!H82</f>
        <v>0</v>
      </c>
      <c r="G645" s="211">
        <f>+'TX-HPLR-GL '!I82</f>
        <v>2963.7700000000186</v>
      </c>
      <c r="H645" s="210">
        <f>+'TX-HPLR-GL '!J82</f>
        <v>0</v>
      </c>
      <c r="I645" s="211">
        <f>+'TX-HPLR-GL '!K82</f>
        <v>15367.070000000002</v>
      </c>
      <c r="J645" s="210">
        <f>+'TX-HPLR-GL '!L82</f>
        <v>0</v>
      </c>
      <c r="K645" s="210">
        <f>+'TX-HPLR-GL '!M82</f>
        <v>-15118.44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176</v>
      </c>
      <c r="E646" s="209"/>
      <c r="F646" s="210">
        <f>+'TX-HPLC-GL'!H82</f>
        <v>0</v>
      </c>
      <c r="G646" s="211">
        <f>+'TX-HPLC-GL'!I82</f>
        <v>8872829</v>
      </c>
      <c r="H646" s="210">
        <f>+'TX-HPLC-GL'!J82</f>
        <v>0</v>
      </c>
      <c r="I646" s="211">
        <f>+'TX-HPLC-GL'!K82</f>
        <v>-316913.5</v>
      </c>
      <c r="J646" s="210">
        <f>+'TX-HPLC-GL'!L82</f>
        <v>0</v>
      </c>
      <c r="K646" s="210">
        <f>+'TX-HPLC-GL'!M82</f>
        <v>110893.29000000004</v>
      </c>
      <c r="L646" s="210">
        <f>+'TX-HPLC-GL'!N82</f>
        <v>0</v>
      </c>
      <c r="M646" s="210">
        <f>+'TX-HPLC-GL'!O82</f>
        <v>10424.719999999981</v>
      </c>
      <c r="N646" s="210">
        <f>+'TX-HPLC-GL'!P82</f>
        <v>0</v>
      </c>
      <c r="O646" s="210">
        <f>+'TX-HPLC-GL'!Q82</f>
        <v>766146.69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152</v>
      </c>
      <c r="E647" s="209"/>
      <c r="F647" s="210">
        <f>+'TX-CON-GL '!H82</f>
        <v>0</v>
      </c>
      <c r="G647" s="211">
        <f>+'TX-CON-GL '!I82</f>
        <v>10633008.872799978</v>
      </c>
      <c r="H647" s="210">
        <f>+'TX-CON-GL '!J82</f>
        <v>0</v>
      </c>
      <c r="I647" s="211">
        <f>+'TX-CON-GL '!K82</f>
        <v>-2496686.7291000006</v>
      </c>
      <c r="J647" s="210">
        <f>+'TX-CON-GL '!L82</f>
        <v>0</v>
      </c>
      <c r="K647" s="210">
        <f>+'TX-CON-GL '!M82</f>
        <v>-408770.35</v>
      </c>
      <c r="L647" s="210">
        <f>+'TX-CON-GL '!N82</f>
        <v>0</v>
      </c>
      <c r="M647" s="210">
        <f>+'TX-CON-GL '!O82</f>
        <v>82929.699999999837</v>
      </c>
      <c r="N647" s="210">
        <f>+'TX-CON-GL '!P82</f>
        <v>0</v>
      </c>
      <c r="O647" s="210">
        <f>+'TX-CON-GL '!Q82</f>
        <v>761834.64999999991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142</v>
      </c>
      <c r="E648" s="209"/>
      <c r="F648" s="210">
        <f>+'WE-GL '!H82</f>
        <v>0</v>
      </c>
      <c r="G648" s="211">
        <f>+'WE-GL '!I82</f>
        <v>3663499.542200027</v>
      </c>
      <c r="H648" s="210">
        <f>+'WE-GL '!J82</f>
        <v>0</v>
      </c>
      <c r="I648" s="211">
        <f>+'WE-GL '!K82</f>
        <v>812673.74979999952</v>
      </c>
      <c r="J648" s="210">
        <f>+'WE-GL '!L82</f>
        <v>0</v>
      </c>
      <c r="K648" s="210">
        <f>+'WE-GL '!M82</f>
        <v>978184.2999999997</v>
      </c>
      <c r="L648" s="210">
        <f>+'WE-GL '!N82</f>
        <v>0</v>
      </c>
      <c r="M648" s="210">
        <f>+'WE-GL '!O82</f>
        <v>-190018.56</v>
      </c>
      <c r="N648" s="210">
        <f>+'WE-GL '!P82</f>
        <v>0</v>
      </c>
      <c r="O648" s="210">
        <f>+'WE-GL '!Q82</f>
        <v>145438.41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197</v>
      </c>
      <c r="E649" s="209"/>
      <c r="F649" s="210">
        <f>+'DEN-GL'!H82</f>
        <v>0</v>
      </c>
      <c r="G649" s="211">
        <f>+'DEN-GL'!I82</f>
        <v>-4608876.7700000005</v>
      </c>
      <c r="H649" s="210">
        <f>+'DEN-GL'!J82</f>
        <v>0</v>
      </c>
      <c r="I649" s="211">
        <f>+'DEN-GL'!K82</f>
        <v>188170.29600000003</v>
      </c>
      <c r="J649" s="210">
        <f>+'DEN-GL'!L82</f>
        <v>0</v>
      </c>
      <c r="K649" s="210">
        <f>+'DEN-GL'!M82</f>
        <v>4136442.5699999994</v>
      </c>
      <c r="L649" s="210">
        <f>+'DEN-GL'!N82</f>
        <v>0</v>
      </c>
      <c r="M649" s="210">
        <f>+'DEN-GL'!O82</f>
        <v>71.630000000001019</v>
      </c>
      <c r="N649" s="210">
        <f>+'DEN-GL'!P82</f>
        <v>0</v>
      </c>
      <c r="O649" s="210">
        <f>+'DEN-GL'!Q82</f>
        <v>18337.89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144</v>
      </c>
      <c r="E650" s="209"/>
      <c r="F650" s="210">
        <f>+STG_GL!H82</f>
        <v>0</v>
      </c>
      <c r="G650" s="210">
        <f>+STG_GL!I82</f>
        <v>1367129</v>
      </c>
      <c r="H650" s="210">
        <f>+STG_GL!J82</f>
        <v>0</v>
      </c>
      <c r="I650" s="210">
        <f>+STG_GL!K82</f>
        <v>-1374117</v>
      </c>
      <c r="J650" s="210">
        <f>+STG_GL!L82</f>
        <v>0</v>
      </c>
      <c r="K650" s="210">
        <f>+STG_GL!M82</f>
        <v>-36453</v>
      </c>
      <c r="L650" s="210">
        <f>+STG_GL!N82</f>
        <v>0</v>
      </c>
      <c r="M650" s="210">
        <f>+STG_GL!O82</f>
        <v>-124840.56</v>
      </c>
      <c r="N650" s="210">
        <f>+STG_GL!P82</f>
        <v>0</v>
      </c>
      <c r="O650" s="210">
        <f>+STG_GL!Q82</f>
        <v>-202729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156</v>
      </c>
      <c r="E651" s="209"/>
      <c r="F651" s="210">
        <f>+'ONT_GL '!H82</f>
        <v>0</v>
      </c>
      <c r="G651" s="211">
        <f>+'ONT_GL '!I82</f>
        <v>1048801.0199999933</v>
      </c>
      <c r="H651" s="210">
        <f>+'ONT_GL '!J82</f>
        <v>0</v>
      </c>
      <c r="I651" s="211">
        <f>+'ONT_GL '!K82</f>
        <v>-958303.41000000096</v>
      </c>
      <c r="J651" s="210">
        <f>+'ONT_GL '!L82</f>
        <v>0</v>
      </c>
      <c r="K651" s="210">
        <f>+'ONT_GL '!M82</f>
        <v>-8601.169999999991</v>
      </c>
      <c r="L651" s="210">
        <f>+'ONT_GL '!N82</f>
        <v>0.38000000000465661</v>
      </c>
      <c r="M651" s="210">
        <f>+'ONT_GL '!O82</f>
        <v>4616887.7999999989</v>
      </c>
      <c r="N651" s="210">
        <f>+'ONT_GL '!P82</f>
        <v>-0.38000000000465661</v>
      </c>
      <c r="O651" s="210">
        <f>+'ONT_GL '!Q82</f>
        <v>-3537674.18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189</v>
      </c>
      <c r="E652" s="209"/>
      <c r="F652" s="210">
        <f>+ARUBA_GL!H82</f>
        <v>0</v>
      </c>
      <c r="G652" s="211">
        <f>+ARUBA_GL!I82</f>
        <v>1832497.7799999968</v>
      </c>
      <c r="H652" s="210">
        <f>+ARUBA_GL!J82</f>
        <v>0</v>
      </c>
      <c r="I652" s="211">
        <f>+ARUBA_GL!K82</f>
        <v>-159439.99</v>
      </c>
      <c r="J652" s="210">
        <f>+ARUBA_GL!L82</f>
        <v>0</v>
      </c>
      <c r="K652" s="210">
        <f>+ARUBA_GL!M82</f>
        <v>-457546.15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-20161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193</v>
      </c>
      <c r="E653" s="209"/>
      <c r="F653" s="210">
        <f>+SITHE_GL!H82</f>
        <v>0</v>
      </c>
      <c r="G653" s="211">
        <f>+SITHE_GL!I82</f>
        <v>3029344.8600000022</v>
      </c>
      <c r="H653" s="210">
        <f>+SITHE_GL!J82</f>
        <v>0</v>
      </c>
      <c r="I653" s="211">
        <f>+SITHE_GL!K82</f>
        <v>-3079913.9699999997</v>
      </c>
      <c r="J653" s="210">
        <f>+SITHE_GL!L82</f>
        <v>0</v>
      </c>
      <c r="K653" s="210">
        <f>+SITHE_GL!M82</f>
        <v>360790.0500000001</v>
      </c>
      <c r="L653" s="210">
        <f>+SITHE_GL!N82</f>
        <v>0</v>
      </c>
      <c r="M653" s="210">
        <f>+SITHE_GL!O82</f>
        <v>-6.22</v>
      </c>
      <c r="N653" s="210">
        <f>+SITHE_GL!P82</f>
        <v>0</v>
      </c>
      <c r="O653" s="210">
        <f>+SITHE_GL!Q82</f>
        <v>-30196.84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">
      <c r="D654" s="208" t="s">
        <v>219</v>
      </c>
      <c r="E654" s="209"/>
      <c r="F654" s="210">
        <f>+'EAST-MKT-GL'!H82</f>
        <v>0</v>
      </c>
      <c r="G654" s="211">
        <f>+'EAST-MKT-GL'!I82</f>
        <v>-1717281</v>
      </c>
      <c r="H654" s="210">
        <f>+'EAST-MKT-GL'!J82</f>
        <v>0</v>
      </c>
      <c r="I654" s="211">
        <f>+'EAST-MKT-GL'!K82</f>
        <v>1033347</v>
      </c>
      <c r="J654" s="210">
        <f>+'EAST-MKT-GL'!L82</f>
        <v>0</v>
      </c>
      <c r="K654" s="210">
        <f>+'EAST-MKT-GL'!M82</f>
        <v>-536257.89000000036</v>
      </c>
      <c r="L654" s="210">
        <f>+'EAST-MKT-GL'!N82</f>
        <v>0</v>
      </c>
      <c r="M654" s="210">
        <f>+'EAST-MKT-GL'!O82</f>
        <v>-817296.03</v>
      </c>
      <c r="N654" s="210">
        <f>+'EAST-MKT-GL'!P82</f>
        <v>0</v>
      </c>
      <c r="O654" s="210">
        <f>+'EAST-MKT-GL'!Q82</f>
        <v>-3307829.67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26</vt:i4>
      </vt:variant>
    </vt:vector>
  </HeadingPairs>
  <TitlesOfParts>
    <vt:vector size="86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Felienne</cp:lastModifiedBy>
  <cp:lastPrinted>2000-08-21T13:00:56Z</cp:lastPrinted>
  <dcterms:created xsi:type="dcterms:W3CDTF">1997-07-11T21:57:33Z</dcterms:created>
  <dcterms:modified xsi:type="dcterms:W3CDTF">2014-09-03T20:21:06Z</dcterms:modified>
</cp:coreProperties>
</file>