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MKT-FLSH" sheetId="58" r:id="rId10"/>
    <sheet name="EAST-LRC-FLSH" sheetId="11" r:id="rId11"/>
    <sheet name="EAST-CON-FLSH" sheetId="12" r:id="rId12"/>
    <sheet name="BGC-EGM-FLSH" sheetId="10" r:id="rId13"/>
    <sheet name="TX-EGM-FLSH" sheetId="13" r:id="rId14"/>
    <sheet name="TX-HPLR-FLSH" sheetId="14" r:id="rId15"/>
    <sheet name="TX-HPLC-FLSH" sheetId="45" r:id="rId16"/>
    <sheet name="TX-CON-FLSH" sheetId="15" r:id="rId17"/>
    <sheet name="WE-FLSH" sheetId="16" r:id="rId18"/>
    <sheet name="DEN-FLSH" sheetId="56" r:id="rId19"/>
    <sheet name="STG_FLSH" sheetId="18" r:id="rId20"/>
    <sheet name="ONT_FLSH" sheetId="19" r:id="rId21"/>
    <sheet name="BUG_FLSH" sheetId="17" r:id="rId22"/>
    <sheet name="CE_GL" sheetId="20" r:id="rId23"/>
    <sheet name="SITHE_GL" sheetId="54" r:id="rId24"/>
    <sheet name="ARUBA_GL" sheetId="48" r:id="rId25"/>
    <sheet name="EAST-EGM-GL" sheetId="21" r:id="rId26"/>
    <sheet name="EAST-MKT-GL" sheetId="59" r:id="rId27"/>
    <sheet name="EAST-LRC-GL" sheetId="23" r:id="rId28"/>
    <sheet name="EAST-CON-GL " sheetId="24" r:id="rId29"/>
    <sheet name="BGC-EGM-GL" sheetId="22" r:id="rId30"/>
    <sheet name="TX-EGM-GL" sheetId="25" r:id="rId31"/>
    <sheet name="TX-HPLR-GL " sheetId="26" r:id="rId32"/>
    <sheet name="TX-HPLC-GL" sheetId="46" r:id="rId33"/>
    <sheet name="TX-CON-GL " sheetId="27" r:id="rId34"/>
    <sheet name="WE-GL " sheetId="28" r:id="rId35"/>
    <sheet name="DEN-GL" sheetId="55" r:id="rId36"/>
    <sheet name="BUG_GL" sheetId="29" r:id="rId37"/>
    <sheet name="STG_GL" sheetId="30" r:id="rId38"/>
    <sheet name="ONT_GL " sheetId="31" r:id="rId39"/>
    <sheet name="CE-VAR" sheetId="32" r:id="rId40"/>
    <sheet name="SITHE-VAR" sheetId="52" r:id="rId41"/>
    <sheet name="ARUBA-VAR" sheetId="50" r:id="rId42"/>
    <sheet name="EAST-EGM-VAR" sheetId="33" r:id="rId43"/>
    <sheet name="EAST-MKT-VAR" sheetId="60" r:id="rId44"/>
    <sheet name="EAST-LRC-VAR" sheetId="35" r:id="rId45"/>
    <sheet name="EAST-CON-VAR" sheetId="36" r:id="rId46"/>
    <sheet name="BGC-EGM-VAR" sheetId="34" r:id="rId47"/>
    <sheet name="TX-EGM-VAR" sheetId="37" r:id="rId48"/>
    <sheet name="TX-HPLR-VAR " sheetId="38" r:id="rId49"/>
    <sheet name="TX-HPLC-VAR" sheetId="47" r:id="rId50"/>
    <sheet name="TX-CON-VAR" sheetId="39" r:id="rId51"/>
    <sheet name="WE-VAR" sheetId="40" r:id="rId52"/>
    <sheet name="DEN-VAR" sheetId="57" r:id="rId53"/>
    <sheet name="STG_VAR" sheetId="42" r:id="rId54"/>
    <sheet name="ONT_VAR" sheetId="43" r:id="rId55"/>
    <sheet name="BUG_VAR" sheetId="41" r:id="rId56"/>
    <sheet name="Actuals" sheetId="44" r:id="rId57"/>
  </sheets>
  <externalReferences>
    <externalReference r:id="rId58"/>
    <externalReference r:id="rId59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7">Actuals!$D$636:$I$651</definedName>
    <definedName name="_xlnm.Print_Area" localSheetId="13">'BGC-EGM-FLSH'!$A$1:$M$82</definedName>
    <definedName name="_xlnm.Print_Area" localSheetId="47">'BGC-EGM-VAR'!$A$1:$I$82</definedName>
    <definedName name="_xlnm.Print_Area" localSheetId="56">BUG_VAR!$A$1:$I$82</definedName>
    <definedName name="_xlnm.Print_Area" localSheetId="40">'CE-VAR'!$A$1:$I$82</definedName>
    <definedName name="_xlnm.Print_Area" localSheetId="3">Check!$A$1:$H$31</definedName>
    <definedName name="_xlnm.Print_Area" localSheetId="12">'EAST-CON-FLSH'!$A$1:$M$82</definedName>
    <definedName name="_xlnm.Print_Area" localSheetId="46">'EAST-CON-VAR'!$A$1:$I$82</definedName>
    <definedName name="_xlnm.Print_Area" localSheetId="9">'EAST-EGM-FLSH'!$A$1:$M$82</definedName>
    <definedName name="_xlnm.Print_Area" localSheetId="43">'EAST-EGM-VAR'!$A$1:$I$82</definedName>
    <definedName name="_xlnm.Print_Area" localSheetId="11">'EAST-LRC-FLSH'!$A$1:$M$82</definedName>
    <definedName name="_xlnm.Print_Area" localSheetId="45">'EAST-LRC-VAR'!$A$1:$I$82</definedName>
    <definedName name="_xlnm.Print_Area" localSheetId="55">ONT_VAR!$A$1:$I$82</definedName>
    <definedName name="_xlnm.Print_Area" localSheetId="4">RECLASS!$A$1:$AG$82</definedName>
    <definedName name="_xlnm.Print_Area" localSheetId="54">STG_VAR!$A$1:$I$82</definedName>
    <definedName name="_xlnm.Print_Area" localSheetId="5">'TIE-OUT'!$A$1:$AG$95</definedName>
    <definedName name="_xlnm.Print_Area" localSheetId="2">TOTAL!$A$1:$I$82</definedName>
    <definedName name="_xlnm.Print_Area" localSheetId="17">'TX-CON-FLSH'!$A$1:$M$82</definedName>
    <definedName name="_xlnm.Print_Area" localSheetId="51">'TX-CON-VAR'!$A$1:$I$82</definedName>
    <definedName name="_xlnm.Print_Area" localSheetId="14">'TX-EGM-FLSH'!$A$1:$M$82</definedName>
    <definedName name="_xlnm.Print_Area" localSheetId="48">'TX-EGM-VAR'!$A$1:$I$82</definedName>
    <definedName name="_xlnm.Print_Area" localSheetId="15">'TX-HPLR-FLSH'!$A$1:$M$82</definedName>
    <definedName name="_xlnm.Print_Area" localSheetId="49">'TX-HPLR-VAR '!$A$1:$I$82</definedName>
    <definedName name="_xlnm.Print_Area" localSheetId="18">'WE-FLSH'!$A$1:$M$82</definedName>
    <definedName name="_xlnm.Print_Area" localSheetId="52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 s="1"/>
  <c r="O1" i="44" s="1"/>
  <c r="Q1" i="44" s="1"/>
  <c r="S1" i="44" s="1"/>
  <c r="U1" i="44" s="1"/>
  <c r="W1" i="44" s="1"/>
  <c r="Y1" i="44" s="1"/>
  <c r="AA1" i="44" s="1"/>
  <c r="AC1" i="44" s="1"/>
  <c r="AE1" i="44" s="1"/>
  <c r="H636" i="44"/>
  <c r="J636" i="44" s="1"/>
  <c r="L636" i="44" s="1"/>
  <c r="N636" i="44" s="1"/>
  <c r="P636" i="44" s="1"/>
  <c r="R636" i="44" s="1"/>
  <c r="T636" i="44"/>
  <c r="V636" i="44" s="1"/>
  <c r="X636" i="44" s="1"/>
  <c r="Z636" i="44" s="1"/>
  <c r="AB636" i="44" s="1"/>
  <c r="A5" i="48"/>
  <c r="F11" i="48"/>
  <c r="G11" i="48"/>
  <c r="H11" i="48"/>
  <c r="H16" i="48" s="1"/>
  <c r="I11" i="48"/>
  <c r="J11" i="48"/>
  <c r="K11" i="48"/>
  <c r="L11" i="48"/>
  <c r="M11" i="48"/>
  <c r="N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F12" i="48"/>
  <c r="G12" i="48"/>
  <c r="H12" i="48"/>
  <c r="I12" i="48"/>
  <c r="J12" i="48"/>
  <c r="J16" i="48" s="1"/>
  <c r="K12" i="48"/>
  <c r="L12" i="48"/>
  <c r="M12" i="48"/>
  <c r="N12" i="48"/>
  <c r="O12" i="48"/>
  <c r="P12" i="48"/>
  <c r="Q12" i="48"/>
  <c r="R12" i="48"/>
  <c r="R16" i="48" s="1"/>
  <c r="S12" i="48"/>
  <c r="T12" i="48"/>
  <c r="U12" i="48"/>
  <c r="V12" i="48"/>
  <c r="W12" i="48"/>
  <c r="X12" i="48"/>
  <c r="Y12" i="48"/>
  <c r="Z12" i="48"/>
  <c r="Z16" i="48" s="1"/>
  <c r="AA12" i="48"/>
  <c r="AB12" i="48"/>
  <c r="AC12" i="48"/>
  <c r="AD12" i="48"/>
  <c r="AE12" i="48"/>
  <c r="AF12" i="48"/>
  <c r="AG12" i="48"/>
  <c r="AH12" i="48"/>
  <c r="AH16" i="48" s="1"/>
  <c r="AI12" i="48"/>
  <c r="AJ12" i="48"/>
  <c r="AK12" i="48"/>
  <c r="AL12" i="48"/>
  <c r="AM12" i="48"/>
  <c r="AN12" i="48"/>
  <c r="AO12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H14" i="48"/>
  <c r="I14" i="48"/>
  <c r="J14" i="48"/>
  <c r="K14" i="48"/>
  <c r="L14" i="48"/>
  <c r="M14" i="48"/>
  <c r="N14" i="48"/>
  <c r="O14" i="48"/>
  <c r="O16" i="48" s="1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F16" i="48"/>
  <c r="I16" i="48"/>
  <c r="K16" i="48"/>
  <c r="N16" i="48"/>
  <c r="Q16" i="48"/>
  <c r="S16" i="48"/>
  <c r="V16" i="48"/>
  <c r="Y16" i="48"/>
  <c r="AA16" i="48"/>
  <c r="AD16" i="48"/>
  <c r="AG16" i="48"/>
  <c r="AI16" i="48"/>
  <c r="AL16" i="48"/>
  <c r="AO16" i="48"/>
  <c r="F19" i="48"/>
  <c r="G19" i="48"/>
  <c r="H19" i="48"/>
  <c r="I19" i="48"/>
  <c r="J19" i="48"/>
  <c r="K19" i="48"/>
  <c r="L19" i="48"/>
  <c r="D19" i="48" s="1"/>
  <c r="M19" i="48"/>
  <c r="O19" i="48"/>
  <c r="P19" i="48"/>
  <c r="R19" i="48"/>
  <c r="S19" i="48"/>
  <c r="T19" i="48"/>
  <c r="U19" i="48"/>
  <c r="U24" i="48" s="1"/>
  <c r="V19" i="48"/>
  <c r="W19" i="48"/>
  <c r="X19" i="48"/>
  <c r="Y19" i="48"/>
  <c r="Z19" i="48"/>
  <c r="AA19" i="48"/>
  <c r="AB19" i="48"/>
  <c r="AC19" i="48"/>
  <c r="AC24" i="48" s="1"/>
  <c r="AD19" i="48"/>
  <c r="AE19" i="48"/>
  <c r="AF19" i="48"/>
  <c r="AG19" i="48"/>
  <c r="AH19" i="48"/>
  <c r="AI19" i="48"/>
  <c r="AJ19" i="48"/>
  <c r="AK19" i="48"/>
  <c r="AK24" i="48" s="1"/>
  <c r="AL19" i="48"/>
  <c r="AM19" i="48"/>
  <c r="AN19" i="48"/>
  <c r="AO19" i="48"/>
  <c r="F20" i="48"/>
  <c r="G20" i="48"/>
  <c r="H20" i="48"/>
  <c r="I20" i="48"/>
  <c r="I24" i="48" s="1"/>
  <c r="J20" i="48"/>
  <c r="L20" i="48"/>
  <c r="M20" i="48"/>
  <c r="N20" i="48"/>
  <c r="P20" i="48"/>
  <c r="Q20" i="48"/>
  <c r="R20" i="48"/>
  <c r="S20" i="48"/>
  <c r="S24" i="48" s="1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I24" i="48" s="1"/>
  <c r="AJ20" i="48"/>
  <c r="AK20" i="48"/>
  <c r="AL20" i="48"/>
  <c r="AM20" i="48"/>
  <c r="AN20" i="48"/>
  <c r="AO20" i="48"/>
  <c r="D21" i="48"/>
  <c r="F21" i="50" s="1"/>
  <c r="H21" i="50" s="1"/>
  <c r="F21" i="48"/>
  <c r="G21" i="48"/>
  <c r="H21" i="48"/>
  <c r="I21" i="48"/>
  <c r="J21" i="48"/>
  <c r="K21" i="48"/>
  <c r="L21" i="48"/>
  <c r="M21" i="48"/>
  <c r="E21" i="48" s="1"/>
  <c r="G21" i="50" s="1"/>
  <c r="N21" i="48"/>
  <c r="O21" i="48"/>
  <c r="P21" i="48"/>
  <c r="Q21" i="48"/>
  <c r="R21" i="48"/>
  <c r="S21" i="48"/>
  <c r="T21" i="48"/>
  <c r="T24" i="48" s="1"/>
  <c r="U21" i="48"/>
  <c r="V21" i="48"/>
  <c r="W21" i="48"/>
  <c r="X21" i="48"/>
  <c r="X24" i="48" s="1"/>
  <c r="Y21" i="48"/>
  <c r="Z21" i="48"/>
  <c r="AA21" i="48"/>
  <c r="AB21" i="48"/>
  <c r="AB24" i="48" s="1"/>
  <c r="AC21" i="48"/>
  <c r="AD21" i="48"/>
  <c r="AE21" i="48"/>
  <c r="AF21" i="48"/>
  <c r="AF24" i="48" s="1"/>
  <c r="AG21" i="48"/>
  <c r="AH21" i="48"/>
  <c r="AI21" i="48"/>
  <c r="AJ21" i="48"/>
  <c r="AK21" i="48"/>
  <c r="AL21" i="48"/>
  <c r="AM21" i="48"/>
  <c r="AN21" i="48"/>
  <c r="AO21" i="48"/>
  <c r="F22" i="48"/>
  <c r="G22" i="48"/>
  <c r="H22" i="48"/>
  <c r="I22" i="48"/>
  <c r="J22" i="48"/>
  <c r="J24" i="48" s="1"/>
  <c r="J82" i="48" s="1"/>
  <c r="H652" i="44" s="1"/>
  <c r="K22" i="48"/>
  <c r="L22" i="48"/>
  <c r="M22" i="48"/>
  <c r="N22" i="48"/>
  <c r="N24" i="48" s="1"/>
  <c r="O22" i="48"/>
  <c r="O24" i="48" s="1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F23" i="50" s="1"/>
  <c r="F23" i="48"/>
  <c r="G23" i="48"/>
  <c r="H23" i="48"/>
  <c r="I23" i="48"/>
  <c r="J23" i="48"/>
  <c r="K23" i="48"/>
  <c r="L23" i="48"/>
  <c r="M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M24" i="48"/>
  <c r="P24" i="48"/>
  <c r="AA24" i="48"/>
  <c r="AJ24" i="48"/>
  <c r="AN24" i="48"/>
  <c r="F27" i="48"/>
  <c r="G27" i="48"/>
  <c r="H27" i="48"/>
  <c r="I27" i="48"/>
  <c r="J27" i="48"/>
  <c r="J29" i="48" s="1"/>
  <c r="K27" i="48"/>
  <c r="L27" i="48"/>
  <c r="M27" i="48"/>
  <c r="M29" i="48" s="1"/>
  <c r="N27" i="48"/>
  <c r="O27" i="48"/>
  <c r="P27" i="48"/>
  <c r="Q27" i="48"/>
  <c r="R27" i="48"/>
  <c r="R29" i="48" s="1"/>
  <c r="S27" i="48"/>
  <c r="T27" i="48"/>
  <c r="U27" i="48"/>
  <c r="U29" i="48" s="1"/>
  <c r="V27" i="48"/>
  <c r="W27" i="48"/>
  <c r="X27" i="48"/>
  <c r="Y27" i="48"/>
  <c r="Z27" i="48"/>
  <c r="Z29" i="48" s="1"/>
  <c r="AA27" i="48"/>
  <c r="AB27" i="48"/>
  <c r="AC27" i="48"/>
  <c r="AC29" i="48" s="1"/>
  <c r="AD27" i="48"/>
  <c r="AE27" i="48"/>
  <c r="AF27" i="48"/>
  <c r="AG27" i="48"/>
  <c r="AH27" i="48"/>
  <c r="AH29" i="48" s="1"/>
  <c r="AI27" i="48"/>
  <c r="AJ27" i="48"/>
  <c r="AK27" i="48"/>
  <c r="AK29" i="48" s="1"/>
  <c r="AL27" i="48"/>
  <c r="AM27" i="48"/>
  <c r="AN27" i="48"/>
  <c r="AO27" i="48"/>
  <c r="D28" i="48"/>
  <c r="F28" i="48"/>
  <c r="G28" i="48"/>
  <c r="H28" i="48"/>
  <c r="H29" i="48" s="1"/>
  <c r="I28" i="48"/>
  <c r="J28" i="48"/>
  <c r="K28" i="48"/>
  <c r="L28" i="48"/>
  <c r="L29" i="48" s="1"/>
  <c r="M28" i="48"/>
  <c r="N28" i="48"/>
  <c r="O28" i="48"/>
  <c r="P28" i="48"/>
  <c r="P29" i="48" s="1"/>
  <c r="Q28" i="48"/>
  <c r="R28" i="48"/>
  <c r="S28" i="48"/>
  <c r="T28" i="48"/>
  <c r="T29" i="48" s="1"/>
  <c r="U28" i="48"/>
  <c r="V28" i="48"/>
  <c r="W28" i="48"/>
  <c r="X28" i="48"/>
  <c r="X29" i="48" s="1"/>
  <c r="Y28" i="48"/>
  <c r="Z28" i="48"/>
  <c r="AA28" i="48"/>
  <c r="AB28" i="48"/>
  <c r="AB29" i="48" s="1"/>
  <c r="AC28" i="48"/>
  <c r="AD28" i="48"/>
  <c r="AE28" i="48"/>
  <c r="AF28" i="48"/>
  <c r="AF29" i="48" s="1"/>
  <c r="AG28" i="48"/>
  <c r="AH28" i="48"/>
  <c r="AI28" i="48"/>
  <c r="AJ28" i="48"/>
  <c r="AJ29" i="48" s="1"/>
  <c r="AK28" i="48"/>
  <c r="AL28" i="48"/>
  <c r="AM28" i="48"/>
  <c r="AN28" i="48"/>
  <c r="AN29" i="48" s="1"/>
  <c r="AO28" i="48"/>
  <c r="F29" i="48"/>
  <c r="I29" i="48"/>
  <c r="K29" i="48"/>
  <c r="N29" i="48"/>
  <c r="Q29" i="48"/>
  <c r="S29" i="48"/>
  <c r="V29" i="48"/>
  <c r="Y29" i="48"/>
  <c r="AA29" i="48"/>
  <c r="AD29" i="48"/>
  <c r="AG29" i="48"/>
  <c r="AI29" i="48"/>
  <c r="AL29" i="48"/>
  <c r="AO29" i="48"/>
  <c r="F32" i="48"/>
  <c r="G32" i="48"/>
  <c r="H32" i="48"/>
  <c r="D32" i="48" s="1"/>
  <c r="I32" i="48"/>
  <c r="J32" i="48"/>
  <c r="K32" i="48"/>
  <c r="L32" i="48"/>
  <c r="M32" i="48"/>
  <c r="M36" i="48" s="1"/>
  <c r="N32" i="48"/>
  <c r="O32" i="48"/>
  <c r="P32" i="48"/>
  <c r="P36" i="48" s="1"/>
  <c r="Q32" i="48"/>
  <c r="R32" i="48"/>
  <c r="S32" i="48"/>
  <c r="T32" i="48"/>
  <c r="U32" i="48"/>
  <c r="U36" i="48" s="1"/>
  <c r="V32" i="48"/>
  <c r="W32" i="48"/>
  <c r="X32" i="48"/>
  <c r="Y32" i="48"/>
  <c r="Z32" i="48"/>
  <c r="AA32" i="48"/>
  <c r="AB32" i="48"/>
  <c r="AC32" i="48"/>
  <c r="AC36" i="48" s="1"/>
  <c r="AD32" i="48"/>
  <c r="AE32" i="48"/>
  <c r="AF32" i="48"/>
  <c r="AF36" i="48" s="1"/>
  <c r="AG32" i="48"/>
  <c r="AH32" i="48"/>
  <c r="AI32" i="48"/>
  <c r="AJ32" i="48"/>
  <c r="AK32" i="48"/>
  <c r="AK36" i="48" s="1"/>
  <c r="AL32" i="48"/>
  <c r="AM32" i="48"/>
  <c r="AN32" i="48"/>
  <c r="AO32" i="48"/>
  <c r="F33" i="48"/>
  <c r="G33" i="48"/>
  <c r="G36" i="48" s="1"/>
  <c r="H33" i="48"/>
  <c r="I33" i="48"/>
  <c r="J33" i="48"/>
  <c r="J36" i="48" s="1"/>
  <c r="K33" i="48"/>
  <c r="L33" i="48"/>
  <c r="M33" i="48"/>
  <c r="E33" i="48" s="1"/>
  <c r="G33" i="50" s="1"/>
  <c r="N33" i="48"/>
  <c r="N36" i="48" s="1"/>
  <c r="O33" i="48"/>
  <c r="O36" i="48" s="1"/>
  <c r="P33" i="48"/>
  <c r="Q33" i="48"/>
  <c r="R33" i="48"/>
  <c r="R36" i="48" s="1"/>
  <c r="S33" i="48"/>
  <c r="T33" i="48"/>
  <c r="U33" i="48"/>
  <c r="V33" i="48"/>
  <c r="V36" i="48" s="1"/>
  <c r="W33" i="48"/>
  <c r="W36" i="48" s="1"/>
  <c r="X33" i="48"/>
  <c r="Y33" i="48"/>
  <c r="Z33" i="48"/>
  <c r="Z36" i="48" s="1"/>
  <c r="AA33" i="48"/>
  <c r="AB33" i="48"/>
  <c r="AC33" i="48"/>
  <c r="AD33" i="48"/>
  <c r="AD36" i="48" s="1"/>
  <c r="AE33" i="48"/>
  <c r="AE36" i="48" s="1"/>
  <c r="AF33" i="48"/>
  <c r="AG33" i="48"/>
  <c r="AH33" i="48"/>
  <c r="AH36" i="48" s="1"/>
  <c r="AI33" i="48"/>
  <c r="AJ33" i="48"/>
  <c r="AK33" i="48"/>
  <c r="AL33" i="48"/>
  <c r="AL36" i="48" s="1"/>
  <c r="AM33" i="48"/>
  <c r="AM36" i="48" s="1"/>
  <c r="AN33" i="48"/>
  <c r="AO33" i="48"/>
  <c r="D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F35" i="48"/>
  <c r="G35" i="48"/>
  <c r="E35" i="48" s="1"/>
  <c r="G35" i="50" s="1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H36" i="48"/>
  <c r="K36" i="48"/>
  <c r="L36" i="48"/>
  <c r="S36" i="48"/>
  <c r="T36" i="48"/>
  <c r="X36" i="48"/>
  <c r="AA36" i="48"/>
  <c r="AB36" i="48"/>
  <c r="AI36" i="48"/>
  <c r="AJ36" i="48"/>
  <c r="AN36" i="48"/>
  <c r="F39" i="48"/>
  <c r="G39" i="48"/>
  <c r="H39" i="48"/>
  <c r="I39" i="48"/>
  <c r="J39" i="48"/>
  <c r="K39" i="48"/>
  <c r="L39" i="48"/>
  <c r="M39" i="48"/>
  <c r="M43" i="48" s="1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K43" i="48" s="1"/>
  <c r="AL39" i="48"/>
  <c r="AM39" i="48"/>
  <c r="AN39" i="48"/>
  <c r="AO39" i="48"/>
  <c r="F40" i="48"/>
  <c r="G40" i="48"/>
  <c r="H40" i="48"/>
  <c r="I40" i="48"/>
  <c r="J40" i="48"/>
  <c r="K40" i="48"/>
  <c r="L40" i="48"/>
  <c r="L42" i="48" s="1"/>
  <c r="L43" i="48" s="1"/>
  <c r="M40" i="48"/>
  <c r="N40" i="48"/>
  <c r="O40" i="48"/>
  <c r="O42" i="48" s="1"/>
  <c r="P40" i="48"/>
  <c r="P42" i="48" s="1"/>
  <c r="Q40" i="48"/>
  <c r="R40" i="48"/>
  <c r="S40" i="48"/>
  <c r="T40" i="48"/>
  <c r="T42" i="48" s="1"/>
  <c r="T43" i="48" s="1"/>
  <c r="U40" i="48"/>
  <c r="V40" i="48"/>
  <c r="W40" i="48"/>
  <c r="W42" i="48" s="1"/>
  <c r="X40" i="48"/>
  <c r="X42" i="48" s="1"/>
  <c r="X43" i="48" s="1"/>
  <c r="Y40" i="48"/>
  <c r="Z40" i="48"/>
  <c r="AA40" i="48"/>
  <c r="AB40" i="48"/>
  <c r="AC40" i="48"/>
  <c r="AD40" i="48"/>
  <c r="AE40" i="48"/>
  <c r="AE42" i="48" s="1"/>
  <c r="AF40" i="48"/>
  <c r="AF42" i="48" s="1"/>
  <c r="AF43" i="48" s="1"/>
  <c r="AG40" i="48"/>
  <c r="AH40" i="48"/>
  <c r="AI40" i="48"/>
  <c r="AJ40" i="48"/>
  <c r="AK40" i="48"/>
  <c r="AL40" i="48"/>
  <c r="AM40" i="48"/>
  <c r="AM42" i="48" s="1"/>
  <c r="AN40" i="48"/>
  <c r="AN42" i="48" s="1"/>
  <c r="AN43" i="48" s="1"/>
  <c r="AO40" i="48"/>
  <c r="AO42" i="48" s="1"/>
  <c r="F41" i="48"/>
  <c r="G41" i="48"/>
  <c r="H41" i="48"/>
  <c r="I41" i="48"/>
  <c r="J41" i="48"/>
  <c r="J42" i="48" s="1"/>
  <c r="K41" i="48"/>
  <c r="L41" i="48"/>
  <c r="M41" i="48"/>
  <c r="N41" i="48"/>
  <c r="N42" i="48" s="1"/>
  <c r="O41" i="48"/>
  <c r="P41" i="48"/>
  <c r="Q41" i="48"/>
  <c r="R41" i="48"/>
  <c r="S41" i="48"/>
  <c r="S42" i="48" s="1"/>
  <c r="T41" i="48"/>
  <c r="U41" i="48"/>
  <c r="V41" i="48"/>
  <c r="V42" i="48" s="1"/>
  <c r="V43" i="48" s="1"/>
  <c r="W41" i="48"/>
  <c r="X41" i="48"/>
  <c r="Y41" i="48"/>
  <c r="Z41" i="48"/>
  <c r="AA41" i="48"/>
  <c r="AB41" i="48"/>
  <c r="AC41" i="48"/>
  <c r="AD41" i="48"/>
  <c r="AD42" i="48" s="1"/>
  <c r="AD43" i="48" s="1"/>
  <c r="AE41" i="48"/>
  <c r="AF41" i="48"/>
  <c r="AG41" i="48"/>
  <c r="AH41" i="48"/>
  <c r="AI41" i="48"/>
  <c r="AI42" i="48" s="1"/>
  <c r="AJ41" i="48"/>
  <c r="AJ42" i="48" s="1"/>
  <c r="AJ43" i="48" s="1"/>
  <c r="AK41" i="48"/>
  <c r="AL41" i="48"/>
  <c r="AL42" i="48" s="1"/>
  <c r="AL43" i="48" s="1"/>
  <c r="AM41" i="48"/>
  <c r="AN41" i="48"/>
  <c r="AO41" i="48"/>
  <c r="I42" i="48"/>
  <c r="I43" i="48" s="1"/>
  <c r="K42" i="48"/>
  <c r="K43" i="48" s="1"/>
  <c r="M42" i="48"/>
  <c r="Q42" i="48"/>
  <c r="Q43" i="48" s="1"/>
  <c r="R42" i="48"/>
  <c r="R43" i="48" s="1"/>
  <c r="U42" i="48"/>
  <c r="Y42" i="48"/>
  <c r="Z42" i="48"/>
  <c r="Z43" i="48" s="1"/>
  <c r="AA42" i="48"/>
  <c r="AA43" i="48" s="1"/>
  <c r="AC42" i="48"/>
  <c r="AC43" i="48" s="1"/>
  <c r="AG42" i="48"/>
  <c r="AH42" i="48"/>
  <c r="AH43" i="48" s="1"/>
  <c r="AK42" i="48"/>
  <c r="J43" i="48"/>
  <c r="N43" i="48"/>
  <c r="N82" i="48" s="1"/>
  <c r="L652" i="44" s="1"/>
  <c r="P43" i="48"/>
  <c r="S43" i="48"/>
  <c r="W43" i="48"/>
  <c r="Y43" i="48"/>
  <c r="AE43" i="48"/>
  <c r="AG43" i="48"/>
  <c r="AI43" i="48"/>
  <c r="AM43" i="48"/>
  <c r="AO43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E49" i="48" s="1"/>
  <c r="G49" i="50" s="1"/>
  <c r="J49" i="48"/>
  <c r="K49" i="48"/>
  <c r="L49" i="48"/>
  <c r="D49" i="48" s="1"/>
  <c r="F49" i="50" s="1"/>
  <c r="H49" i="50" s="1"/>
  <c r="M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D51" i="48" s="1"/>
  <c r="F51" i="50" s="1"/>
  <c r="G51" i="48"/>
  <c r="H51" i="48"/>
  <c r="I51" i="48"/>
  <c r="J51" i="48"/>
  <c r="K51" i="48"/>
  <c r="L51" i="48"/>
  <c r="M51" i="48"/>
  <c r="E51" i="48" s="1"/>
  <c r="G51" i="50" s="1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G54" i="48"/>
  <c r="G56" i="48" s="1"/>
  <c r="H54" i="48"/>
  <c r="I54" i="48"/>
  <c r="J54" i="48"/>
  <c r="K54" i="48"/>
  <c r="L54" i="48"/>
  <c r="L56" i="48" s="1"/>
  <c r="M54" i="48"/>
  <c r="M56" i="48" s="1"/>
  <c r="N54" i="48"/>
  <c r="O54" i="48"/>
  <c r="O56" i="48" s="1"/>
  <c r="P54" i="48"/>
  <c r="Q54" i="48"/>
  <c r="R54" i="48"/>
  <c r="S54" i="48"/>
  <c r="T54" i="48"/>
  <c r="T56" i="48" s="1"/>
  <c r="U54" i="48"/>
  <c r="U56" i="48" s="1"/>
  <c r="V54" i="48"/>
  <c r="W54" i="48"/>
  <c r="W56" i="48" s="1"/>
  <c r="X54" i="48"/>
  <c r="Y54" i="48"/>
  <c r="Z54" i="48"/>
  <c r="AA54" i="48"/>
  <c r="AB54" i="48"/>
  <c r="AB56" i="48" s="1"/>
  <c r="AC54" i="48"/>
  <c r="AC56" i="48" s="1"/>
  <c r="AD54" i="48"/>
  <c r="AE54" i="48"/>
  <c r="AE56" i="48" s="1"/>
  <c r="AF54" i="48"/>
  <c r="AG54" i="48"/>
  <c r="AH54" i="48"/>
  <c r="AI54" i="48"/>
  <c r="AJ54" i="48"/>
  <c r="AJ56" i="48" s="1"/>
  <c r="AK54" i="48"/>
  <c r="AK56" i="48" s="1"/>
  <c r="AL54" i="48"/>
  <c r="AM54" i="48"/>
  <c r="AM56" i="48" s="1"/>
  <c r="AN54" i="48"/>
  <c r="AO54" i="48"/>
  <c r="F55" i="48"/>
  <c r="G55" i="48"/>
  <c r="H55" i="48"/>
  <c r="I55" i="48"/>
  <c r="J55" i="48"/>
  <c r="K55" i="48"/>
  <c r="L55" i="48"/>
  <c r="M55" i="48"/>
  <c r="N55" i="48"/>
  <c r="N56" i="48" s="1"/>
  <c r="O55" i="48"/>
  <c r="P55" i="48"/>
  <c r="Q55" i="48"/>
  <c r="R55" i="48"/>
  <c r="S55" i="48"/>
  <c r="T55" i="48"/>
  <c r="U55" i="48"/>
  <c r="V55" i="48"/>
  <c r="V56" i="48" s="1"/>
  <c r="W55" i="48"/>
  <c r="X55" i="48"/>
  <c r="Y55" i="48"/>
  <c r="Z55" i="48"/>
  <c r="AA55" i="48"/>
  <c r="AA56" i="48" s="1"/>
  <c r="AB55" i="48"/>
  <c r="AC55" i="48"/>
  <c r="AD55" i="48"/>
  <c r="AD56" i="48" s="1"/>
  <c r="AE55" i="48"/>
  <c r="AF55" i="48"/>
  <c r="AG55" i="48"/>
  <c r="AH55" i="48"/>
  <c r="AI55" i="48"/>
  <c r="AJ55" i="48"/>
  <c r="AK55" i="48"/>
  <c r="AL55" i="48"/>
  <c r="AL56" i="48" s="1"/>
  <c r="AM55" i="48"/>
  <c r="AN55" i="48"/>
  <c r="AO55" i="48"/>
  <c r="H56" i="48"/>
  <c r="J56" i="48"/>
  <c r="K56" i="48"/>
  <c r="P56" i="48"/>
  <c r="R56" i="48"/>
  <c r="S56" i="48"/>
  <c r="X56" i="48"/>
  <c r="Z56" i="48"/>
  <c r="AF56" i="48"/>
  <c r="AH56" i="48"/>
  <c r="AI56" i="48"/>
  <c r="AI82" i="48" s="1"/>
  <c r="AN56" i="48"/>
  <c r="F59" i="48"/>
  <c r="G59" i="48"/>
  <c r="E59" i="48" s="1"/>
  <c r="H59" i="48"/>
  <c r="I59" i="48"/>
  <c r="J59" i="48"/>
  <c r="J61" i="48" s="1"/>
  <c r="K59" i="48"/>
  <c r="L59" i="48"/>
  <c r="M59" i="48"/>
  <c r="M61" i="48" s="1"/>
  <c r="N59" i="48"/>
  <c r="O59" i="48"/>
  <c r="O61" i="48" s="1"/>
  <c r="P59" i="48"/>
  <c r="Q59" i="48"/>
  <c r="R59" i="48"/>
  <c r="R61" i="48" s="1"/>
  <c r="S59" i="48"/>
  <c r="T59" i="48"/>
  <c r="U59" i="48"/>
  <c r="U61" i="48" s="1"/>
  <c r="V59" i="48"/>
  <c r="W59" i="48"/>
  <c r="W61" i="48" s="1"/>
  <c r="X59" i="48"/>
  <c r="Y59" i="48"/>
  <c r="Z59" i="48"/>
  <c r="Z61" i="48" s="1"/>
  <c r="AA59" i="48"/>
  <c r="AB59" i="48"/>
  <c r="AC59" i="48"/>
  <c r="AC61" i="48" s="1"/>
  <c r="AD59" i="48"/>
  <c r="AE59" i="48"/>
  <c r="AE61" i="48" s="1"/>
  <c r="AF59" i="48"/>
  <c r="AG59" i="48"/>
  <c r="AH59" i="48"/>
  <c r="AH61" i="48" s="1"/>
  <c r="AI59" i="48"/>
  <c r="AJ59" i="48"/>
  <c r="AK59" i="48"/>
  <c r="AK61" i="48" s="1"/>
  <c r="AL59" i="48"/>
  <c r="AM59" i="48"/>
  <c r="AM61" i="48" s="1"/>
  <c r="AN59" i="48"/>
  <c r="AO59" i="48"/>
  <c r="D60" i="48"/>
  <c r="F60" i="50" s="1"/>
  <c r="F60" i="48"/>
  <c r="G60" i="48"/>
  <c r="H60" i="48"/>
  <c r="I60" i="48"/>
  <c r="I61" i="48" s="1"/>
  <c r="J60" i="48"/>
  <c r="K60" i="48"/>
  <c r="L60" i="48"/>
  <c r="L61" i="48" s="1"/>
  <c r="M60" i="48"/>
  <c r="N60" i="48"/>
  <c r="O60" i="48"/>
  <c r="P60" i="48"/>
  <c r="Q60" i="48"/>
  <c r="Q61" i="48" s="1"/>
  <c r="R60" i="48"/>
  <c r="S60" i="48"/>
  <c r="T60" i="48"/>
  <c r="T61" i="48" s="1"/>
  <c r="U60" i="48"/>
  <c r="V60" i="48"/>
  <c r="W60" i="48"/>
  <c r="X60" i="48"/>
  <c r="Y60" i="48"/>
  <c r="Z60" i="48"/>
  <c r="AA60" i="48"/>
  <c r="AB60" i="48"/>
  <c r="AB61" i="48" s="1"/>
  <c r="AC60" i="48"/>
  <c r="AD60" i="48"/>
  <c r="AE60" i="48"/>
  <c r="AF60" i="48"/>
  <c r="AG60" i="48"/>
  <c r="AG61" i="48" s="1"/>
  <c r="AH60" i="48"/>
  <c r="AI60" i="48"/>
  <c r="AJ60" i="48"/>
  <c r="AJ61" i="48" s="1"/>
  <c r="AK60" i="48"/>
  <c r="AL60" i="48"/>
  <c r="AM60" i="48"/>
  <c r="AN60" i="48"/>
  <c r="AO60" i="48"/>
  <c r="F61" i="48"/>
  <c r="H61" i="48"/>
  <c r="K61" i="48"/>
  <c r="N61" i="48"/>
  <c r="P61" i="48"/>
  <c r="S61" i="48"/>
  <c r="V61" i="48"/>
  <c r="X61" i="48"/>
  <c r="Y61" i="48"/>
  <c r="AA61" i="48"/>
  <c r="AD61" i="48"/>
  <c r="AF61" i="48"/>
  <c r="AI61" i="48"/>
  <c r="AL61" i="48"/>
  <c r="AN61" i="48"/>
  <c r="AO61" i="48"/>
  <c r="F64" i="48"/>
  <c r="G64" i="48"/>
  <c r="H64" i="48"/>
  <c r="H66" i="48" s="1"/>
  <c r="I64" i="48"/>
  <c r="E64" i="48" s="1"/>
  <c r="J64" i="48"/>
  <c r="K64" i="48"/>
  <c r="K66" i="48" s="1"/>
  <c r="L64" i="48"/>
  <c r="M64" i="48"/>
  <c r="O64" i="48"/>
  <c r="P64" i="48"/>
  <c r="P66" i="48" s="1"/>
  <c r="Q64" i="48"/>
  <c r="R64" i="48"/>
  <c r="S64" i="48"/>
  <c r="S66" i="48" s="1"/>
  <c r="T64" i="48"/>
  <c r="U64" i="48"/>
  <c r="U66" i="48" s="1"/>
  <c r="V64" i="48"/>
  <c r="W64" i="48"/>
  <c r="X64" i="48"/>
  <c r="X66" i="48" s="1"/>
  <c r="Y64" i="48"/>
  <c r="Z64" i="48"/>
  <c r="AA64" i="48"/>
  <c r="AA66" i="48" s="1"/>
  <c r="AB64" i="48"/>
  <c r="AC64" i="48"/>
  <c r="AC66" i="48" s="1"/>
  <c r="AD64" i="48"/>
  <c r="AE64" i="48"/>
  <c r="AF64" i="48"/>
  <c r="AF66" i="48" s="1"/>
  <c r="AG64" i="48"/>
  <c r="AH64" i="48"/>
  <c r="AI64" i="48"/>
  <c r="AI66" i="48" s="1"/>
  <c r="AJ64" i="48"/>
  <c r="AK64" i="48"/>
  <c r="AL64" i="48"/>
  <c r="AM64" i="48"/>
  <c r="AN64" i="48"/>
  <c r="AN66" i="48" s="1"/>
  <c r="AO64" i="48"/>
  <c r="AO66" i="48" s="1"/>
  <c r="F65" i="48"/>
  <c r="G65" i="48"/>
  <c r="H65" i="48"/>
  <c r="I65" i="48"/>
  <c r="J65" i="48"/>
  <c r="K65" i="48"/>
  <c r="L65" i="48"/>
  <c r="M65" i="48"/>
  <c r="N65" i="48"/>
  <c r="O65" i="48"/>
  <c r="O66" i="48" s="1"/>
  <c r="P65" i="48"/>
  <c r="Q65" i="48"/>
  <c r="R65" i="48"/>
  <c r="R66" i="48" s="1"/>
  <c r="S65" i="48"/>
  <c r="T65" i="48"/>
  <c r="U65" i="48"/>
  <c r="V65" i="48"/>
  <c r="W65" i="48"/>
  <c r="W66" i="48" s="1"/>
  <c r="X65" i="48"/>
  <c r="Y65" i="48"/>
  <c r="Z65" i="48"/>
  <c r="Z66" i="48" s="1"/>
  <c r="AA65" i="48"/>
  <c r="AB65" i="48"/>
  <c r="AC65" i="48"/>
  <c r="AD65" i="48"/>
  <c r="AE65" i="48"/>
  <c r="AF65" i="48"/>
  <c r="AG65" i="48"/>
  <c r="AH65" i="48"/>
  <c r="AH66" i="48" s="1"/>
  <c r="AI65" i="48"/>
  <c r="AJ65" i="48"/>
  <c r="AK65" i="48"/>
  <c r="AL65" i="48"/>
  <c r="AM65" i="48"/>
  <c r="AM66" i="48" s="1"/>
  <c r="AN65" i="48"/>
  <c r="AO65" i="48"/>
  <c r="F66" i="48"/>
  <c r="I66" i="48"/>
  <c r="L66" i="48"/>
  <c r="M66" i="48"/>
  <c r="Q66" i="48"/>
  <c r="T66" i="48"/>
  <c r="V66" i="48"/>
  <c r="Y66" i="48"/>
  <c r="AB66" i="48"/>
  <c r="AD66" i="48"/>
  <c r="AE66" i="48"/>
  <c r="AG66" i="48"/>
  <c r="AJ66" i="48"/>
  <c r="AK66" i="48"/>
  <c r="AL66" i="48"/>
  <c r="F70" i="48"/>
  <c r="G70" i="48"/>
  <c r="H70" i="48"/>
  <c r="H72" i="48" s="1"/>
  <c r="I70" i="48"/>
  <c r="J70" i="48"/>
  <c r="L70" i="48"/>
  <c r="L72" i="48" s="1"/>
  <c r="M70" i="48"/>
  <c r="N70" i="48"/>
  <c r="O70" i="48"/>
  <c r="P70" i="48"/>
  <c r="P72" i="48" s="1"/>
  <c r="Q70" i="48"/>
  <c r="R70" i="48"/>
  <c r="R72" i="48" s="1"/>
  <c r="S70" i="48"/>
  <c r="T70" i="48"/>
  <c r="T72" i="48" s="1"/>
  <c r="U70" i="48"/>
  <c r="V70" i="48"/>
  <c r="W70" i="48"/>
  <c r="W72" i="48" s="1"/>
  <c r="X70" i="48"/>
  <c r="X72" i="48" s="1"/>
  <c r="Y70" i="48"/>
  <c r="Z70" i="48"/>
  <c r="AA70" i="48"/>
  <c r="AB70" i="48"/>
  <c r="AB72" i="48" s="1"/>
  <c r="AC70" i="48"/>
  <c r="AD70" i="48"/>
  <c r="AE70" i="48"/>
  <c r="AE72" i="48" s="1"/>
  <c r="AF70" i="48"/>
  <c r="AF72" i="48" s="1"/>
  <c r="AG70" i="48"/>
  <c r="AH70" i="48"/>
  <c r="AI70" i="48"/>
  <c r="AJ70" i="48"/>
  <c r="AJ72" i="48" s="1"/>
  <c r="AK70" i="48"/>
  <c r="AL70" i="48"/>
  <c r="AM70" i="48"/>
  <c r="AN70" i="48"/>
  <c r="AN72" i="48" s="1"/>
  <c r="AO70" i="48"/>
  <c r="F71" i="48"/>
  <c r="H71" i="48"/>
  <c r="I71" i="48"/>
  <c r="I72" i="48" s="1"/>
  <c r="J71" i="48"/>
  <c r="J72" i="48" s="1"/>
  <c r="K71" i="48"/>
  <c r="K72" i="48" s="1"/>
  <c r="L71" i="48"/>
  <c r="M71" i="48"/>
  <c r="N71" i="48"/>
  <c r="N72" i="48" s="1"/>
  <c r="O71" i="48"/>
  <c r="P71" i="48"/>
  <c r="Q71" i="48"/>
  <c r="Q72" i="48" s="1"/>
  <c r="R71" i="48"/>
  <c r="T71" i="48"/>
  <c r="U71" i="48"/>
  <c r="V71" i="48"/>
  <c r="W71" i="48"/>
  <c r="X71" i="48"/>
  <c r="Y71" i="48"/>
  <c r="Z71" i="48"/>
  <c r="AA71" i="48"/>
  <c r="AA72" i="48" s="1"/>
  <c r="AB71" i="48"/>
  <c r="AC71" i="48"/>
  <c r="AD71" i="48"/>
  <c r="AE71" i="48"/>
  <c r="AF71" i="48"/>
  <c r="AG71" i="48"/>
  <c r="AH71" i="48"/>
  <c r="AI71" i="48"/>
  <c r="AI72" i="48" s="1"/>
  <c r="AJ71" i="48"/>
  <c r="AK71" i="48"/>
  <c r="AK72" i="48" s="1"/>
  <c r="AL71" i="48"/>
  <c r="AM71" i="48"/>
  <c r="AN71" i="48"/>
  <c r="AO71" i="48"/>
  <c r="M72" i="48"/>
  <c r="O72" i="48"/>
  <c r="S72" i="48"/>
  <c r="U72" i="48"/>
  <c r="V72" i="48"/>
  <c r="Y72" i="48"/>
  <c r="AC72" i="48"/>
  <c r="AD72" i="48"/>
  <c r="AG72" i="48"/>
  <c r="AL72" i="48"/>
  <c r="AM72" i="48"/>
  <c r="AO72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D76" i="48" s="1"/>
  <c r="M76" i="48"/>
  <c r="E76" i="48" s="1"/>
  <c r="G76" i="50" s="1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D77" i="48" s="1"/>
  <c r="F77" i="50" s="1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M79" i="48"/>
  <c r="E79" i="48" s="1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D81" i="48" s="1"/>
  <c r="F81" i="50" s="1"/>
  <c r="I81" i="48"/>
  <c r="J81" i="48"/>
  <c r="K81" i="48"/>
  <c r="L81" i="48"/>
  <c r="M81" i="48"/>
  <c r="E81" i="48" s="1"/>
  <c r="G81" i="50" s="1"/>
  <c r="I81" i="50" s="1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G11" i="49"/>
  <c r="H11" i="49"/>
  <c r="I11" i="49"/>
  <c r="L11" i="49"/>
  <c r="M11" i="49"/>
  <c r="F12" i="49"/>
  <c r="H12" i="49"/>
  <c r="I12" i="49"/>
  <c r="L12" i="49"/>
  <c r="F13" i="49"/>
  <c r="G13" i="49"/>
  <c r="H13" i="49"/>
  <c r="L13" i="49" s="1"/>
  <c r="I13" i="49"/>
  <c r="M13" i="49"/>
  <c r="E13" i="50" s="1"/>
  <c r="F14" i="49"/>
  <c r="H14" i="49"/>
  <c r="I14" i="49"/>
  <c r="G14" i="49" s="1"/>
  <c r="L14" i="49"/>
  <c r="M14" i="49"/>
  <c r="H15" i="49"/>
  <c r="I15" i="49"/>
  <c r="J16" i="49"/>
  <c r="K16" i="49"/>
  <c r="H18" i="49"/>
  <c r="I18" i="49"/>
  <c r="G19" i="49"/>
  <c r="H19" i="49"/>
  <c r="L19" i="49" s="1"/>
  <c r="I19" i="49"/>
  <c r="M19" i="49"/>
  <c r="F20" i="49"/>
  <c r="H20" i="49"/>
  <c r="I20" i="49"/>
  <c r="L20" i="49"/>
  <c r="D20" i="50" s="1"/>
  <c r="F21" i="49"/>
  <c r="G21" i="49"/>
  <c r="H21" i="49"/>
  <c r="L21" i="49" s="1"/>
  <c r="I21" i="49"/>
  <c r="M21" i="49"/>
  <c r="E21" i="50" s="1"/>
  <c r="F22" i="49"/>
  <c r="G22" i="49"/>
  <c r="H22" i="49"/>
  <c r="I22" i="49"/>
  <c r="M22" i="49" s="1"/>
  <c r="L22" i="49"/>
  <c r="D22" i="50" s="1"/>
  <c r="H23" i="49"/>
  <c r="F23" i="49" s="1"/>
  <c r="I23" i="49"/>
  <c r="L23" i="49"/>
  <c r="D23" i="50" s="1"/>
  <c r="H23" i="50" s="1"/>
  <c r="J24" i="49"/>
  <c r="K24" i="49"/>
  <c r="F27" i="49"/>
  <c r="G27" i="49"/>
  <c r="H27" i="49"/>
  <c r="I27" i="49"/>
  <c r="L27" i="49"/>
  <c r="L29" i="49" s="1"/>
  <c r="M27" i="49"/>
  <c r="F28" i="49"/>
  <c r="F29" i="49" s="1"/>
  <c r="H28" i="49"/>
  <c r="L28" i="49" s="1"/>
  <c r="I28" i="49"/>
  <c r="G28" i="49" s="1"/>
  <c r="H29" i="49"/>
  <c r="I29" i="49"/>
  <c r="J29" i="49"/>
  <c r="K29" i="49"/>
  <c r="F32" i="49"/>
  <c r="H32" i="49"/>
  <c r="I32" i="49"/>
  <c r="L32" i="49"/>
  <c r="M32" i="49"/>
  <c r="E32" i="50" s="1"/>
  <c r="H33" i="49"/>
  <c r="I33" i="49"/>
  <c r="F34" i="49"/>
  <c r="G34" i="49"/>
  <c r="H34" i="49"/>
  <c r="I34" i="49"/>
  <c r="L34" i="49"/>
  <c r="D34" i="50" s="1"/>
  <c r="M34" i="49"/>
  <c r="E34" i="50" s="1"/>
  <c r="H35" i="49"/>
  <c r="I35" i="49"/>
  <c r="G35" i="49" s="1"/>
  <c r="H36" i="49"/>
  <c r="J36" i="49"/>
  <c r="K36" i="49"/>
  <c r="L37" i="49"/>
  <c r="M37" i="49"/>
  <c r="H38" i="49"/>
  <c r="I38" i="49"/>
  <c r="F39" i="49"/>
  <c r="H39" i="49"/>
  <c r="I39" i="49"/>
  <c r="L39" i="49"/>
  <c r="D39" i="50" s="1"/>
  <c r="F40" i="49"/>
  <c r="G40" i="49"/>
  <c r="H40" i="49"/>
  <c r="L40" i="49" s="1"/>
  <c r="I40" i="49"/>
  <c r="M40" i="49"/>
  <c r="F41" i="49"/>
  <c r="G41" i="49"/>
  <c r="H41" i="49"/>
  <c r="I41" i="49"/>
  <c r="M41" i="49" s="1"/>
  <c r="E41" i="50" s="1"/>
  <c r="L41" i="49"/>
  <c r="H42" i="49"/>
  <c r="I42" i="49"/>
  <c r="I43" i="49" s="1"/>
  <c r="J42" i="49"/>
  <c r="J43" i="49" s="1"/>
  <c r="K42" i="49"/>
  <c r="L42" i="49"/>
  <c r="M42" i="49"/>
  <c r="H43" i="49"/>
  <c r="K43" i="49"/>
  <c r="H45" i="49"/>
  <c r="I45" i="49"/>
  <c r="F47" i="49"/>
  <c r="G47" i="49"/>
  <c r="H47" i="49"/>
  <c r="I47" i="49"/>
  <c r="L47" i="49"/>
  <c r="M47" i="49"/>
  <c r="E47" i="50" s="1"/>
  <c r="F49" i="49"/>
  <c r="H49" i="49"/>
  <c r="L49" i="49" s="1"/>
  <c r="D49" i="50" s="1"/>
  <c r="I49" i="49"/>
  <c r="G51" i="49"/>
  <c r="H51" i="49"/>
  <c r="F51" i="49" s="1"/>
  <c r="I51" i="49"/>
  <c r="L51" i="49"/>
  <c r="M51" i="49"/>
  <c r="H54" i="49"/>
  <c r="F54" i="49" s="1"/>
  <c r="I54" i="49"/>
  <c r="F55" i="49"/>
  <c r="F56" i="49" s="1"/>
  <c r="G55" i="49"/>
  <c r="H55" i="49"/>
  <c r="I55" i="49"/>
  <c r="L55" i="49"/>
  <c r="D55" i="50" s="1"/>
  <c r="M55" i="49"/>
  <c r="I56" i="49"/>
  <c r="J56" i="49"/>
  <c r="K56" i="49"/>
  <c r="H59" i="49"/>
  <c r="L59" i="49" s="1"/>
  <c r="I59" i="49"/>
  <c r="F60" i="49"/>
  <c r="G60" i="49"/>
  <c r="H60" i="49"/>
  <c r="I60" i="49"/>
  <c r="L60" i="49"/>
  <c r="D60" i="50" s="1"/>
  <c r="M60" i="49"/>
  <c r="H61" i="49"/>
  <c r="I61" i="49"/>
  <c r="J61" i="49"/>
  <c r="K61" i="49"/>
  <c r="H64" i="49"/>
  <c r="I64" i="49"/>
  <c r="I66" i="49" s="1"/>
  <c r="F65" i="49"/>
  <c r="G65" i="49"/>
  <c r="H65" i="49"/>
  <c r="I65" i="49"/>
  <c r="L65" i="49"/>
  <c r="D65" i="50" s="1"/>
  <c r="M65" i="49"/>
  <c r="E65" i="50" s="1"/>
  <c r="J66" i="49"/>
  <c r="K66" i="49"/>
  <c r="L69" i="49"/>
  <c r="M69" i="49"/>
  <c r="F70" i="49"/>
  <c r="G70" i="49"/>
  <c r="H70" i="49"/>
  <c r="I70" i="49"/>
  <c r="L70" i="49"/>
  <c r="M70" i="49"/>
  <c r="F71" i="49"/>
  <c r="H71" i="49"/>
  <c r="L71" i="49" s="1"/>
  <c r="I71" i="49"/>
  <c r="H72" i="49"/>
  <c r="J72" i="49"/>
  <c r="K72" i="49"/>
  <c r="K82" i="49" s="1"/>
  <c r="F73" i="49"/>
  <c r="G73" i="49"/>
  <c r="H73" i="49"/>
  <c r="I73" i="49"/>
  <c r="L73" i="49"/>
  <c r="M73" i="49"/>
  <c r="E73" i="50" s="1"/>
  <c r="H74" i="49"/>
  <c r="F74" i="49" s="1"/>
  <c r="I74" i="49"/>
  <c r="L74" i="49"/>
  <c r="D74" i="50" s="1"/>
  <c r="F75" i="49"/>
  <c r="G75" i="49"/>
  <c r="H75" i="49"/>
  <c r="I75" i="49"/>
  <c r="L75" i="49"/>
  <c r="M75" i="49"/>
  <c r="F76" i="49"/>
  <c r="H76" i="49"/>
  <c r="L76" i="49" s="1"/>
  <c r="D76" i="50" s="1"/>
  <c r="I76" i="49"/>
  <c r="G77" i="49"/>
  <c r="H77" i="49"/>
  <c r="I77" i="49"/>
  <c r="M77" i="49"/>
  <c r="E77" i="50" s="1"/>
  <c r="H78" i="49"/>
  <c r="I78" i="49"/>
  <c r="F79" i="49"/>
  <c r="G79" i="49"/>
  <c r="H79" i="49"/>
  <c r="I79" i="49"/>
  <c r="L79" i="49"/>
  <c r="M79" i="49"/>
  <c r="E79" i="50" s="1"/>
  <c r="H80" i="49"/>
  <c r="L80" i="49" s="1"/>
  <c r="I80" i="49"/>
  <c r="F81" i="49"/>
  <c r="G81" i="49"/>
  <c r="H81" i="49"/>
  <c r="I81" i="49"/>
  <c r="L81" i="49"/>
  <c r="M81" i="49"/>
  <c r="D82" i="49"/>
  <c r="E82" i="49"/>
  <c r="J82" i="49"/>
  <c r="A5" i="50"/>
  <c r="D11" i="50"/>
  <c r="D12" i="50"/>
  <c r="D13" i="50"/>
  <c r="E14" i="50"/>
  <c r="F19" i="50"/>
  <c r="D21" i="50"/>
  <c r="E22" i="50"/>
  <c r="D27" i="50"/>
  <c r="E27" i="50"/>
  <c r="D28" i="50"/>
  <c r="F28" i="50"/>
  <c r="H28" i="50" s="1"/>
  <c r="D29" i="50"/>
  <c r="F32" i="50"/>
  <c r="F34" i="50"/>
  <c r="D40" i="50"/>
  <c r="D42" i="50" s="1"/>
  <c r="D43" i="50" s="1"/>
  <c r="E40" i="50"/>
  <c r="D41" i="50"/>
  <c r="E42" i="50"/>
  <c r="D47" i="50"/>
  <c r="D51" i="50"/>
  <c r="H51" i="50" s="1"/>
  <c r="E51" i="50"/>
  <c r="E55" i="50"/>
  <c r="D59" i="50"/>
  <c r="E60" i="50"/>
  <c r="D70" i="50"/>
  <c r="E70" i="50"/>
  <c r="D71" i="50"/>
  <c r="D72" i="50" s="1"/>
  <c r="D73" i="50"/>
  <c r="D75" i="50"/>
  <c r="E75" i="50"/>
  <c r="F76" i="50"/>
  <c r="H76" i="50" s="1"/>
  <c r="D79" i="50"/>
  <c r="G79" i="50"/>
  <c r="D80" i="50"/>
  <c r="D81" i="50"/>
  <c r="E81" i="50"/>
  <c r="H81" i="50"/>
  <c r="A4" i="10"/>
  <c r="A5" i="10"/>
  <c r="G11" i="10"/>
  <c r="H11" i="10"/>
  <c r="I11" i="10"/>
  <c r="M11" i="10" s="1"/>
  <c r="F12" i="10"/>
  <c r="H12" i="10"/>
  <c r="I12" i="10"/>
  <c r="L12" i="10"/>
  <c r="H13" i="10"/>
  <c r="I13" i="10"/>
  <c r="G13" i="10" s="1"/>
  <c r="M13" i="10"/>
  <c r="E13" i="34" s="1"/>
  <c r="F14" i="10"/>
  <c r="G14" i="10"/>
  <c r="H14" i="10"/>
  <c r="I14" i="10"/>
  <c r="L14" i="10"/>
  <c r="D14" i="34" s="1"/>
  <c r="M14" i="10"/>
  <c r="G15" i="10"/>
  <c r="H15" i="10"/>
  <c r="I15" i="10"/>
  <c r="M15" i="10" s="1"/>
  <c r="J16" i="10"/>
  <c r="J82" i="10" s="1"/>
  <c r="K16" i="10"/>
  <c r="H18" i="10"/>
  <c r="I18" i="10"/>
  <c r="G19" i="10"/>
  <c r="H19" i="10"/>
  <c r="I19" i="10"/>
  <c r="M19" i="10" s="1"/>
  <c r="F20" i="10"/>
  <c r="H20" i="10"/>
  <c r="I20" i="10"/>
  <c r="L20" i="10"/>
  <c r="H21" i="10"/>
  <c r="I21" i="10"/>
  <c r="G21" i="10" s="1"/>
  <c r="M21" i="10"/>
  <c r="F22" i="10"/>
  <c r="G22" i="10"/>
  <c r="H22" i="10"/>
  <c r="I22" i="10"/>
  <c r="L22" i="10"/>
  <c r="M22" i="10"/>
  <c r="G23" i="10"/>
  <c r="H23" i="10"/>
  <c r="I23" i="10"/>
  <c r="M23" i="10" s="1"/>
  <c r="E23" i="34" s="1"/>
  <c r="I23" i="34" s="1"/>
  <c r="I24" i="10"/>
  <c r="J24" i="10"/>
  <c r="K24" i="10"/>
  <c r="F27" i="10"/>
  <c r="H27" i="10"/>
  <c r="I27" i="10"/>
  <c r="L27" i="10"/>
  <c r="H28" i="10"/>
  <c r="I28" i="10"/>
  <c r="G28" i="10" s="1"/>
  <c r="M28" i="10"/>
  <c r="E28" i="34" s="1"/>
  <c r="J29" i="10"/>
  <c r="K29" i="10"/>
  <c r="F32" i="10"/>
  <c r="G32" i="10"/>
  <c r="H32" i="10"/>
  <c r="I32" i="10"/>
  <c r="L32" i="10"/>
  <c r="M32" i="10"/>
  <c r="G33" i="10"/>
  <c r="H33" i="10"/>
  <c r="I33" i="10"/>
  <c r="M33" i="10" s="1"/>
  <c r="F34" i="10"/>
  <c r="H34" i="10"/>
  <c r="I34" i="10"/>
  <c r="L34" i="10"/>
  <c r="H35" i="10"/>
  <c r="I35" i="10"/>
  <c r="G35" i="10" s="1"/>
  <c r="M35" i="10"/>
  <c r="J36" i="10"/>
  <c r="K36" i="10"/>
  <c r="L37" i="10"/>
  <c r="M37" i="10"/>
  <c r="H38" i="10"/>
  <c r="I38" i="10"/>
  <c r="F39" i="10"/>
  <c r="H39" i="10"/>
  <c r="I39" i="10"/>
  <c r="L39" i="10"/>
  <c r="H40" i="10"/>
  <c r="I40" i="10"/>
  <c r="I42" i="10" s="1"/>
  <c r="M40" i="10"/>
  <c r="F41" i="10"/>
  <c r="G41" i="10"/>
  <c r="H41" i="10"/>
  <c r="I41" i="10"/>
  <c r="L41" i="10"/>
  <c r="D41" i="34" s="1"/>
  <c r="M41" i="10"/>
  <c r="H42" i="10"/>
  <c r="H43" i="10" s="1"/>
  <c r="J42" i="10"/>
  <c r="K42" i="10"/>
  <c r="J43" i="10"/>
  <c r="K43" i="10"/>
  <c r="G45" i="10"/>
  <c r="H45" i="10"/>
  <c r="I45" i="10"/>
  <c r="M45" i="10" s="1"/>
  <c r="F47" i="10"/>
  <c r="H47" i="10"/>
  <c r="I47" i="10"/>
  <c r="L47" i="10"/>
  <c r="D47" i="34" s="1"/>
  <c r="H49" i="10"/>
  <c r="I49" i="10"/>
  <c r="G49" i="10" s="1"/>
  <c r="M49" i="10"/>
  <c r="E49" i="34" s="1"/>
  <c r="F51" i="10"/>
  <c r="G51" i="10"/>
  <c r="H51" i="10"/>
  <c r="I51" i="10"/>
  <c r="L51" i="10"/>
  <c r="M51" i="10"/>
  <c r="G54" i="10"/>
  <c r="H54" i="10"/>
  <c r="I54" i="10"/>
  <c r="M54" i="10" s="1"/>
  <c r="F55" i="10"/>
  <c r="H55" i="10"/>
  <c r="I55" i="10"/>
  <c r="L55" i="10"/>
  <c r="D55" i="34" s="1"/>
  <c r="J56" i="10"/>
  <c r="K56" i="10"/>
  <c r="K82" i="10" s="1"/>
  <c r="H59" i="10"/>
  <c r="I59" i="10"/>
  <c r="I61" i="10" s="1"/>
  <c r="M59" i="10"/>
  <c r="M61" i="10" s="1"/>
  <c r="F60" i="10"/>
  <c r="G60" i="10"/>
  <c r="H60" i="10"/>
  <c r="I60" i="10"/>
  <c r="L60" i="10"/>
  <c r="M60" i="10"/>
  <c r="J61" i="10"/>
  <c r="K61" i="10"/>
  <c r="G64" i="10"/>
  <c r="H64" i="10"/>
  <c r="I64" i="10"/>
  <c r="M64" i="10" s="1"/>
  <c r="F65" i="10"/>
  <c r="H65" i="10"/>
  <c r="I65" i="10"/>
  <c r="L65" i="10"/>
  <c r="D65" i="34" s="1"/>
  <c r="J66" i="10"/>
  <c r="K66" i="10"/>
  <c r="L69" i="10"/>
  <c r="M69" i="10"/>
  <c r="F70" i="10"/>
  <c r="H70" i="10"/>
  <c r="I70" i="10"/>
  <c r="L70" i="10"/>
  <c r="H71" i="10"/>
  <c r="I71" i="10"/>
  <c r="G71" i="10" s="1"/>
  <c r="M71" i="10"/>
  <c r="J72" i="10"/>
  <c r="K72" i="10"/>
  <c r="F73" i="10"/>
  <c r="G73" i="10"/>
  <c r="H73" i="10"/>
  <c r="I73" i="10"/>
  <c r="L73" i="10"/>
  <c r="M73" i="10"/>
  <c r="G74" i="10"/>
  <c r="H74" i="10"/>
  <c r="I74" i="10"/>
  <c r="M74" i="10" s="1"/>
  <c r="E74" i="34" s="1"/>
  <c r="F75" i="10"/>
  <c r="H75" i="10"/>
  <c r="I75" i="10"/>
  <c r="L75" i="10"/>
  <c r="H76" i="10"/>
  <c r="I76" i="10"/>
  <c r="G76" i="10" s="1"/>
  <c r="M76" i="10"/>
  <c r="F77" i="10"/>
  <c r="G77" i="10"/>
  <c r="H77" i="10"/>
  <c r="I77" i="10"/>
  <c r="L77" i="10"/>
  <c r="M77" i="10"/>
  <c r="G78" i="10"/>
  <c r="H78" i="10"/>
  <c r="I78" i="10"/>
  <c r="M78" i="10" s="1"/>
  <c r="E78" i="34" s="1"/>
  <c r="I78" i="34" s="1"/>
  <c r="F79" i="10"/>
  <c r="H79" i="10"/>
  <c r="I79" i="10"/>
  <c r="L79" i="10"/>
  <c r="H80" i="10"/>
  <c r="I80" i="10"/>
  <c r="G80" i="10" s="1"/>
  <c r="M80" i="10"/>
  <c r="F81" i="10"/>
  <c r="G81" i="10"/>
  <c r="H81" i="10"/>
  <c r="I81" i="10"/>
  <c r="L81" i="10"/>
  <c r="M81" i="10"/>
  <c r="D82" i="10"/>
  <c r="E82" i="10"/>
  <c r="A5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G12" i="34" s="1"/>
  <c r="D13" i="22"/>
  <c r="E13" i="22"/>
  <c r="D14" i="22"/>
  <c r="E14" i="22"/>
  <c r="D15" i="22"/>
  <c r="F15" i="34" s="1"/>
  <c r="E15" i="22"/>
  <c r="G15" i="34" s="1"/>
  <c r="F16" i="22"/>
  <c r="F82" i="22" s="1"/>
  <c r="G16" i="22"/>
  <c r="H16" i="22"/>
  <c r="I16" i="22"/>
  <c r="J16" i="22"/>
  <c r="J82" i="22" s="1"/>
  <c r="H642" i="44" s="1"/>
  <c r="K16" i="22"/>
  <c r="L16" i="22"/>
  <c r="M16" i="22"/>
  <c r="N16" i="22"/>
  <c r="N82" i="22" s="1"/>
  <c r="L642" i="44" s="1"/>
  <c r="O16" i="22"/>
  <c r="P16" i="22"/>
  <c r="Q16" i="22"/>
  <c r="R16" i="22"/>
  <c r="R82" i="22" s="1"/>
  <c r="P642" i="44" s="1"/>
  <c r="S16" i="22"/>
  <c r="T16" i="22"/>
  <c r="U16" i="22"/>
  <c r="V16" i="22"/>
  <c r="V82" i="22" s="1"/>
  <c r="T642" i="44" s="1"/>
  <c r="W16" i="22"/>
  <c r="X16" i="22"/>
  <c r="Y16" i="22"/>
  <c r="Z16" i="22"/>
  <c r="Z82" i="22" s="1"/>
  <c r="X642" i="44" s="1"/>
  <c r="AA16" i="22"/>
  <c r="AB16" i="22"/>
  <c r="AC16" i="22"/>
  <c r="AD16" i="22"/>
  <c r="AD82" i="22" s="1"/>
  <c r="AB642" i="44" s="1"/>
  <c r="AE16" i="22"/>
  <c r="AF16" i="22"/>
  <c r="AG16" i="22"/>
  <c r="AH16" i="22"/>
  <c r="AH82" i="22" s="1"/>
  <c r="AI16" i="22"/>
  <c r="AJ16" i="22"/>
  <c r="AK16" i="22"/>
  <c r="AL16" i="22"/>
  <c r="AL82" i="22" s="1"/>
  <c r="AM16" i="22"/>
  <c r="AN16" i="22"/>
  <c r="AO16" i="22"/>
  <c r="D19" i="22"/>
  <c r="E19" i="22"/>
  <c r="G19" i="34" s="1"/>
  <c r="D20" i="22"/>
  <c r="E20" i="22"/>
  <c r="D21" i="22"/>
  <c r="E21" i="22"/>
  <c r="D22" i="22"/>
  <c r="E22" i="22"/>
  <c r="D23" i="22"/>
  <c r="F23" i="34" s="1"/>
  <c r="E23" i="22"/>
  <c r="G23" i="34" s="1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D29" i="22" s="1"/>
  <c r="E27" i="22"/>
  <c r="D28" i="22"/>
  <c r="E28" i="22"/>
  <c r="F29" i="22"/>
  <c r="G29" i="22"/>
  <c r="H29" i="22"/>
  <c r="I29" i="22"/>
  <c r="J29" i="22"/>
  <c r="K29" i="22"/>
  <c r="L29" i="22"/>
  <c r="L82" i="22" s="1"/>
  <c r="J642" i="44" s="1"/>
  <c r="M29" i="22"/>
  <c r="N29" i="22"/>
  <c r="O29" i="22"/>
  <c r="P29" i="22"/>
  <c r="Q29" i="22"/>
  <c r="R29" i="22"/>
  <c r="S29" i="22"/>
  <c r="T29" i="22"/>
  <c r="T82" i="22" s="1"/>
  <c r="R642" i="44" s="1"/>
  <c r="U29" i="22"/>
  <c r="V29" i="22"/>
  <c r="W29" i="22"/>
  <c r="X29" i="22"/>
  <c r="Y29" i="22"/>
  <c r="Z29" i="22"/>
  <c r="AA29" i="22"/>
  <c r="AB29" i="22"/>
  <c r="AB82" i="22" s="1"/>
  <c r="Z642" i="44" s="1"/>
  <c r="AC29" i="22"/>
  <c r="AD29" i="22"/>
  <c r="AE29" i="22"/>
  <c r="AF29" i="22"/>
  <c r="AG29" i="22"/>
  <c r="AH29" i="22"/>
  <c r="AI29" i="22"/>
  <c r="AJ29" i="22"/>
  <c r="AJ82" i="22" s="1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G35" i="34" s="1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D42" i="22" s="1"/>
  <c r="D43" i="22" s="1"/>
  <c r="E41" i="22"/>
  <c r="F42" i="22"/>
  <c r="F43" i="22" s="1"/>
  <c r="G42" i="22"/>
  <c r="G43" i="22" s="1"/>
  <c r="G82" i="22" s="1"/>
  <c r="H42" i="22"/>
  <c r="I42" i="22"/>
  <c r="J42" i="22"/>
  <c r="J43" i="22" s="1"/>
  <c r="K42" i="22"/>
  <c r="L42" i="22"/>
  <c r="M42" i="22"/>
  <c r="N42" i="22"/>
  <c r="N43" i="22" s="1"/>
  <c r="O42" i="22"/>
  <c r="O43" i="22" s="1"/>
  <c r="O82" i="22" s="1"/>
  <c r="M642" i="44" s="1"/>
  <c r="P42" i="22"/>
  <c r="Q42" i="22"/>
  <c r="R42" i="22"/>
  <c r="R43" i="22" s="1"/>
  <c r="S42" i="22"/>
  <c r="T42" i="22"/>
  <c r="U42" i="22"/>
  <c r="V42" i="22"/>
  <c r="V43" i="22" s="1"/>
  <c r="W42" i="22"/>
  <c r="W43" i="22" s="1"/>
  <c r="W82" i="22" s="1"/>
  <c r="U642" i="44" s="1"/>
  <c r="X42" i="22"/>
  <c r="Y42" i="22"/>
  <c r="Z42" i="22"/>
  <c r="Z43" i="22" s="1"/>
  <c r="AA42" i="22"/>
  <c r="AB42" i="22"/>
  <c r="AC42" i="22"/>
  <c r="AD42" i="22"/>
  <c r="AD43" i="22" s="1"/>
  <c r="AE42" i="22"/>
  <c r="AE43" i="22" s="1"/>
  <c r="AE82" i="22" s="1"/>
  <c r="AC642" i="44" s="1"/>
  <c r="AF42" i="22"/>
  <c r="AG42" i="22"/>
  <c r="AH42" i="22"/>
  <c r="AH43" i="22" s="1"/>
  <c r="AI42" i="22"/>
  <c r="AJ42" i="22"/>
  <c r="AK42" i="22"/>
  <c r="AL42" i="22"/>
  <c r="AL43" i="22" s="1"/>
  <c r="AM42" i="22"/>
  <c r="AM43" i="22" s="1"/>
  <c r="AM82" i="22" s="1"/>
  <c r="AN42" i="22"/>
  <c r="AO42" i="22"/>
  <c r="H43" i="22"/>
  <c r="H82" i="22" s="1"/>
  <c r="F642" i="44" s="1"/>
  <c r="I43" i="22"/>
  <c r="I82" i="22" s="1"/>
  <c r="G642" i="44" s="1"/>
  <c r="K43" i="22"/>
  <c r="L43" i="22"/>
  <c r="M43" i="22"/>
  <c r="P43" i="22"/>
  <c r="Q43" i="22"/>
  <c r="S43" i="22"/>
  <c r="T43" i="22"/>
  <c r="U43" i="22"/>
  <c r="X43" i="22"/>
  <c r="X82" i="22" s="1"/>
  <c r="V642" i="44" s="1"/>
  <c r="Y43" i="22"/>
  <c r="Y82" i="22" s="1"/>
  <c r="W642" i="44" s="1"/>
  <c r="AA43" i="22"/>
  <c r="AB43" i="22"/>
  <c r="AC43" i="22"/>
  <c r="AF43" i="22"/>
  <c r="AG43" i="22"/>
  <c r="AI43" i="22"/>
  <c r="AJ43" i="22"/>
  <c r="AK43" i="22"/>
  <c r="AN43" i="22"/>
  <c r="AN82" i="22" s="1"/>
  <c r="AO43" i="22"/>
  <c r="AO82" i="22" s="1"/>
  <c r="D45" i="22"/>
  <c r="E45" i="22"/>
  <c r="D47" i="22"/>
  <c r="F47" i="34" s="1"/>
  <c r="E47" i="22"/>
  <c r="D49" i="22"/>
  <c r="E49" i="22"/>
  <c r="D51" i="22"/>
  <c r="E51" i="22"/>
  <c r="D54" i="22"/>
  <c r="E54" i="22"/>
  <c r="E56" i="22" s="1"/>
  <c r="D55" i="22"/>
  <c r="E55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F65" i="34" s="1"/>
  <c r="H65" i="34" s="1"/>
  <c r="E65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E72" i="22" s="1"/>
  <c r="D71" i="22"/>
  <c r="E71" i="22"/>
  <c r="G71" i="34" s="1"/>
  <c r="D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F74" i="34" s="1"/>
  <c r="E74" i="22"/>
  <c r="D75" i="22"/>
  <c r="E75" i="22"/>
  <c r="D76" i="22"/>
  <c r="F76" i="34" s="1"/>
  <c r="E76" i="22"/>
  <c r="D77" i="22"/>
  <c r="E77" i="22"/>
  <c r="D78" i="22"/>
  <c r="F78" i="34" s="1"/>
  <c r="E78" i="22"/>
  <c r="D79" i="22"/>
  <c r="E79" i="22"/>
  <c r="D80" i="22"/>
  <c r="F80" i="34" s="1"/>
  <c r="E80" i="22"/>
  <c r="D81" i="22"/>
  <c r="E81" i="22"/>
  <c r="P82" i="22"/>
  <c r="N642" i="44" s="1"/>
  <c r="Q82" i="22"/>
  <c r="O642" i="44" s="1"/>
  <c r="AF82" i="22"/>
  <c r="AG82" i="22"/>
  <c r="A5" i="34"/>
  <c r="E11" i="34"/>
  <c r="D12" i="34"/>
  <c r="F12" i="34"/>
  <c r="H12" i="34" s="1"/>
  <c r="F13" i="34"/>
  <c r="G13" i="34"/>
  <c r="I13" i="34"/>
  <c r="E14" i="34"/>
  <c r="F14" i="34"/>
  <c r="G14" i="34"/>
  <c r="I14" i="34" s="1"/>
  <c r="H14" i="34"/>
  <c r="E15" i="34"/>
  <c r="D20" i="34"/>
  <c r="H20" i="34" s="1"/>
  <c r="F20" i="34"/>
  <c r="G20" i="34"/>
  <c r="E21" i="34"/>
  <c r="F21" i="34"/>
  <c r="G21" i="34"/>
  <c r="I21" i="34"/>
  <c r="D22" i="34"/>
  <c r="E22" i="34"/>
  <c r="F22" i="34"/>
  <c r="H22" i="34" s="1"/>
  <c r="G22" i="34"/>
  <c r="I22" i="34"/>
  <c r="F27" i="34"/>
  <c r="F28" i="34"/>
  <c r="G28" i="34"/>
  <c r="I28" i="34" s="1"/>
  <c r="F29" i="34"/>
  <c r="D32" i="34"/>
  <c r="E32" i="34"/>
  <c r="F32" i="34"/>
  <c r="G32" i="34"/>
  <c r="H32" i="34"/>
  <c r="G33" i="34"/>
  <c r="D34" i="34"/>
  <c r="F34" i="34"/>
  <c r="H34" i="34" s="1"/>
  <c r="G34" i="34"/>
  <c r="E35" i="34"/>
  <c r="F35" i="34"/>
  <c r="I35" i="34"/>
  <c r="D39" i="34"/>
  <c r="F39" i="34"/>
  <c r="G39" i="34"/>
  <c r="F40" i="34"/>
  <c r="F42" i="34" s="1"/>
  <c r="E41" i="34"/>
  <c r="I41" i="34" s="1"/>
  <c r="F41" i="34"/>
  <c r="H41" i="34" s="1"/>
  <c r="G41" i="34"/>
  <c r="E45" i="34"/>
  <c r="F45" i="34"/>
  <c r="G45" i="34"/>
  <c r="I45" i="34" s="1"/>
  <c r="G47" i="34"/>
  <c r="H47" i="34"/>
  <c r="F49" i="34"/>
  <c r="G49" i="34"/>
  <c r="D51" i="34"/>
  <c r="E51" i="34"/>
  <c r="F51" i="34"/>
  <c r="H51" i="34" s="1"/>
  <c r="G51" i="34"/>
  <c r="I51" i="34"/>
  <c r="E54" i="34"/>
  <c r="F54" i="34"/>
  <c r="G54" i="34"/>
  <c r="I54" i="34"/>
  <c r="G55" i="34"/>
  <c r="G56" i="34"/>
  <c r="E59" i="34"/>
  <c r="F59" i="34"/>
  <c r="G59" i="34"/>
  <c r="I59" i="34" s="1"/>
  <c r="D60" i="34"/>
  <c r="E60" i="34"/>
  <c r="F60" i="34"/>
  <c r="H60" i="34" s="1"/>
  <c r="G60" i="34"/>
  <c r="I60" i="34" s="1"/>
  <c r="E61" i="34"/>
  <c r="G61" i="34"/>
  <c r="F64" i="34"/>
  <c r="G64" i="34"/>
  <c r="G66" i="34" s="1"/>
  <c r="G65" i="34"/>
  <c r="F70" i="34"/>
  <c r="G70" i="34"/>
  <c r="E71" i="34"/>
  <c r="F71" i="34"/>
  <c r="I71" i="34"/>
  <c r="F72" i="34"/>
  <c r="D73" i="34"/>
  <c r="E73" i="34"/>
  <c r="F73" i="34"/>
  <c r="G73" i="34"/>
  <c r="I73" i="34" s="1"/>
  <c r="H73" i="34"/>
  <c r="G74" i="34"/>
  <c r="I74" i="34"/>
  <c r="D75" i="34"/>
  <c r="H75" i="34" s="1"/>
  <c r="F75" i="34"/>
  <c r="G75" i="34"/>
  <c r="E76" i="34"/>
  <c r="G76" i="34"/>
  <c r="D77" i="34"/>
  <c r="E77" i="34"/>
  <c r="F77" i="34"/>
  <c r="G77" i="34"/>
  <c r="I77" i="34" s="1"/>
  <c r="H77" i="34"/>
  <c r="G78" i="34"/>
  <c r="D79" i="34"/>
  <c r="F79" i="34"/>
  <c r="H79" i="34" s="1"/>
  <c r="G79" i="34"/>
  <c r="E80" i="34"/>
  <c r="G80" i="34"/>
  <c r="D81" i="34"/>
  <c r="E81" i="34"/>
  <c r="F81" i="34"/>
  <c r="G81" i="34"/>
  <c r="H81" i="34"/>
  <c r="I81" i="34"/>
  <c r="A5" i="17"/>
  <c r="F11" i="17"/>
  <c r="G11" i="17"/>
  <c r="H11" i="17"/>
  <c r="L11" i="17" s="1"/>
  <c r="I11" i="17"/>
  <c r="M11" i="17"/>
  <c r="F12" i="17"/>
  <c r="F16" i="17" s="1"/>
  <c r="G12" i="17"/>
  <c r="H12" i="17"/>
  <c r="L12" i="17" s="1"/>
  <c r="I12" i="17"/>
  <c r="M12" i="17" s="1"/>
  <c r="H13" i="17"/>
  <c r="F13" i="17" s="1"/>
  <c r="I13" i="17"/>
  <c r="G13" i="17" s="1"/>
  <c r="L13" i="17"/>
  <c r="F14" i="17"/>
  <c r="H14" i="17"/>
  <c r="I14" i="17"/>
  <c r="G14" i="17" s="1"/>
  <c r="L14" i="17"/>
  <c r="M14" i="17"/>
  <c r="F15" i="17"/>
  <c r="G15" i="17"/>
  <c r="H15" i="17"/>
  <c r="L15" i="17" s="1"/>
  <c r="I15" i="17"/>
  <c r="M15" i="17"/>
  <c r="J16" i="17"/>
  <c r="K16" i="17"/>
  <c r="H18" i="17"/>
  <c r="I18" i="17"/>
  <c r="F19" i="17"/>
  <c r="G19" i="17"/>
  <c r="H19" i="17"/>
  <c r="L19" i="17" s="1"/>
  <c r="I19" i="17"/>
  <c r="M19" i="17"/>
  <c r="G20" i="17"/>
  <c r="H20" i="17"/>
  <c r="L20" i="17" s="1"/>
  <c r="I20" i="17"/>
  <c r="M20" i="17" s="1"/>
  <c r="H21" i="17"/>
  <c r="I21" i="17"/>
  <c r="G21" i="17" s="1"/>
  <c r="G24" i="17" s="1"/>
  <c r="F22" i="17"/>
  <c r="H22" i="17"/>
  <c r="I22" i="17"/>
  <c r="G22" i="17" s="1"/>
  <c r="L22" i="17"/>
  <c r="M22" i="17"/>
  <c r="F23" i="17"/>
  <c r="G23" i="17"/>
  <c r="H23" i="17"/>
  <c r="L23" i="17" s="1"/>
  <c r="I23" i="17"/>
  <c r="M23" i="17"/>
  <c r="J24" i="17"/>
  <c r="K24" i="17"/>
  <c r="F27" i="17"/>
  <c r="F29" i="17" s="1"/>
  <c r="G27" i="17"/>
  <c r="H27" i="17"/>
  <c r="I27" i="17"/>
  <c r="M27" i="17" s="1"/>
  <c r="H28" i="17"/>
  <c r="F28" i="17" s="1"/>
  <c r="I28" i="17"/>
  <c r="G28" i="17" s="1"/>
  <c r="L28" i="17"/>
  <c r="J29" i="17"/>
  <c r="J82" i="17" s="1"/>
  <c r="K29" i="17"/>
  <c r="F32" i="17"/>
  <c r="H32" i="17"/>
  <c r="I32" i="17"/>
  <c r="G32" i="17" s="1"/>
  <c r="G36" i="17" s="1"/>
  <c r="L32" i="17"/>
  <c r="M32" i="17"/>
  <c r="F33" i="17"/>
  <c r="G33" i="17"/>
  <c r="H33" i="17"/>
  <c r="L33" i="17" s="1"/>
  <c r="I33" i="17"/>
  <c r="M33" i="17"/>
  <c r="G34" i="17"/>
  <c r="H34" i="17"/>
  <c r="I34" i="17"/>
  <c r="M34" i="17" s="1"/>
  <c r="H35" i="17"/>
  <c r="I35" i="17"/>
  <c r="G35" i="17" s="1"/>
  <c r="J36" i="17"/>
  <c r="K36" i="17"/>
  <c r="L37" i="17"/>
  <c r="M37" i="17"/>
  <c r="H38" i="17"/>
  <c r="I38" i="17"/>
  <c r="G39" i="17"/>
  <c r="H39" i="17"/>
  <c r="L39" i="17" s="1"/>
  <c r="I39" i="17"/>
  <c r="M39" i="17" s="1"/>
  <c r="H40" i="17"/>
  <c r="I40" i="17"/>
  <c r="I42" i="17" s="1"/>
  <c r="I43" i="17" s="1"/>
  <c r="F41" i="17"/>
  <c r="H41" i="17"/>
  <c r="I41" i="17"/>
  <c r="G41" i="17" s="1"/>
  <c r="L41" i="17"/>
  <c r="M41" i="17"/>
  <c r="J42" i="17"/>
  <c r="K42" i="17"/>
  <c r="J43" i="17"/>
  <c r="K43" i="17"/>
  <c r="F45" i="17"/>
  <c r="G45" i="17"/>
  <c r="H45" i="17"/>
  <c r="L45" i="17" s="1"/>
  <c r="I45" i="17"/>
  <c r="M45" i="17"/>
  <c r="G47" i="17"/>
  <c r="H47" i="17"/>
  <c r="L47" i="17" s="1"/>
  <c r="I47" i="17"/>
  <c r="M47" i="17" s="1"/>
  <c r="H49" i="17"/>
  <c r="I49" i="17"/>
  <c r="G49" i="17" s="1"/>
  <c r="F51" i="17"/>
  <c r="H51" i="17"/>
  <c r="I51" i="17"/>
  <c r="G51" i="17" s="1"/>
  <c r="L51" i="17"/>
  <c r="M51" i="17"/>
  <c r="F54" i="17"/>
  <c r="G54" i="17"/>
  <c r="H54" i="17"/>
  <c r="L54" i="17" s="1"/>
  <c r="I54" i="17"/>
  <c r="M54" i="17"/>
  <c r="G55" i="17"/>
  <c r="G56" i="17" s="1"/>
  <c r="H55" i="17"/>
  <c r="I55" i="17"/>
  <c r="M55" i="17" s="1"/>
  <c r="H56" i="17"/>
  <c r="I56" i="17"/>
  <c r="J56" i="17"/>
  <c r="K56" i="17"/>
  <c r="H59" i="17"/>
  <c r="I59" i="17"/>
  <c r="I61" i="17" s="1"/>
  <c r="L59" i="17"/>
  <c r="F60" i="17"/>
  <c r="H60" i="17"/>
  <c r="I60" i="17"/>
  <c r="G60" i="17" s="1"/>
  <c r="L60" i="17"/>
  <c r="M60" i="17"/>
  <c r="J61" i="17"/>
  <c r="K61" i="17"/>
  <c r="L61" i="17"/>
  <c r="F64" i="17"/>
  <c r="G64" i="17"/>
  <c r="H64" i="17"/>
  <c r="L64" i="17" s="1"/>
  <c r="I64" i="17"/>
  <c r="M64" i="17"/>
  <c r="G65" i="17"/>
  <c r="G66" i="17" s="1"/>
  <c r="H65" i="17"/>
  <c r="I65" i="17"/>
  <c r="M65" i="17" s="1"/>
  <c r="I66" i="17"/>
  <c r="J66" i="17"/>
  <c r="K66" i="17"/>
  <c r="L69" i="17"/>
  <c r="M69" i="17"/>
  <c r="F70" i="17"/>
  <c r="F72" i="17" s="1"/>
  <c r="G70" i="17"/>
  <c r="G72" i="17" s="1"/>
  <c r="H70" i="17"/>
  <c r="I70" i="17"/>
  <c r="M70" i="17" s="1"/>
  <c r="H71" i="17"/>
  <c r="F71" i="17" s="1"/>
  <c r="I71" i="17"/>
  <c r="G71" i="17" s="1"/>
  <c r="L71" i="17"/>
  <c r="I72" i="17"/>
  <c r="J72" i="17"/>
  <c r="K72" i="17"/>
  <c r="F73" i="17"/>
  <c r="H73" i="17"/>
  <c r="I73" i="17"/>
  <c r="G73" i="17" s="1"/>
  <c r="L73" i="17"/>
  <c r="F74" i="17"/>
  <c r="G74" i="17"/>
  <c r="H74" i="17"/>
  <c r="L74" i="17" s="1"/>
  <c r="I74" i="17"/>
  <c r="M74" i="17"/>
  <c r="H75" i="17"/>
  <c r="L75" i="17" s="1"/>
  <c r="I75" i="17"/>
  <c r="M75" i="17" s="1"/>
  <c r="G76" i="17"/>
  <c r="H76" i="17"/>
  <c r="I76" i="17"/>
  <c r="M76" i="17"/>
  <c r="F77" i="17"/>
  <c r="H77" i="17"/>
  <c r="I77" i="17"/>
  <c r="G77" i="17" s="1"/>
  <c r="L77" i="17"/>
  <c r="F78" i="17"/>
  <c r="G78" i="17"/>
  <c r="H78" i="17"/>
  <c r="L78" i="17" s="1"/>
  <c r="I78" i="17"/>
  <c r="M78" i="17"/>
  <c r="H79" i="17"/>
  <c r="L79" i="17" s="1"/>
  <c r="I79" i="17"/>
  <c r="M79" i="17" s="1"/>
  <c r="G80" i="17"/>
  <c r="H80" i="17"/>
  <c r="I80" i="17"/>
  <c r="M80" i="17"/>
  <c r="F81" i="17"/>
  <c r="H81" i="17"/>
  <c r="I81" i="17"/>
  <c r="G81" i="17" s="1"/>
  <c r="L81" i="17"/>
  <c r="D82" i="17"/>
  <c r="E82" i="17"/>
  <c r="K82" i="17"/>
  <c r="A5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E11" i="29" s="1"/>
  <c r="H11" i="29"/>
  <c r="I11" i="29"/>
  <c r="J11" i="29"/>
  <c r="K11" i="29"/>
  <c r="K16" i="29" s="1"/>
  <c r="L11" i="29"/>
  <c r="L16" i="29" s="1"/>
  <c r="M11" i="29"/>
  <c r="N11" i="29"/>
  <c r="O11" i="29"/>
  <c r="P11" i="29"/>
  <c r="Q11" i="29"/>
  <c r="R11" i="29"/>
  <c r="S11" i="29"/>
  <c r="S16" i="29" s="1"/>
  <c r="T11" i="29"/>
  <c r="T16" i="29" s="1"/>
  <c r="U11" i="29"/>
  <c r="V11" i="29"/>
  <c r="W11" i="29"/>
  <c r="X11" i="29"/>
  <c r="Y11" i="29"/>
  <c r="Z11" i="29"/>
  <c r="AA11" i="29"/>
  <c r="AA16" i="29" s="1"/>
  <c r="AB11" i="29"/>
  <c r="AB16" i="29" s="1"/>
  <c r="AC11" i="29"/>
  <c r="AD11" i="29"/>
  <c r="AE11" i="29"/>
  <c r="AF11" i="29"/>
  <c r="AG11" i="29"/>
  <c r="AH11" i="29"/>
  <c r="AI11" i="29"/>
  <c r="AI16" i="29" s="1"/>
  <c r="AJ11" i="29"/>
  <c r="AJ16" i="29" s="1"/>
  <c r="AK11" i="29"/>
  <c r="AL11" i="29"/>
  <c r="AM11" i="29"/>
  <c r="AN11" i="29"/>
  <c r="AO11" i="29"/>
  <c r="F12" i="29"/>
  <c r="G12" i="29"/>
  <c r="H12" i="29"/>
  <c r="H16" i="29" s="1"/>
  <c r="I12" i="29"/>
  <c r="J12" i="29"/>
  <c r="K12" i="29"/>
  <c r="L12" i="29"/>
  <c r="M12" i="29"/>
  <c r="E12" i="29" s="1"/>
  <c r="N12" i="29"/>
  <c r="N16" i="29" s="1"/>
  <c r="N82" i="29" s="1"/>
  <c r="L638" i="44" s="1"/>
  <c r="O12" i="29"/>
  <c r="P12" i="29"/>
  <c r="P16" i="29" s="1"/>
  <c r="Q12" i="29"/>
  <c r="R12" i="29"/>
  <c r="S12" i="29"/>
  <c r="T12" i="29"/>
  <c r="U12" i="29"/>
  <c r="V12" i="29"/>
  <c r="V16" i="29" s="1"/>
  <c r="V82" i="29" s="1"/>
  <c r="T638" i="44" s="1"/>
  <c r="W12" i="29"/>
  <c r="X12" i="29"/>
  <c r="X16" i="29" s="1"/>
  <c r="Y12" i="29"/>
  <c r="Z12" i="29"/>
  <c r="AA12" i="29"/>
  <c r="AB12" i="29"/>
  <c r="AC12" i="29"/>
  <c r="AD12" i="29"/>
  <c r="AD16" i="29" s="1"/>
  <c r="AD82" i="29" s="1"/>
  <c r="AB638" i="44" s="1"/>
  <c r="AE12" i="29"/>
  <c r="AF12" i="29"/>
  <c r="AF16" i="29" s="1"/>
  <c r="AG12" i="29"/>
  <c r="AH12" i="29"/>
  <c r="AI12" i="29"/>
  <c r="AJ12" i="29"/>
  <c r="AK12" i="29"/>
  <c r="AL12" i="29"/>
  <c r="AL16" i="29" s="1"/>
  <c r="AL82" i="29" s="1"/>
  <c r="AM12" i="29"/>
  <c r="AN12" i="29"/>
  <c r="AO12" i="29"/>
  <c r="F13" i="29"/>
  <c r="G13" i="29"/>
  <c r="E13" i="29" s="1"/>
  <c r="H13" i="29"/>
  <c r="I13" i="29"/>
  <c r="J13" i="29"/>
  <c r="J16" i="29" s="1"/>
  <c r="K13" i="29"/>
  <c r="L13" i="29"/>
  <c r="M13" i="29"/>
  <c r="N13" i="29"/>
  <c r="O13" i="29"/>
  <c r="P13" i="29"/>
  <c r="Q13" i="29"/>
  <c r="R13" i="29"/>
  <c r="R16" i="29" s="1"/>
  <c r="R82" i="29" s="1"/>
  <c r="P638" i="44" s="1"/>
  <c r="S13" i="29"/>
  <c r="T13" i="29"/>
  <c r="U13" i="29"/>
  <c r="V13" i="29"/>
  <c r="W13" i="29"/>
  <c r="X13" i="29"/>
  <c r="Y13" i="29"/>
  <c r="Z13" i="29"/>
  <c r="Z16" i="29" s="1"/>
  <c r="Z82" i="29" s="1"/>
  <c r="X638" i="44" s="1"/>
  <c r="AA13" i="29"/>
  <c r="AB13" i="29"/>
  <c r="AC13" i="29"/>
  <c r="AD13" i="29"/>
  <c r="AE13" i="29"/>
  <c r="AF13" i="29"/>
  <c r="AG13" i="29"/>
  <c r="AH13" i="29"/>
  <c r="AH16" i="29" s="1"/>
  <c r="AI13" i="29"/>
  <c r="AJ13" i="29"/>
  <c r="AK13" i="29"/>
  <c r="AL13" i="29"/>
  <c r="AM13" i="29"/>
  <c r="AN13" i="29"/>
  <c r="AO13" i="29"/>
  <c r="D14" i="29"/>
  <c r="F14" i="41" s="1"/>
  <c r="H14" i="41" s="1"/>
  <c r="F14" i="29"/>
  <c r="G14" i="29"/>
  <c r="H14" i="29"/>
  <c r="I14" i="29"/>
  <c r="E14" i="29" s="1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F15" i="29"/>
  <c r="D15" i="29" s="1"/>
  <c r="G15" i="29"/>
  <c r="E15" i="29" s="1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F16" i="29"/>
  <c r="F82" i="29" s="1"/>
  <c r="G16" i="29"/>
  <c r="I16" i="29"/>
  <c r="M16" i="29"/>
  <c r="O16" i="29"/>
  <c r="Q16" i="29"/>
  <c r="U16" i="29"/>
  <c r="W16" i="29"/>
  <c r="Y16" i="29"/>
  <c r="AC16" i="29"/>
  <c r="AE16" i="29"/>
  <c r="AG16" i="29"/>
  <c r="AK16" i="29"/>
  <c r="AM16" i="29"/>
  <c r="AN16" i="29"/>
  <c r="AN82" i="29" s="1"/>
  <c r="AO16" i="29"/>
  <c r="F19" i="29"/>
  <c r="G19" i="29"/>
  <c r="E19" i="29" s="1"/>
  <c r="H19" i="29"/>
  <c r="I19" i="29"/>
  <c r="J19" i="29"/>
  <c r="J24" i="29" s="1"/>
  <c r="K19" i="29"/>
  <c r="L19" i="29"/>
  <c r="L24" i="29" s="1"/>
  <c r="M19" i="29"/>
  <c r="N19" i="29"/>
  <c r="O19" i="29"/>
  <c r="P19" i="29"/>
  <c r="P24" i="29" s="1"/>
  <c r="Q19" i="29"/>
  <c r="R19" i="29"/>
  <c r="R24" i="29" s="1"/>
  <c r="S19" i="29"/>
  <c r="T19" i="29"/>
  <c r="T24" i="29" s="1"/>
  <c r="U19" i="29"/>
  <c r="V19" i="29"/>
  <c r="W19" i="29"/>
  <c r="X19" i="29"/>
  <c r="X24" i="29" s="1"/>
  <c r="Y19" i="29"/>
  <c r="Z19" i="29"/>
  <c r="Z24" i="29" s="1"/>
  <c r="AA19" i="29"/>
  <c r="AB19" i="29"/>
  <c r="AB24" i="29" s="1"/>
  <c r="AC19" i="29"/>
  <c r="AD19" i="29"/>
  <c r="AE19" i="29"/>
  <c r="AF19" i="29"/>
  <c r="AF24" i="29" s="1"/>
  <c r="AG19" i="29"/>
  <c r="AH19" i="29"/>
  <c r="AH24" i="29" s="1"/>
  <c r="AI19" i="29"/>
  <c r="AJ19" i="29"/>
  <c r="AJ24" i="29" s="1"/>
  <c r="AK19" i="29"/>
  <c r="AL19" i="29"/>
  <c r="AM19" i="29"/>
  <c r="AN19" i="29"/>
  <c r="AN24" i="29" s="1"/>
  <c r="AO19" i="29"/>
  <c r="D20" i="29"/>
  <c r="F20" i="29"/>
  <c r="F24" i="29" s="1"/>
  <c r="G20" i="29"/>
  <c r="H20" i="29"/>
  <c r="I20" i="29"/>
  <c r="E20" i="29" s="1"/>
  <c r="G20" i="41" s="1"/>
  <c r="J20" i="29"/>
  <c r="L20" i="29"/>
  <c r="M20" i="29"/>
  <c r="M24" i="29" s="1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C24" i="29" s="1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F21" i="29"/>
  <c r="G21" i="29"/>
  <c r="H21" i="29"/>
  <c r="I21" i="29"/>
  <c r="J21" i="29"/>
  <c r="K21" i="29"/>
  <c r="L21" i="29"/>
  <c r="D21" i="29" s="1"/>
  <c r="F21" i="41" s="1"/>
  <c r="H21" i="41" s="1"/>
  <c r="M21" i="29"/>
  <c r="E21" i="29" s="1"/>
  <c r="N21" i="29"/>
  <c r="O21" i="29"/>
  <c r="P21" i="29"/>
  <c r="Q21" i="29"/>
  <c r="R21" i="29"/>
  <c r="S21" i="29"/>
  <c r="T21" i="29"/>
  <c r="U21" i="29"/>
  <c r="U24" i="29" s="1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K24" i="29" s="1"/>
  <c r="AL21" i="29"/>
  <c r="AM21" i="29"/>
  <c r="AN21" i="29"/>
  <c r="AO21" i="29"/>
  <c r="F22" i="29"/>
  <c r="D22" i="29" s="1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W24" i="29" s="1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M24" i="29" s="1"/>
  <c r="AN22" i="29"/>
  <c r="AO22" i="29"/>
  <c r="F23" i="29"/>
  <c r="G23" i="29"/>
  <c r="H23" i="29"/>
  <c r="D23" i="29" s="1"/>
  <c r="I23" i="29"/>
  <c r="J23" i="29"/>
  <c r="K23" i="29"/>
  <c r="L23" i="29"/>
  <c r="M23" i="29"/>
  <c r="N23" i="29"/>
  <c r="O23" i="29"/>
  <c r="P23" i="29"/>
  <c r="Q23" i="29"/>
  <c r="R23" i="29"/>
  <c r="S23" i="29"/>
  <c r="S24" i="29" s="1"/>
  <c r="T23" i="29"/>
  <c r="U23" i="29"/>
  <c r="V23" i="29"/>
  <c r="W23" i="29"/>
  <c r="X23" i="29"/>
  <c r="Y23" i="29"/>
  <c r="Z23" i="29"/>
  <c r="AA23" i="29"/>
  <c r="AA24" i="29" s="1"/>
  <c r="AB23" i="29"/>
  <c r="AC23" i="29"/>
  <c r="AD23" i="29"/>
  <c r="AE23" i="29"/>
  <c r="AF23" i="29"/>
  <c r="AG23" i="29"/>
  <c r="AH23" i="29"/>
  <c r="AI23" i="29"/>
  <c r="AI24" i="29" s="1"/>
  <c r="AJ23" i="29"/>
  <c r="AK23" i="29"/>
  <c r="AL23" i="29"/>
  <c r="AM23" i="29"/>
  <c r="AN23" i="29"/>
  <c r="AO23" i="29"/>
  <c r="G24" i="29"/>
  <c r="K24" i="29"/>
  <c r="N24" i="29"/>
  <c r="V24" i="29"/>
  <c r="AD24" i="29"/>
  <c r="AL24" i="29"/>
  <c r="F27" i="29"/>
  <c r="F29" i="29" s="1"/>
  <c r="G27" i="29"/>
  <c r="H27" i="29"/>
  <c r="I27" i="29"/>
  <c r="J27" i="29"/>
  <c r="K27" i="29"/>
  <c r="L27" i="29"/>
  <c r="D27" i="29" s="1"/>
  <c r="D29" i="29" s="1"/>
  <c r="M27" i="29"/>
  <c r="M29" i="29" s="1"/>
  <c r="N27" i="29"/>
  <c r="N29" i="29" s="1"/>
  <c r="O27" i="29"/>
  <c r="P27" i="29"/>
  <c r="Q27" i="29"/>
  <c r="R27" i="29"/>
  <c r="S27" i="29"/>
  <c r="T27" i="29"/>
  <c r="U27" i="29"/>
  <c r="U29" i="29" s="1"/>
  <c r="V27" i="29"/>
  <c r="V29" i="29" s="1"/>
  <c r="W27" i="29"/>
  <c r="X27" i="29"/>
  <c r="Y27" i="29"/>
  <c r="Z27" i="29"/>
  <c r="AA27" i="29"/>
  <c r="AB27" i="29"/>
  <c r="AC27" i="29"/>
  <c r="AC29" i="29" s="1"/>
  <c r="AD27" i="29"/>
  <c r="AD29" i="29" s="1"/>
  <c r="AE27" i="29"/>
  <c r="AF27" i="29"/>
  <c r="AG27" i="29"/>
  <c r="AH27" i="29"/>
  <c r="AI27" i="29"/>
  <c r="AJ27" i="29"/>
  <c r="AK27" i="29"/>
  <c r="AK29" i="29" s="1"/>
  <c r="AL27" i="29"/>
  <c r="AL29" i="29" s="1"/>
  <c r="AM27" i="29"/>
  <c r="AN27" i="29"/>
  <c r="AO27" i="29"/>
  <c r="F28" i="29"/>
  <c r="D28" i="29" s="1"/>
  <c r="G28" i="29"/>
  <c r="H28" i="29"/>
  <c r="I28" i="29"/>
  <c r="J28" i="29"/>
  <c r="J29" i="29" s="1"/>
  <c r="K28" i="29"/>
  <c r="L28" i="29"/>
  <c r="M28" i="29"/>
  <c r="N28" i="29"/>
  <c r="O28" i="29"/>
  <c r="P28" i="29"/>
  <c r="Q28" i="29"/>
  <c r="Q29" i="29" s="1"/>
  <c r="R28" i="29"/>
  <c r="R29" i="29" s="1"/>
  <c r="S28" i="29"/>
  <c r="S29" i="29" s="1"/>
  <c r="T28" i="29"/>
  <c r="U28" i="29"/>
  <c r="V28" i="29"/>
  <c r="W28" i="29"/>
  <c r="X28" i="29"/>
  <c r="Y28" i="29"/>
  <c r="Y29" i="29" s="1"/>
  <c r="Z28" i="29"/>
  <c r="Z29" i="29" s="1"/>
  <c r="AA28" i="29"/>
  <c r="AB28" i="29"/>
  <c r="AC28" i="29"/>
  <c r="AD28" i="29"/>
  <c r="AE28" i="29"/>
  <c r="AF28" i="29"/>
  <c r="AG28" i="29"/>
  <c r="AH28" i="29"/>
  <c r="AH29" i="29" s="1"/>
  <c r="AI28" i="29"/>
  <c r="AI29" i="29" s="1"/>
  <c r="AJ28" i="29"/>
  <c r="AK28" i="29"/>
  <c r="AL28" i="29"/>
  <c r="AM28" i="29"/>
  <c r="AN28" i="29"/>
  <c r="AO28" i="29"/>
  <c r="AO29" i="29" s="1"/>
  <c r="H29" i="29"/>
  <c r="K29" i="29"/>
  <c r="L29" i="29"/>
  <c r="P29" i="29"/>
  <c r="T29" i="29"/>
  <c r="X29" i="29"/>
  <c r="AA29" i="29"/>
  <c r="AB29" i="29"/>
  <c r="AF29" i="29"/>
  <c r="AJ29" i="29"/>
  <c r="AN29" i="29"/>
  <c r="F32" i="29"/>
  <c r="D32" i="29" s="1"/>
  <c r="G32" i="29"/>
  <c r="H32" i="29"/>
  <c r="I32" i="29"/>
  <c r="J32" i="29"/>
  <c r="K32" i="29"/>
  <c r="L32" i="29"/>
  <c r="M32" i="29"/>
  <c r="M36" i="29" s="1"/>
  <c r="N32" i="29"/>
  <c r="O32" i="29"/>
  <c r="P32" i="29"/>
  <c r="Q32" i="29"/>
  <c r="R32" i="29"/>
  <c r="S32" i="29"/>
  <c r="T32" i="29"/>
  <c r="U32" i="29"/>
  <c r="U36" i="29" s="1"/>
  <c r="V32" i="29"/>
  <c r="W32" i="29"/>
  <c r="X32" i="29"/>
  <c r="Y32" i="29"/>
  <c r="Z32" i="29"/>
  <c r="AA32" i="29"/>
  <c r="AB32" i="29"/>
  <c r="AC32" i="29"/>
  <c r="AC36" i="29" s="1"/>
  <c r="AD32" i="29"/>
  <c r="AE32" i="29"/>
  <c r="AF32" i="29"/>
  <c r="AG32" i="29"/>
  <c r="AH32" i="29"/>
  <c r="AI32" i="29"/>
  <c r="AJ32" i="29"/>
  <c r="AK32" i="29"/>
  <c r="AK36" i="29" s="1"/>
  <c r="AL32" i="29"/>
  <c r="AM32" i="29"/>
  <c r="AN32" i="29"/>
  <c r="AO32" i="29"/>
  <c r="F33" i="29"/>
  <c r="G33" i="29"/>
  <c r="H33" i="29"/>
  <c r="H36" i="29" s="1"/>
  <c r="I33" i="29"/>
  <c r="J33" i="29"/>
  <c r="K33" i="29"/>
  <c r="L33" i="29"/>
  <c r="D33" i="29" s="1"/>
  <c r="M33" i="29"/>
  <c r="N33" i="29"/>
  <c r="O33" i="29"/>
  <c r="O36" i="29" s="1"/>
  <c r="P33" i="29"/>
  <c r="P36" i="29" s="1"/>
  <c r="Q33" i="29"/>
  <c r="R33" i="29"/>
  <c r="S33" i="29"/>
  <c r="T33" i="29"/>
  <c r="T36" i="29" s="1"/>
  <c r="U33" i="29"/>
  <c r="V33" i="29"/>
  <c r="W33" i="29"/>
  <c r="W36" i="29" s="1"/>
  <c r="X33" i="29"/>
  <c r="X36" i="29" s="1"/>
  <c r="Y33" i="29"/>
  <c r="Z33" i="29"/>
  <c r="AA33" i="29"/>
  <c r="AB33" i="29"/>
  <c r="AB36" i="29" s="1"/>
  <c r="AC33" i="29"/>
  <c r="AD33" i="29"/>
  <c r="AE33" i="29"/>
  <c r="AE36" i="29" s="1"/>
  <c r="AF33" i="29"/>
  <c r="AF36" i="29" s="1"/>
  <c r="AG33" i="29"/>
  <c r="AH33" i="29"/>
  <c r="AI33" i="29"/>
  <c r="AJ33" i="29"/>
  <c r="AJ36" i="29" s="1"/>
  <c r="AK33" i="29"/>
  <c r="AL33" i="29"/>
  <c r="AM33" i="29"/>
  <c r="AN33" i="29"/>
  <c r="AN36" i="29" s="1"/>
  <c r="AO33" i="29"/>
  <c r="F34" i="29"/>
  <c r="D34" i="29" s="1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F35" i="29"/>
  <c r="G35" i="29"/>
  <c r="H35" i="29"/>
  <c r="D35" i="29" s="1"/>
  <c r="I35" i="29"/>
  <c r="J35" i="29"/>
  <c r="K35" i="29"/>
  <c r="L35" i="29"/>
  <c r="M35" i="29"/>
  <c r="E35" i="29" s="1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F36" i="29"/>
  <c r="J36" i="29"/>
  <c r="N36" i="29"/>
  <c r="R36" i="29"/>
  <c r="V36" i="29"/>
  <c r="Z36" i="29"/>
  <c r="AD36" i="29"/>
  <c r="AH36" i="29"/>
  <c r="AL36" i="29"/>
  <c r="F39" i="29"/>
  <c r="G39" i="29"/>
  <c r="E39" i="29" s="1"/>
  <c r="H39" i="29"/>
  <c r="I39" i="29"/>
  <c r="J39" i="29"/>
  <c r="K39" i="29"/>
  <c r="L39" i="29"/>
  <c r="D39" i="29" s="1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F40" i="29"/>
  <c r="D40" i="29" s="1"/>
  <c r="G40" i="29"/>
  <c r="H40" i="29"/>
  <c r="H42" i="29" s="1"/>
  <c r="H43" i="29" s="1"/>
  <c r="I40" i="29"/>
  <c r="J40" i="29"/>
  <c r="K40" i="29"/>
  <c r="L40" i="29"/>
  <c r="M40" i="29"/>
  <c r="N40" i="29"/>
  <c r="O40" i="29"/>
  <c r="P40" i="29"/>
  <c r="P42" i="29" s="1"/>
  <c r="P43" i="29" s="1"/>
  <c r="Q40" i="29"/>
  <c r="R40" i="29"/>
  <c r="S40" i="29"/>
  <c r="S42" i="29" s="1"/>
  <c r="S43" i="29" s="1"/>
  <c r="T40" i="29"/>
  <c r="U40" i="29"/>
  <c r="V40" i="29"/>
  <c r="W40" i="29"/>
  <c r="W42" i="29" s="1"/>
  <c r="W43" i="29" s="1"/>
  <c r="X40" i="29"/>
  <c r="X42" i="29" s="1"/>
  <c r="X43" i="29" s="1"/>
  <c r="Y40" i="29"/>
  <c r="Z40" i="29"/>
  <c r="AA40" i="29"/>
  <c r="AB40" i="29"/>
  <c r="AC40" i="29"/>
  <c r="AD40" i="29"/>
  <c r="AE40" i="29"/>
  <c r="AE42" i="29" s="1"/>
  <c r="AE43" i="29" s="1"/>
  <c r="AF40" i="29"/>
  <c r="AF42" i="29" s="1"/>
  <c r="AF43" i="29" s="1"/>
  <c r="AG40" i="29"/>
  <c r="AH40" i="29"/>
  <c r="AI40" i="29"/>
  <c r="AI42" i="29" s="1"/>
  <c r="AI43" i="29" s="1"/>
  <c r="AJ40" i="29"/>
  <c r="AK40" i="29"/>
  <c r="AL40" i="29"/>
  <c r="AM40" i="29"/>
  <c r="AN40" i="29"/>
  <c r="AN42" i="29" s="1"/>
  <c r="AO40" i="29"/>
  <c r="F41" i="29"/>
  <c r="G41" i="29"/>
  <c r="H41" i="29"/>
  <c r="D41" i="29" s="1"/>
  <c r="I41" i="29"/>
  <c r="J41" i="29"/>
  <c r="K41" i="29"/>
  <c r="L41" i="29"/>
  <c r="L42" i="29" s="1"/>
  <c r="L43" i="29" s="1"/>
  <c r="M41" i="29"/>
  <c r="N41" i="29"/>
  <c r="O41" i="29"/>
  <c r="P41" i="29"/>
  <c r="Q41" i="29"/>
  <c r="R41" i="29"/>
  <c r="S41" i="29"/>
  <c r="T41" i="29"/>
  <c r="T42" i="29" s="1"/>
  <c r="U41" i="29"/>
  <c r="V41" i="29"/>
  <c r="W41" i="29"/>
  <c r="X41" i="29"/>
  <c r="Y41" i="29"/>
  <c r="Z41" i="29"/>
  <c r="AA41" i="29"/>
  <c r="AB41" i="29"/>
  <c r="AB42" i="29" s="1"/>
  <c r="AB43" i="29" s="1"/>
  <c r="AC41" i="29"/>
  <c r="AD41" i="29"/>
  <c r="AE41" i="29"/>
  <c r="AF41" i="29"/>
  <c r="AG41" i="29"/>
  <c r="AH41" i="29"/>
  <c r="AI41" i="29"/>
  <c r="AJ41" i="29"/>
  <c r="AJ42" i="29" s="1"/>
  <c r="AK41" i="29"/>
  <c r="AL41" i="29"/>
  <c r="AM41" i="29"/>
  <c r="AN41" i="29"/>
  <c r="AO41" i="29"/>
  <c r="F42" i="29"/>
  <c r="F43" i="29" s="1"/>
  <c r="J42" i="29"/>
  <c r="J43" i="29" s="1"/>
  <c r="K42" i="29"/>
  <c r="K43" i="29" s="1"/>
  <c r="M42" i="29"/>
  <c r="M43" i="29" s="1"/>
  <c r="N42" i="29"/>
  <c r="N43" i="29" s="1"/>
  <c r="O42" i="29"/>
  <c r="O43" i="29" s="1"/>
  <c r="R42" i="29"/>
  <c r="R43" i="29" s="1"/>
  <c r="U42" i="29"/>
  <c r="V42" i="29"/>
  <c r="V43" i="29" s="1"/>
  <c r="Z42" i="29"/>
  <c r="Z43" i="29" s="1"/>
  <c r="AA42" i="29"/>
  <c r="AA43" i="29" s="1"/>
  <c r="AC42" i="29"/>
  <c r="AC43" i="29" s="1"/>
  <c r="AD42" i="29"/>
  <c r="AD43" i="29" s="1"/>
  <c r="AH42" i="29"/>
  <c r="AH43" i="29" s="1"/>
  <c r="AK42" i="29"/>
  <c r="AL42" i="29"/>
  <c r="AL43" i="29" s="1"/>
  <c r="AM42" i="29"/>
  <c r="AM43" i="29" s="1"/>
  <c r="T43" i="29"/>
  <c r="U43" i="29"/>
  <c r="AJ43" i="29"/>
  <c r="AK43" i="29"/>
  <c r="AN43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E47" i="29" s="1"/>
  <c r="G47" i="41" s="1"/>
  <c r="I47" i="41" s="1"/>
  <c r="J47" i="29"/>
  <c r="K47" i="29"/>
  <c r="L47" i="29"/>
  <c r="D47" i="29" s="1"/>
  <c r="F47" i="41" s="1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H49" i="29"/>
  <c r="I49" i="29"/>
  <c r="J49" i="29"/>
  <c r="K49" i="29"/>
  <c r="L49" i="29"/>
  <c r="M49" i="29"/>
  <c r="E49" i="29" s="1"/>
  <c r="G49" i="41" s="1"/>
  <c r="I49" i="41" s="1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G54" i="29"/>
  <c r="H54" i="29"/>
  <c r="I54" i="29"/>
  <c r="I56" i="29" s="1"/>
  <c r="J54" i="29"/>
  <c r="K54" i="29"/>
  <c r="K56" i="29" s="1"/>
  <c r="L54" i="29"/>
  <c r="M54" i="29"/>
  <c r="N54" i="29"/>
  <c r="O54" i="29"/>
  <c r="P54" i="29"/>
  <c r="Q54" i="29"/>
  <c r="Q56" i="29" s="1"/>
  <c r="R54" i="29"/>
  <c r="S54" i="29"/>
  <c r="S56" i="29" s="1"/>
  <c r="T54" i="29"/>
  <c r="U54" i="29"/>
  <c r="V54" i="29"/>
  <c r="W54" i="29"/>
  <c r="X54" i="29"/>
  <c r="Y54" i="29"/>
  <c r="Y56" i="29" s="1"/>
  <c r="Z54" i="29"/>
  <c r="Z56" i="29" s="1"/>
  <c r="AA54" i="29"/>
  <c r="AA56" i="29" s="1"/>
  <c r="AB54" i="29"/>
  <c r="AC54" i="29"/>
  <c r="AD54" i="29"/>
  <c r="AE54" i="29"/>
  <c r="AF54" i="29"/>
  <c r="AG54" i="29"/>
  <c r="AG56" i="29" s="1"/>
  <c r="AH54" i="29"/>
  <c r="AH56" i="29" s="1"/>
  <c r="AI54" i="29"/>
  <c r="AI56" i="29" s="1"/>
  <c r="AJ54" i="29"/>
  <c r="AK54" i="29"/>
  <c r="AL54" i="29"/>
  <c r="AM54" i="29"/>
  <c r="AN54" i="29"/>
  <c r="AO54" i="29"/>
  <c r="F55" i="29"/>
  <c r="G55" i="29"/>
  <c r="H55" i="29"/>
  <c r="I55" i="29"/>
  <c r="J55" i="29"/>
  <c r="K55" i="29"/>
  <c r="L55" i="29"/>
  <c r="D55" i="29" s="1"/>
  <c r="M55" i="29"/>
  <c r="M56" i="29" s="1"/>
  <c r="N55" i="29"/>
  <c r="O55" i="29"/>
  <c r="P55" i="29"/>
  <c r="Q55" i="29"/>
  <c r="R55" i="29"/>
  <c r="S55" i="29"/>
  <c r="T55" i="29"/>
  <c r="U55" i="29"/>
  <c r="U56" i="29" s="1"/>
  <c r="U82" i="29" s="1"/>
  <c r="S638" i="44" s="1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J56" i="29" s="1"/>
  <c r="AK55" i="29"/>
  <c r="AK56" i="29" s="1"/>
  <c r="AL55" i="29"/>
  <c r="AM55" i="29"/>
  <c r="AN55" i="29"/>
  <c r="AO55" i="29"/>
  <c r="F56" i="29"/>
  <c r="G56" i="29"/>
  <c r="J56" i="29"/>
  <c r="N56" i="29"/>
  <c r="O56" i="29"/>
  <c r="R56" i="29"/>
  <c r="T56" i="29"/>
  <c r="V56" i="29"/>
  <c r="W56" i="29"/>
  <c r="AB56" i="29"/>
  <c r="AC56" i="29"/>
  <c r="AD56" i="29"/>
  <c r="AE56" i="29"/>
  <c r="AL56" i="29"/>
  <c r="AM56" i="29"/>
  <c r="AN56" i="29"/>
  <c r="AO56" i="29"/>
  <c r="F59" i="29"/>
  <c r="D59" i="29" s="1"/>
  <c r="G59" i="29"/>
  <c r="E59" i="29" s="1"/>
  <c r="H59" i="29"/>
  <c r="H61" i="29" s="1"/>
  <c r="I59" i="29"/>
  <c r="I61" i="29" s="1"/>
  <c r="J59" i="29"/>
  <c r="K59" i="29"/>
  <c r="L59" i="29"/>
  <c r="M59" i="29"/>
  <c r="N59" i="29"/>
  <c r="O59" i="29"/>
  <c r="P59" i="29"/>
  <c r="P61" i="29" s="1"/>
  <c r="Q59" i="29"/>
  <c r="Q61" i="29" s="1"/>
  <c r="R59" i="29"/>
  <c r="S59" i="29"/>
  <c r="T59" i="29"/>
  <c r="U59" i="29"/>
  <c r="V59" i="29"/>
  <c r="W59" i="29"/>
  <c r="X59" i="29"/>
  <c r="X61" i="29" s="1"/>
  <c r="Y59" i="29"/>
  <c r="Y61" i="29" s="1"/>
  <c r="Z59" i="29"/>
  <c r="AA59" i="29"/>
  <c r="AB59" i="29"/>
  <c r="AC59" i="29"/>
  <c r="AD59" i="29"/>
  <c r="AE59" i="29"/>
  <c r="AF59" i="29"/>
  <c r="AF61" i="29" s="1"/>
  <c r="AG59" i="29"/>
  <c r="AG61" i="29" s="1"/>
  <c r="AH59" i="29"/>
  <c r="AI59" i="29"/>
  <c r="AJ59" i="29"/>
  <c r="AK59" i="29"/>
  <c r="AL59" i="29"/>
  <c r="AM59" i="29"/>
  <c r="AN59" i="29"/>
  <c r="AN61" i="29" s="1"/>
  <c r="AO59" i="29"/>
  <c r="AO61" i="29" s="1"/>
  <c r="F60" i="29"/>
  <c r="G60" i="29"/>
  <c r="H60" i="29"/>
  <c r="I60" i="29"/>
  <c r="J60" i="29"/>
  <c r="K60" i="29"/>
  <c r="E60" i="29" s="1"/>
  <c r="G60" i="41" s="1"/>
  <c r="I60" i="41" s="1"/>
  <c r="L60" i="29"/>
  <c r="L61" i="29" s="1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B61" i="29" s="1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F61" i="29"/>
  <c r="G61" i="29"/>
  <c r="M61" i="29"/>
  <c r="N61" i="29"/>
  <c r="O61" i="29"/>
  <c r="T61" i="29"/>
  <c r="U61" i="29"/>
  <c r="V61" i="29"/>
  <c r="W61" i="29"/>
  <c r="AC61" i="29"/>
  <c r="AD61" i="29"/>
  <c r="AE61" i="29"/>
  <c r="AJ61" i="29"/>
  <c r="AK61" i="29"/>
  <c r="AL61" i="29"/>
  <c r="AM61" i="29"/>
  <c r="F64" i="29"/>
  <c r="G64" i="29"/>
  <c r="H64" i="29"/>
  <c r="H66" i="29" s="1"/>
  <c r="I64" i="29"/>
  <c r="I66" i="29" s="1"/>
  <c r="J64" i="29"/>
  <c r="K64" i="29"/>
  <c r="L64" i="29"/>
  <c r="M64" i="29"/>
  <c r="N64" i="29"/>
  <c r="N66" i="29" s="1"/>
  <c r="O64" i="29"/>
  <c r="O66" i="29" s="1"/>
  <c r="P64" i="29"/>
  <c r="P66" i="29" s="1"/>
  <c r="Q64" i="29"/>
  <c r="Q66" i="29" s="1"/>
  <c r="R64" i="29"/>
  <c r="S64" i="29"/>
  <c r="T64" i="29"/>
  <c r="U64" i="29"/>
  <c r="V64" i="29"/>
  <c r="V66" i="29" s="1"/>
  <c r="W64" i="29"/>
  <c r="W66" i="29" s="1"/>
  <c r="X64" i="29"/>
  <c r="X66" i="29" s="1"/>
  <c r="Y64" i="29"/>
  <c r="Y66" i="29" s="1"/>
  <c r="Z64" i="29"/>
  <c r="AA64" i="29"/>
  <c r="AB64" i="29"/>
  <c r="AC64" i="29"/>
  <c r="AD64" i="29"/>
  <c r="AD66" i="29" s="1"/>
  <c r="AE64" i="29"/>
  <c r="AE66" i="29" s="1"/>
  <c r="AF64" i="29"/>
  <c r="AF66" i="29" s="1"/>
  <c r="AG64" i="29"/>
  <c r="AG66" i="29" s="1"/>
  <c r="AH64" i="29"/>
  <c r="AI64" i="29"/>
  <c r="AJ64" i="29"/>
  <c r="AK64" i="29"/>
  <c r="AL64" i="29"/>
  <c r="AL66" i="29" s="1"/>
  <c r="AM64" i="29"/>
  <c r="AM66" i="29" s="1"/>
  <c r="AN64" i="29"/>
  <c r="AN66" i="29" s="1"/>
  <c r="AO64" i="29"/>
  <c r="AO66" i="29" s="1"/>
  <c r="F65" i="29"/>
  <c r="D65" i="29" s="1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S66" i="29" s="1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I66" i="29" s="1"/>
  <c r="AJ65" i="29"/>
  <c r="AK65" i="29"/>
  <c r="AL65" i="29"/>
  <c r="AM65" i="29"/>
  <c r="AN65" i="29"/>
  <c r="AO65" i="29"/>
  <c r="J66" i="29"/>
  <c r="K66" i="29"/>
  <c r="L66" i="29"/>
  <c r="M66" i="29"/>
  <c r="R66" i="29"/>
  <c r="T66" i="29"/>
  <c r="U66" i="29"/>
  <c r="Z66" i="29"/>
  <c r="AA66" i="29"/>
  <c r="AB66" i="29"/>
  <c r="AC66" i="29"/>
  <c r="AH66" i="29"/>
  <c r="AJ66" i="29"/>
  <c r="AK66" i="29"/>
  <c r="F70" i="29"/>
  <c r="F72" i="29" s="1"/>
  <c r="G70" i="29"/>
  <c r="H70" i="29"/>
  <c r="I70" i="29"/>
  <c r="J70" i="29"/>
  <c r="K70" i="29"/>
  <c r="L70" i="29"/>
  <c r="L72" i="29" s="1"/>
  <c r="N70" i="29"/>
  <c r="N72" i="29" s="1"/>
  <c r="O70" i="29"/>
  <c r="O72" i="29" s="1"/>
  <c r="P70" i="29"/>
  <c r="Q70" i="29"/>
  <c r="R70" i="29"/>
  <c r="S70" i="29"/>
  <c r="T70" i="29"/>
  <c r="U70" i="29"/>
  <c r="U72" i="29" s="1"/>
  <c r="V70" i="29"/>
  <c r="V72" i="29" s="1"/>
  <c r="W70" i="29"/>
  <c r="W72" i="29" s="1"/>
  <c r="X70" i="29"/>
  <c r="Y70" i="29"/>
  <c r="Z70" i="29"/>
  <c r="AA70" i="29"/>
  <c r="AB70" i="29"/>
  <c r="AC70" i="29"/>
  <c r="AC72" i="29" s="1"/>
  <c r="AD70" i="29"/>
  <c r="AD72" i="29" s="1"/>
  <c r="AE70" i="29"/>
  <c r="AE72" i="29" s="1"/>
  <c r="AF70" i="29"/>
  <c r="AG70" i="29"/>
  <c r="AH70" i="29"/>
  <c r="AI70" i="29"/>
  <c r="AJ70" i="29"/>
  <c r="AK70" i="29"/>
  <c r="AK72" i="29" s="1"/>
  <c r="AL70" i="29"/>
  <c r="AL72" i="29" s="1"/>
  <c r="AM70" i="29"/>
  <c r="AM72" i="29" s="1"/>
  <c r="AN70" i="29"/>
  <c r="AO70" i="29"/>
  <c r="F71" i="29"/>
  <c r="G71" i="29"/>
  <c r="H71" i="29"/>
  <c r="H72" i="29" s="1"/>
  <c r="I71" i="29"/>
  <c r="J71" i="29"/>
  <c r="J72" i="29" s="1"/>
  <c r="K71" i="29"/>
  <c r="L71" i="29"/>
  <c r="M71" i="29"/>
  <c r="N71" i="29"/>
  <c r="O71" i="29"/>
  <c r="P71" i="29"/>
  <c r="Q71" i="29"/>
  <c r="Q72" i="29" s="1"/>
  <c r="R71" i="29"/>
  <c r="S71" i="29"/>
  <c r="T71" i="29"/>
  <c r="U71" i="29"/>
  <c r="V71" i="29"/>
  <c r="W71" i="29"/>
  <c r="X71" i="29"/>
  <c r="Y71" i="29"/>
  <c r="Y72" i="29" s="1"/>
  <c r="Z71" i="29"/>
  <c r="Z72" i="29" s="1"/>
  <c r="AA71" i="29"/>
  <c r="AB71" i="29"/>
  <c r="AC71" i="29"/>
  <c r="AD71" i="29"/>
  <c r="AE71" i="29"/>
  <c r="AF71" i="29"/>
  <c r="AG71" i="29"/>
  <c r="AG72" i="29" s="1"/>
  <c r="AH71" i="29"/>
  <c r="AI71" i="29"/>
  <c r="AJ71" i="29"/>
  <c r="AK71" i="29"/>
  <c r="AL71" i="29"/>
  <c r="AM71" i="29"/>
  <c r="AN71" i="29"/>
  <c r="AO71" i="29"/>
  <c r="AO72" i="29" s="1"/>
  <c r="I72" i="29"/>
  <c r="K72" i="29"/>
  <c r="M72" i="29"/>
  <c r="R72" i="29"/>
  <c r="S72" i="29"/>
  <c r="T72" i="29"/>
  <c r="AA72" i="29"/>
  <c r="AB72" i="29"/>
  <c r="AH72" i="29"/>
  <c r="AI72" i="29"/>
  <c r="AJ72" i="29"/>
  <c r="F73" i="29"/>
  <c r="G73" i="29"/>
  <c r="H73" i="29"/>
  <c r="I73" i="29"/>
  <c r="J73" i="29"/>
  <c r="K73" i="29"/>
  <c r="E73" i="29" s="1"/>
  <c r="G73" i="41" s="1"/>
  <c r="I73" i="41" s="1"/>
  <c r="L73" i="29"/>
  <c r="D73" i="29" s="1"/>
  <c r="F73" i="41" s="1"/>
  <c r="H73" i="41" s="1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I77" i="29"/>
  <c r="J77" i="29"/>
  <c r="K77" i="29"/>
  <c r="L77" i="29"/>
  <c r="D77" i="29" s="1"/>
  <c r="F77" i="41" s="1"/>
  <c r="H77" i="41" s="1"/>
  <c r="M77" i="29"/>
  <c r="E77" i="29" s="1"/>
  <c r="G77" i="41" s="1"/>
  <c r="I77" i="41" s="1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F80" i="41" s="1"/>
  <c r="H80" i="41" s="1"/>
  <c r="F80" i="29"/>
  <c r="G80" i="29"/>
  <c r="E80" i="29" s="1"/>
  <c r="G80" i="41" s="1"/>
  <c r="I80" i="41" s="1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E81" i="29" s="1"/>
  <c r="G81" i="41" s="1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J82" i="29"/>
  <c r="H638" i="44" s="1"/>
  <c r="M82" i="29"/>
  <c r="K638" i="44" s="1"/>
  <c r="AF82" i="29"/>
  <c r="AH82" i="29"/>
  <c r="A4" i="41"/>
  <c r="A5" i="41"/>
  <c r="D11" i="41"/>
  <c r="D16" i="41" s="1"/>
  <c r="E11" i="41"/>
  <c r="G11" i="41"/>
  <c r="I11" i="41" s="1"/>
  <c r="D12" i="41"/>
  <c r="E12" i="41"/>
  <c r="G12" i="41"/>
  <c r="D13" i="41"/>
  <c r="E13" i="41"/>
  <c r="G13" i="41"/>
  <c r="I13" i="41"/>
  <c r="D14" i="41"/>
  <c r="E14" i="41"/>
  <c r="I14" i="41" s="1"/>
  <c r="G14" i="41"/>
  <c r="D15" i="41"/>
  <c r="E15" i="41"/>
  <c r="F15" i="41"/>
  <c r="G15" i="41"/>
  <c r="D19" i="41"/>
  <c r="D24" i="41" s="1"/>
  <c r="E19" i="41"/>
  <c r="G19" i="41"/>
  <c r="I19" i="41"/>
  <c r="D20" i="41"/>
  <c r="E20" i="41"/>
  <c r="E24" i="41" s="1"/>
  <c r="F20" i="41"/>
  <c r="H20" i="41" s="1"/>
  <c r="D21" i="41"/>
  <c r="E21" i="41"/>
  <c r="D22" i="41"/>
  <c r="H22" i="41" s="1"/>
  <c r="E22" i="41"/>
  <c r="F22" i="41"/>
  <c r="D23" i="41"/>
  <c r="E23" i="41"/>
  <c r="F23" i="41"/>
  <c r="H23" i="41" s="1"/>
  <c r="D27" i="41"/>
  <c r="D29" i="41" s="1"/>
  <c r="E27" i="41"/>
  <c r="E29" i="41" s="1"/>
  <c r="F27" i="41"/>
  <c r="D28" i="41"/>
  <c r="E28" i="41"/>
  <c r="F28" i="41"/>
  <c r="H28" i="41"/>
  <c r="D32" i="41"/>
  <c r="E32" i="41"/>
  <c r="F32" i="41"/>
  <c r="H32" i="41"/>
  <c r="D33" i="41"/>
  <c r="E33" i="41"/>
  <c r="F33" i="41"/>
  <c r="H33" i="41"/>
  <c r="D34" i="41"/>
  <c r="D36" i="41" s="1"/>
  <c r="E34" i="41"/>
  <c r="F34" i="41"/>
  <c r="D35" i="41"/>
  <c r="E35" i="41"/>
  <c r="F35" i="41"/>
  <c r="H35" i="41" s="1"/>
  <c r="G35" i="41"/>
  <c r="I35" i="41" s="1"/>
  <c r="D39" i="41"/>
  <c r="H39" i="41" s="1"/>
  <c r="E39" i="41"/>
  <c r="F39" i="41"/>
  <c r="G39" i="41"/>
  <c r="D40" i="41"/>
  <c r="E40" i="41"/>
  <c r="E42" i="41" s="1"/>
  <c r="E43" i="41" s="1"/>
  <c r="F40" i="41"/>
  <c r="D41" i="41"/>
  <c r="E41" i="41"/>
  <c r="F41" i="41"/>
  <c r="H41" i="41"/>
  <c r="D42" i="41"/>
  <c r="D43" i="41" s="1"/>
  <c r="D82" i="41" s="1"/>
  <c r="D45" i="41"/>
  <c r="E45" i="41"/>
  <c r="D47" i="41"/>
  <c r="E47" i="41"/>
  <c r="D49" i="41"/>
  <c r="E49" i="41"/>
  <c r="D51" i="41"/>
  <c r="E51" i="41"/>
  <c r="D54" i="41"/>
  <c r="E54" i="41"/>
  <c r="D55" i="41"/>
  <c r="D56" i="41" s="1"/>
  <c r="E55" i="41"/>
  <c r="F55" i="41"/>
  <c r="E56" i="41"/>
  <c r="D59" i="41"/>
  <c r="E59" i="41"/>
  <c r="E61" i="41" s="1"/>
  <c r="F59" i="41"/>
  <c r="G59" i="41"/>
  <c r="H59" i="41"/>
  <c r="D60" i="41"/>
  <c r="E60" i="41"/>
  <c r="D61" i="41"/>
  <c r="D64" i="41"/>
  <c r="D66" i="41" s="1"/>
  <c r="E64" i="41"/>
  <c r="E66" i="41" s="1"/>
  <c r="D65" i="41"/>
  <c r="E65" i="41"/>
  <c r="F65" i="41"/>
  <c r="H65" i="41"/>
  <c r="D70" i="41"/>
  <c r="D72" i="41" s="1"/>
  <c r="E70" i="41"/>
  <c r="D71" i="41"/>
  <c r="E71" i="41"/>
  <c r="E72" i="41" s="1"/>
  <c r="D73" i="41"/>
  <c r="E73" i="41"/>
  <c r="D74" i="41"/>
  <c r="E74" i="41"/>
  <c r="D75" i="41"/>
  <c r="E75" i="41"/>
  <c r="D76" i="41"/>
  <c r="E76" i="41"/>
  <c r="D77" i="41"/>
  <c r="E77" i="41"/>
  <c r="D78" i="41"/>
  <c r="E78" i="41"/>
  <c r="D79" i="41"/>
  <c r="E79" i="41"/>
  <c r="D80" i="41"/>
  <c r="E80" i="41"/>
  <c r="D81" i="41"/>
  <c r="E81" i="41"/>
  <c r="I81" i="41"/>
  <c r="A5" i="20"/>
  <c r="F11" i="20"/>
  <c r="H11" i="20"/>
  <c r="I11" i="20"/>
  <c r="J11" i="20"/>
  <c r="K11" i="20"/>
  <c r="K16" i="20" s="1"/>
  <c r="L11" i="20"/>
  <c r="M11" i="20"/>
  <c r="O11" i="20"/>
  <c r="R11" i="20"/>
  <c r="S11" i="20"/>
  <c r="T11" i="20"/>
  <c r="U11" i="20"/>
  <c r="V11" i="20"/>
  <c r="W11" i="20"/>
  <c r="X11" i="20"/>
  <c r="X16" i="20" s="1"/>
  <c r="Y11" i="20"/>
  <c r="Z11" i="20"/>
  <c r="AA11" i="20"/>
  <c r="AB11" i="20"/>
  <c r="AC11" i="20"/>
  <c r="AD11" i="20"/>
  <c r="AD16" i="20" s="1"/>
  <c r="AE11" i="20"/>
  <c r="AF11" i="20"/>
  <c r="AF16" i="20" s="1"/>
  <c r="AG11" i="20"/>
  <c r="AH11" i="20"/>
  <c r="AI11" i="20"/>
  <c r="AJ11" i="20"/>
  <c r="AK11" i="20"/>
  <c r="AL11" i="20"/>
  <c r="AL16" i="20" s="1"/>
  <c r="AM11" i="20"/>
  <c r="AN11" i="20"/>
  <c r="AN16" i="20" s="1"/>
  <c r="AO11" i="20"/>
  <c r="F12" i="20"/>
  <c r="G12" i="20"/>
  <c r="H12" i="20"/>
  <c r="I12" i="20"/>
  <c r="I16" i="20" s="1"/>
  <c r="J12" i="20"/>
  <c r="J16" i="20" s="1"/>
  <c r="L12" i="20"/>
  <c r="M12" i="20"/>
  <c r="N12" i="20"/>
  <c r="O12" i="20"/>
  <c r="P12" i="20"/>
  <c r="Q12" i="20"/>
  <c r="Q16" i="20" s="1"/>
  <c r="R12" i="20"/>
  <c r="S12" i="20"/>
  <c r="S16" i="20" s="1"/>
  <c r="T12" i="20"/>
  <c r="U12" i="20"/>
  <c r="V12" i="20"/>
  <c r="W12" i="20"/>
  <c r="X12" i="20"/>
  <c r="Y12" i="20"/>
  <c r="Y16" i="20" s="1"/>
  <c r="Z12" i="20"/>
  <c r="AA12" i="20"/>
  <c r="AA16" i="20" s="1"/>
  <c r="AB12" i="20"/>
  <c r="AC12" i="20"/>
  <c r="AD12" i="20"/>
  <c r="AE12" i="20"/>
  <c r="AF12" i="20"/>
  <c r="AG12" i="20"/>
  <c r="AG16" i="20" s="1"/>
  <c r="AH12" i="20"/>
  <c r="AI12" i="20"/>
  <c r="AJ12" i="20"/>
  <c r="AK12" i="20"/>
  <c r="AL12" i="20"/>
  <c r="AM12" i="20"/>
  <c r="AN12" i="20"/>
  <c r="AO12" i="20"/>
  <c r="AO16" i="20" s="1"/>
  <c r="F13" i="20"/>
  <c r="G13" i="20"/>
  <c r="H13" i="20"/>
  <c r="I13" i="20"/>
  <c r="J13" i="20"/>
  <c r="K13" i="20"/>
  <c r="L13" i="20"/>
  <c r="L16" i="20" s="1"/>
  <c r="M13" i="20"/>
  <c r="M16" i="20" s="1"/>
  <c r="N13" i="20"/>
  <c r="O13" i="20"/>
  <c r="P13" i="20"/>
  <c r="Q13" i="20"/>
  <c r="R13" i="20"/>
  <c r="S13" i="20"/>
  <c r="T13" i="20"/>
  <c r="T16" i="20" s="1"/>
  <c r="U13" i="20"/>
  <c r="U16" i="20" s="1"/>
  <c r="V13" i="20"/>
  <c r="W13" i="20"/>
  <c r="X13" i="20"/>
  <c r="Y13" i="20"/>
  <c r="Z13" i="20"/>
  <c r="AA13" i="20"/>
  <c r="AB13" i="20"/>
  <c r="AB16" i="20" s="1"/>
  <c r="AC13" i="20"/>
  <c r="AC16" i="20" s="1"/>
  <c r="AD13" i="20"/>
  <c r="AE13" i="20"/>
  <c r="AF13" i="20"/>
  <c r="AG13" i="20"/>
  <c r="AH13" i="20"/>
  <c r="AI13" i="20"/>
  <c r="AJ13" i="20"/>
  <c r="AK13" i="20"/>
  <c r="AK16" i="20" s="1"/>
  <c r="AL13" i="20"/>
  <c r="AM13" i="20"/>
  <c r="AN13" i="20"/>
  <c r="AO13" i="20"/>
  <c r="F14" i="20"/>
  <c r="G14" i="20"/>
  <c r="H14" i="20"/>
  <c r="I14" i="20"/>
  <c r="J14" i="20"/>
  <c r="K14" i="20"/>
  <c r="L14" i="20"/>
  <c r="M14" i="20"/>
  <c r="N14" i="20"/>
  <c r="N16" i="20" s="1"/>
  <c r="O14" i="20"/>
  <c r="O16" i="20" s="1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H15" i="20"/>
  <c r="I15" i="20"/>
  <c r="J15" i="20"/>
  <c r="K15" i="20"/>
  <c r="L15" i="20"/>
  <c r="M15" i="20"/>
  <c r="N15" i="20"/>
  <c r="P15" i="20"/>
  <c r="P16" i="20" s="1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I16" i="20"/>
  <c r="AJ16" i="20"/>
  <c r="F19" i="20"/>
  <c r="H19" i="20"/>
  <c r="I19" i="20"/>
  <c r="I24" i="20" s="1"/>
  <c r="J19" i="20"/>
  <c r="K19" i="20"/>
  <c r="L19" i="20"/>
  <c r="M19" i="20"/>
  <c r="M24" i="20" s="1"/>
  <c r="N19" i="20"/>
  <c r="O19" i="20"/>
  <c r="R19" i="20"/>
  <c r="S19" i="20"/>
  <c r="S24" i="20" s="1"/>
  <c r="T19" i="20"/>
  <c r="U19" i="20"/>
  <c r="V19" i="20"/>
  <c r="W19" i="20"/>
  <c r="X19" i="20"/>
  <c r="Y19" i="20"/>
  <c r="Y24" i="20" s="1"/>
  <c r="Z19" i="20"/>
  <c r="AA19" i="20"/>
  <c r="AA24" i="20" s="1"/>
  <c r="AB19" i="20"/>
  <c r="AC19" i="20"/>
  <c r="AD19" i="20"/>
  <c r="AE19" i="20"/>
  <c r="AF19" i="20"/>
  <c r="AG19" i="20"/>
  <c r="AG24" i="20" s="1"/>
  <c r="AH19" i="20"/>
  <c r="AI19" i="20"/>
  <c r="AI24" i="20" s="1"/>
  <c r="AJ19" i="20"/>
  <c r="AK19" i="20"/>
  <c r="AL19" i="20"/>
  <c r="AM19" i="20"/>
  <c r="AN19" i="20"/>
  <c r="AO19" i="20"/>
  <c r="AO24" i="20" s="1"/>
  <c r="F20" i="20"/>
  <c r="G20" i="20"/>
  <c r="H20" i="20"/>
  <c r="I20" i="20"/>
  <c r="E20" i="20" s="1"/>
  <c r="G20" i="32" s="1"/>
  <c r="J20" i="20"/>
  <c r="K20" i="20"/>
  <c r="K24" i="20" s="1"/>
  <c r="L20" i="20"/>
  <c r="M20" i="20"/>
  <c r="N20" i="20"/>
  <c r="P20" i="20"/>
  <c r="Q20" i="20"/>
  <c r="R20" i="20"/>
  <c r="R24" i="20" s="1"/>
  <c r="S20" i="20"/>
  <c r="T20" i="20"/>
  <c r="U20" i="20"/>
  <c r="V20" i="20"/>
  <c r="W20" i="20"/>
  <c r="X20" i="20"/>
  <c r="Y20" i="20"/>
  <c r="Z20" i="20"/>
  <c r="Z24" i="20" s="1"/>
  <c r="AA20" i="20"/>
  <c r="AB20" i="20"/>
  <c r="AC20" i="20"/>
  <c r="AD20" i="20"/>
  <c r="AE20" i="20"/>
  <c r="AF20" i="20"/>
  <c r="AG20" i="20"/>
  <c r="AH20" i="20"/>
  <c r="AH24" i="20" s="1"/>
  <c r="AI20" i="20"/>
  <c r="AJ20" i="20"/>
  <c r="AK20" i="20"/>
  <c r="AL20" i="20"/>
  <c r="AM20" i="20"/>
  <c r="AN20" i="20"/>
  <c r="AO20" i="20"/>
  <c r="D21" i="20"/>
  <c r="F21" i="20"/>
  <c r="G21" i="20"/>
  <c r="H21" i="20"/>
  <c r="I21" i="20"/>
  <c r="J21" i="20"/>
  <c r="K21" i="20"/>
  <c r="L21" i="20"/>
  <c r="L24" i="20" s="1"/>
  <c r="M21" i="20"/>
  <c r="E21" i="20" s="1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F22" i="20"/>
  <c r="G22" i="20"/>
  <c r="H22" i="20"/>
  <c r="H24" i="20" s="1"/>
  <c r="I22" i="20"/>
  <c r="J22" i="20"/>
  <c r="K22" i="20"/>
  <c r="L22" i="20"/>
  <c r="M22" i="20"/>
  <c r="N22" i="20"/>
  <c r="N24" i="20" s="1"/>
  <c r="O22" i="20"/>
  <c r="O24" i="20" s="1"/>
  <c r="P22" i="20"/>
  <c r="Q22" i="20"/>
  <c r="R22" i="20"/>
  <c r="S22" i="20"/>
  <c r="T22" i="20"/>
  <c r="U22" i="20"/>
  <c r="V22" i="20"/>
  <c r="W22" i="20"/>
  <c r="W24" i="20" s="1"/>
  <c r="X22" i="20"/>
  <c r="X24" i="20" s="1"/>
  <c r="Y22" i="20"/>
  <c r="Z22" i="20"/>
  <c r="AA22" i="20"/>
  <c r="AB22" i="20"/>
  <c r="AC22" i="20"/>
  <c r="AD22" i="20"/>
  <c r="AE22" i="20"/>
  <c r="AE24" i="20" s="1"/>
  <c r="AF22" i="20"/>
  <c r="AG22" i="20"/>
  <c r="AH22" i="20"/>
  <c r="AI22" i="20"/>
  <c r="AJ22" i="20"/>
  <c r="AK22" i="20"/>
  <c r="AL22" i="20"/>
  <c r="AM22" i="20"/>
  <c r="AN22" i="20"/>
  <c r="AN24" i="20" s="1"/>
  <c r="AO22" i="20"/>
  <c r="F23" i="20"/>
  <c r="G23" i="20"/>
  <c r="H23" i="20"/>
  <c r="I23" i="20"/>
  <c r="J23" i="20"/>
  <c r="K23" i="20"/>
  <c r="L23" i="20"/>
  <c r="M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P24" i="20"/>
  <c r="Q24" i="20"/>
  <c r="AF24" i="20"/>
  <c r="AL24" i="20"/>
  <c r="AM24" i="20"/>
  <c r="F27" i="20"/>
  <c r="G27" i="20"/>
  <c r="H27" i="20"/>
  <c r="I27" i="20"/>
  <c r="I29" i="20" s="1"/>
  <c r="J27" i="20"/>
  <c r="J29" i="20" s="1"/>
  <c r="K27" i="20"/>
  <c r="L27" i="20"/>
  <c r="M27" i="20"/>
  <c r="N27" i="20"/>
  <c r="O27" i="20"/>
  <c r="P27" i="20"/>
  <c r="P29" i="20" s="1"/>
  <c r="Q27" i="20"/>
  <c r="Q29" i="20" s="1"/>
  <c r="R27" i="20"/>
  <c r="R29" i="20" s="1"/>
  <c r="S27" i="20"/>
  <c r="T27" i="20"/>
  <c r="U27" i="20"/>
  <c r="V27" i="20"/>
  <c r="W27" i="20"/>
  <c r="X27" i="20"/>
  <c r="X29" i="20" s="1"/>
  <c r="Y27" i="20"/>
  <c r="Y29" i="20" s="1"/>
  <c r="Z27" i="20"/>
  <c r="Z29" i="20" s="1"/>
  <c r="AA27" i="20"/>
  <c r="AB27" i="20"/>
  <c r="AC27" i="20"/>
  <c r="AD27" i="20"/>
  <c r="AE27" i="20"/>
  <c r="AF27" i="20"/>
  <c r="AF29" i="20" s="1"/>
  <c r="AG27" i="20"/>
  <c r="AG29" i="20" s="1"/>
  <c r="AH27" i="20"/>
  <c r="AH29" i="20" s="1"/>
  <c r="AI27" i="20"/>
  <c r="AJ27" i="20"/>
  <c r="AK27" i="20"/>
  <c r="AL27" i="20"/>
  <c r="AM27" i="20"/>
  <c r="AN27" i="20"/>
  <c r="AN29" i="20" s="1"/>
  <c r="AO27" i="20"/>
  <c r="AO29" i="20" s="1"/>
  <c r="D28" i="20"/>
  <c r="F28" i="32" s="1"/>
  <c r="H28" i="32" s="1"/>
  <c r="F28" i="20"/>
  <c r="G28" i="20"/>
  <c r="E28" i="20" s="1"/>
  <c r="H28" i="20"/>
  <c r="I28" i="20"/>
  <c r="J28" i="20"/>
  <c r="K28" i="20"/>
  <c r="K29" i="20" s="1"/>
  <c r="L28" i="20"/>
  <c r="M28" i="20"/>
  <c r="N28" i="20"/>
  <c r="O28" i="20"/>
  <c r="P28" i="20"/>
  <c r="Q28" i="20"/>
  <c r="R28" i="20"/>
  <c r="S28" i="20"/>
  <c r="S29" i="20" s="1"/>
  <c r="T28" i="20"/>
  <c r="T29" i="20" s="1"/>
  <c r="U28" i="20"/>
  <c r="V28" i="20"/>
  <c r="W28" i="20"/>
  <c r="X28" i="20"/>
  <c r="Y28" i="20"/>
  <c r="Z28" i="20"/>
  <c r="AA28" i="20"/>
  <c r="AA29" i="20" s="1"/>
  <c r="AB28" i="20"/>
  <c r="AC28" i="20"/>
  <c r="AD28" i="20"/>
  <c r="AE28" i="20"/>
  <c r="AF28" i="20"/>
  <c r="AG28" i="20"/>
  <c r="AH28" i="20"/>
  <c r="AI28" i="20"/>
  <c r="AI29" i="20" s="1"/>
  <c r="AJ28" i="20"/>
  <c r="AJ29" i="20" s="1"/>
  <c r="AK28" i="20"/>
  <c r="AL28" i="20"/>
  <c r="AM28" i="20"/>
  <c r="AN28" i="20"/>
  <c r="AO28" i="20"/>
  <c r="F29" i="20"/>
  <c r="G29" i="20"/>
  <c r="L29" i="20"/>
  <c r="M29" i="20"/>
  <c r="N29" i="20"/>
  <c r="O29" i="20"/>
  <c r="U29" i="20"/>
  <c r="V29" i="20"/>
  <c r="W29" i="20"/>
  <c r="AB29" i="20"/>
  <c r="AC29" i="20"/>
  <c r="AD29" i="20"/>
  <c r="AE29" i="20"/>
  <c r="AK29" i="20"/>
  <c r="AL29" i="20"/>
  <c r="AM29" i="20"/>
  <c r="F32" i="20"/>
  <c r="G32" i="20"/>
  <c r="H32" i="20"/>
  <c r="I32" i="20"/>
  <c r="J32" i="20"/>
  <c r="K32" i="20"/>
  <c r="L32" i="20"/>
  <c r="M32" i="20"/>
  <c r="T32" i="20"/>
  <c r="U32" i="20"/>
  <c r="U36" i="20" s="1"/>
  <c r="V32" i="20"/>
  <c r="W32" i="20"/>
  <c r="X32" i="20"/>
  <c r="Y32" i="20"/>
  <c r="Z32" i="20"/>
  <c r="AA32" i="20"/>
  <c r="AB32" i="20"/>
  <c r="AC32" i="20"/>
  <c r="AC36" i="20" s="1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F33" i="20"/>
  <c r="G33" i="20"/>
  <c r="H33" i="20"/>
  <c r="I33" i="20"/>
  <c r="J33" i="20"/>
  <c r="K33" i="20"/>
  <c r="L33" i="20"/>
  <c r="M33" i="20"/>
  <c r="R33" i="20"/>
  <c r="R36" i="20" s="1"/>
  <c r="S33" i="20"/>
  <c r="S36" i="20" s="1"/>
  <c r="T33" i="20"/>
  <c r="U33" i="20"/>
  <c r="V33" i="20"/>
  <c r="W33" i="20"/>
  <c r="X33" i="20"/>
  <c r="Y33" i="20"/>
  <c r="Z33" i="20"/>
  <c r="Z36" i="20" s="1"/>
  <c r="AA33" i="20"/>
  <c r="AA36" i="20" s="1"/>
  <c r="AB33" i="20"/>
  <c r="AC33" i="20"/>
  <c r="AD33" i="20"/>
  <c r="AE33" i="20"/>
  <c r="AF33" i="20"/>
  <c r="AG33" i="20"/>
  <c r="AH33" i="20"/>
  <c r="AH36" i="20" s="1"/>
  <c r="AI33" i="20"/>
  <c r="AI36" i="20" s="1"/>
  <c r="AJ33" i="20"/>
  <c r="AK33" i="20"/>
  <c r="AL33" i="20"/>
  <c r="AM33" i="20"/>
  <c r="AN33" i="20"/>
  <c r="AO33" i="20"/>
  <c r="F34" i="20"/>
  <c r="G34" i="20"/>
  <c r="H34" i="20"/>
  <c r="I34" i="20"/>
  <c r="J34" i="20"/>
  <c r="K34" i="20"/>
  <c r="L34" i="20"/>
  <c r="M34" i="20"/>
  <c r="E34" i="20" s="1"/>
  <c r="G34" i="32" s="1"/>
  <c r="I34" i="32" s="1"/>
  <c r="P34" i="20"/>
  <c r="P36" i="20" s="1"/>
  <c r="Q34" i="20"/>
  <c r="R34" i="20"/>
  <c r="S34" i="20"/>
  <c r="T34" i="20"/>
  <c r="U34" i="20"/>
  <c r="V34" i="20"/>
  <c r="W34" i="20"/>
  <c r="W36" i="20" s="1"/>
  <c r="X34" i="20"/>
  <c r="Y34" i="20"/>
  <c r="Z34" i="20"/>
  <c r="AA34" i="20"/>
  <c r="AB34" i="20"/>
  <c r="AC34" i="20"/>
  <c r="AD34" i="20"/>
  <c r="AD36" i="20" s="1"/>
  <c r="AE34" i="20"/>
  <c r="AE36" i="20" s="1"/>
  <c r="AF34" i="20"/>
  <c r="AF36" i="20" s="1"/>
  <c r="AG34" i="20"/>
  <c r="AH34" i="20"/>
  <c r="AI34" i="20"/>
  <c r="AJ34" i="20"/>
  <c r="AK34" i="20"/>
  <c r="AL34" i="20"/>
  <c r="AM34" i="20"/>
  <c r="AM36" i="20" s="1"/>
  <c r="AN34" i="20"/>
  <c r="AN36" i="20" s="1"/>
  <c r="AO34" i="20"/>
  <c r="F35" i="20"/>
  <c r="G35" i="20"/>
  <c r="H35" i="20"/>
  <c r="I35" i="20"/>
  <c r="I36" i="20" s="1"/>
  <c r="J35" i="20"/>
  <c r="K35" i="20"/>
  <c r="L35" i="20"/>
  <c r="M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K36" i="20"/>
  <c r="L36" i="20"/>
  <c r="M36" i="20"/>
  <c r="N36" i="20"/>
  <c r="O36" i="20"/>
  <c r="Q36" i="20"/>
  <c r="V36" i="20"/>
  <c r="X36" i="20"/>
  <c r="Y36" i="20"/>
  <c r="AG36" i="20"/>
  <c r="AJ36" i="20"/>
  <c r="AK36" i="20"/>
  <c r="AL36" i="20"/>
  <c r="AO36" i="20"/>
  <c r="F39" i="20"/>
  <c r="G39" i="20"/>
  <c r="H39" i="20"/>
  <c r="I39" i="20"/>
  <c r="J39" i="20"/>
  <c r="K39" i="20"/>
  <c r="L39" i="20"/>
  <c r="M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B43" i="20" s="1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F40" i="20"/>
  <c r="G40" i="20"/>
  <c r="E40" i="20" s="1"/>
  <c r="H40" i="20"/>
  <c r="I40" i="20"/>
  <c r="J40" i="20"/>
  <c r="K40" i="20"/>
  <c r="K42" i="20" s="1"/>
  <c r="L40" i="20"/>
  <c r="M40" i="20"/>
  <c r="P40" i="20"/>
  <c r="P42" i="20" s="1"/>
  <c r="P43" i="20" s="1"/>
  <c r="Q40" i="20"/>
  <c r="R40" i="20"/>
  <c r="S40" i="20"/>
  <c r="T40" i="20"/>
  <c r="U40" i="20"/>
  <c r="U42" i="20" s="1"/>
  <c r="U43" i="20" s="1"/>
  <c r="V40" i="20"/>
  <c r="W40" i="20"/>
  <c r="X40" i="20"/>
  <c r="Y40" i="20"/>
  <c r="Z40" i="20"/>
  <c r="AA40" i="20"/>
  <c r="AB40" i="20"/>
  <c r="AB42" i="20" s="1"/>
  <c r="AC40" i="20"/>
  <c r="AC42" i="20" s="1"/>
  <c r="AC43" i="20" s="1"/>
  <c r="AD40" i="20"/>
  <c r="AE40" i="20"/>
  <c r="AF40" i="20"/>
  <c r="AF42" i="20" s="1"/>
  <c r="AF43" i="20" s="1"/>
  <c r="AG40" i="20"/>
  <c r="AH40" i="20"/>
  <c r="AI40" i="20"/>
  <c r="AJ40" i="20"/>
  <c r="AK40" i="20"/>
  <c r="AK42" i="20" s="1"/>
  <c r="AK43" i="20" s="1"/>
  <c r="AL40" i="20"/>
  <c r="AM40" i="20"/>
  <c r="AN40" i="20"/>
  <c r="AN42" i="20" s="1"/>
  <c r="AN43" i="20" s="1"/>
  <c r="AO40" i="20"/>
  <c r="F41" i="20"/>
  <c r="G41" i="20"/>
  <c r="H41" i="20"/>
  <c r="I41" i="20"/>
  <c r="J41" i="20"/>
  <c r="K41" i="20"/>
  <c r="L41" i="20"/>
  <c r="M41" i="20"/>
  <c r="N41" i="20"/>
  <c r="N42" i="20" s="1"/>
  <c r="N43" i="20" s="1"/>
  <c r="O41" i="20"/>
  <c r="O42" i="20" s="1"/>
  <c r="O43" i="20" s="1"/>
  <c r="P41" i="20"/>
  <c r="Q41" i="20"/>
  <c r="R41" i="20"/>
  <c r="S41" i="20"/>
  <c r="T41" i="20"/>
  <c r="U41" i="20"/>
  <c r="V41" i="20"/>
  <c r="W41" i="20"/>
  <c r="W42" i="20" s="1"/>
  <c r="W43" i="20" s="1"/>
  <c r="X41" i="20"/>
  <c r="Y41" i="20"/>
  <c r="Z41" i="20"/>
  <c r="Z42" i="20" s="1"/>
  <c r="AA41" i="20"/>
  <c r="AB41" i="20"/>
  <c r="AC41" i="20"/>
  <c r="AD41" i="20"/>
  <c r="AE41" i="20"/>
  <c r="AE42" i="20" s="1"/>
  <c r="AE43" i="20" s="1"/>
  <c r="AF41" i="20"/>
  <c r="AG41" i="20"/>
  <c r="AH41" i="20"/>
  <c r="AI41" i="20"/>
  <c r="AJ41" i="20"/>
  <c r="AK41" i="20"/>
  <c r="AL41" i="20"/>
  <c r="AM41" i="20"/>
  <c r="AM42" i="20" s="1"/>
  <c r="AM43" i="20" s="1"/>
  <c r="AN41" i="20"/>
  <c r="AO41" i="20"/>
  <c r="H42" i="20"/>
  <c r="H43" i="20" s="1"/>
  <c r="I42" i="20"/>
  <c r="I43" i="20" s="1"/>
  <c r="J42" i="20"/>
  <c r="J43" i="20" s="1"/>
  <c r="L42" i="20"/>
  <c r="L43" i="20" s="1"/>
  <c r="M42" i="20"/>
  <c r="Q42" i="20"/>
  <c r="R42" i="20"/>
  <c r="R43" i="20" s="1"/>
  <c r="S42" i="20"/>
  <c r="T42" i="20"/>
  <c r="X42" i="20"/>
  <c r="X43" i="20" s="1"/>
  <c r="Y42" i="20"/>
  <c r="Y43" i="20" s="1"/>
  <c r="AA42" i="20"/>
  <c r="AG42" i="20"/>
  <c r="AG43" i="20" s="1"/>
  <c r="AH42" i="20"/>
  <c r="AH43" i="20" s="1"/>
  <c r="AI42" i="20"/>
  <c r="AJ42" i="20"/>
  <c r="AO42" i="20"/>
  <c r="K43" i="20"/>
  <c r="M43" i="20"/>
  <c r="S43" i="20"/>
  <c r="Z43" i="20"/>
  <c r="AA43" i="20"/>
  <c r="AI43" i="20"/>
  <c r="F45" i="20"/>
  <c r="G45" i="20"/>
  <c r="H45" i="20"/>
  <c r="I45" i="20"/>
  <c r="J45" i="20"/>
  <c r="K45" i="20"/>
  <c r="L45" i="20"/>
  <c r="D45" i="20" s="1"/>
  <c r="F45" i="32" s="1"/>
  <c r="H45" i="32" s="1"/>
  <c r="M45" i="20"/>
  <c r="E45" i="20" s="1"/>
  <c r="G45" i="32" s="1"/>
  <c r="I45" i="32" s="1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F49" i="32" s="1"/>
  <c r="H49" i="32" s="1"/>
  <c r="F49" i="20"/>
  <c r="G49" i="20"/>
  <c r="H49" i="20"/>
  <c r="I49" i="20"/>
  <c r="J49" i="20"/>
  <c r="K49" i="20"/>
  <c r="L49" i="20"/>
  <c r="M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D51" i="20" s="1"/>
  <c r="F51" i="32" s="1"/>
  <c r="H51" i="32" s="1"/>
  <c r="M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I54" i="20"/>
  <c r="J54" i="20"/>
  <c r="K54" i="20"/>
  <c r="L54" i="20"/>
  <c r="M54" i="20"/>
  <c r="T54" i="20"/>
  <c r="T56" i="20" s="1"/>
  <c r="U54" i="20"/>
  <c r="V54" i="20"/>
  <c r="W54" i="20"/>
  <c r="X54" i="20"/>
  <c r="Y54" i="20"/>
  <c r="Z54" i="20"/>
  <c r="AA54" i="20"/>
  <c r="AB54" i="20"/>
  <c r="AB56" i="20" s="1"/>
  <c r="AC54" i="20"/>
  <c r="AD54" i="20"/>
  <c r="AE54" i="20"/>
  <c r="AF54" i="20"/>
  <c r="AG54" i="20"/>
  <c r="AH54" i="20"/>
  <c r="AI54" i="20"/>
  <c r="AJ54" i="20"/>
  <c r="AJ56" i="20" s="1"/>
  <c r="AK54" i="20"/>
  <c r="AL54" i="20"/>
  <c r="AM54" i="20"/>
  <c r="AN54" i="20"/>
  <c r="AO54" i="20"/>
  <c r="F55" i="20"/>
  <c r="G55" i="20"/>
  <c r="H55" i="20"/>
  <c r="I55" i="20"/>
  <c r="J55" i="20"/>
  <c r="K55" i="20"/>
  <c r="L55" i="20"/>
  <c r="L56" i="20" s="1"/>
  <c r="M55" i="20"/>
  <c r="N55" i="20"/>
  <c r="N56" i="20" s="1"/>
  <c r="O55" i="20"/>
  <c r="O56" i="20" s="1"/>
  <c r="P55" i="20"/>
  <c r="P56" i="20" s="1"/>
  <c r="Q55" i="20"/>
  <c r="R55" i="20"/>
  <c r="T55" i="20"/>
  <c r="U55" i="20"/>
  <c r="V55" i="20"/>
  <c r="W55" i="20"/>
  <c r="W56" i="20" s="1"/>
  <c r="X55" i="20"/>
  <c r="Y55" i="20"/>
  <c r="Y56" i="20" s="1"/>
  <c r="Z55" i="20"/>
  <c r="AA55" i="20"/>
  <c r="AB55" i="20"/>
  <c r="AC55" i="20"/>
  <c r="AD55" i="20"/>
  <c r="AE55" i="20"/>
  <c r="AF55" i="20"/>
  <c r="AF56" i="20" s="1"/>
  <c r="AG55" i="20"/>
  <c r="AG56" i="20" s="1"/>
  <c r="AH55" i="20"/>
  <c r="AI55" i="20"/>
  <c r="AI56" i="20" s="1"/>
  <c r="AJ55" i="20"/>
  <c r="AK55" i="20"/>
  <c r="AL55" i="20"/>
  <c r="AM55" i="20"/>
  <c r="AM56" i="20" s="1"/>
  <c r="AN55" i="20"/>
  <c r="AN56" i="20" s="1"/>
  <c r="AO55" i="20"/>
  <c r="I56" i="20"/>
  <c r="J56" i="20"/>
  <c r="K56" i="20"/>
  <c r="M56" i="20"/>
  <c r="Q56" i="20"/>
  <c r="R56" i="20"/>
  <c r="S56" i="20"/>
  <c r="U56" i="20"/>
  <c r="V56" i="20"/>
  <c r="Z56" i="20"/>
  <c r="AA56" i="20"/>
  <c r="AC56" i="20"/>
  <c r="AD56" i="20"/>
  <c r="AE56" i="20"/>
  <c r="AH56" i="20"/>
  <c r="AK56" i="20"/>
  <c r="AL56" i="20"/>
  <c r="AO56" i="20"/>
  <c r="F59" i="20"/>
  <c r="G59" i="20"/>
  <c r="E59" i="20" s="1"/>
  <c r="H59" i="20"/>
  <c r="D59" i="20" s="1"/>
  <c r="I59" i="20"/>
  <c r="I61" i="20" s="1"/>
  <c r="J59" i="20"/>
  <c r="J61" i="20" s="1"/>
  <c r="K59" i="20"/>
  <c r="L59" i="20"/>
  <c r="M59" i="20"/>
  <c r="N59" i="20"/>
  <c r="O59" i="20"/>
  <c r="P59" i="20"/>
  <c r="P61" i="20" s="1"/>
  <c r="Q59" i="20"/>
  <c r="Q61" i="20" s="1"/>
  <c r="R59" i="20"/>
  <c r="R61" i="20" s="1"/>
  <c r="S59" i="20"/>
  <c r="T59" i="20"/>
  <c r="U59" i="20"/>
  <c r="V59" i="20"/>
  <c r="W59" i="20"/>
  <c r="X59" i="20"/>
  <c r="X61" i="20" s="1"/>
  <c r="Y59" i="20"/>
  <c r="Y61" i="20" s="1"/>
  <c r="Z59" i="20"/>
  <c r="Z61" i="20" s="1"/>
  <c r="AA59" i="20"/>
  <c r="AB59" i="20"/>
  <c r="AC59" i="20"/>
  <c r="AD59" i="20"/>
  <c r="AE59" i="20"/>
  <c r="AF59" i="20"/>
  <c r="AF61" i="20" s="1"/>
  <c r="AG59" i="20"/>
  <c r="AG61" i="20" s="1"/>
  <c r="AH59" i="20"/>
  <c r="AH61" i="20" s="1"/>
  <c r="AI59" i="20"/>
  <c r="AJ59" i="20"/>
  <c r="AK59" i="20"/>
  <c r="AL59" i="20"/>
  <c r="AM59" i="20"/>
  <c r="AN59" i="20"/>
  <c r="AN61" i="20" s="1"/>
  <c r="AO59" i="20"/>
  <c r="AO61" i="20" s="1"/>
  <c r="F60" i="20"/>
  <c r="G60" i="20"/>
  <c r="H60" i="20"/>
  <c r="I60" i="20"/>
  <c r="J60" i="20"/>
  <c r="K60" i="20"/>
  <c r="E60" i="20" s="1"/>
  <c r="G60" i="32" s="1"/>
  <c r="L60" i="20"/>
  <c r="L61" i="20" s="1"/>
  <c r="M60" i="20"/>
  <c r="N60" i="20"/>
  <c r="O60" i="20"/>
  <c r="P60" i="20"/>
  <c r="Q60" i="20"/>
  <c r="R60" i="20"/>
  <c r="S60" i="20"/>
  <c r="T60" i="20"/>
  <c r="T61" i="20" s="1"/>
  <c r="U60" i="20"/>
  <c r="V60" i="20"/>
  <c r="W60" i="20"/>
  <c r="X60" i="20"/>
  <c r="Y60" i="20"/>
  <c r="Z60" i="20"/>
  <c r="AA60" i="20"/>
  <c r="AB60" i="20"/>
  <c r="AB61" i="20" s="1"/>
  <c r="AC60" i="20"/>
  <c r="AD60" i="20"/>
  <c r="AE60" i="20"/>
  <c r="AF60" i="20"/>
  <c r="AG60" i="20"/>
  <c r="AH60" i="20"/>
  <c r="AI60" i="20"/>
  <c r="AJ60" i="20"/>
  <c r="AJ61" i="20" s="1"/>
  <c r="AK60" i="20"/>
  <c r="AL60" i="20"/>
  <c r="AM60" i="20"/>
  <c r="AN60" i="20"/>
  <c r="AO60" i="20"/>
  <c r="F61" i="20"/>
  <c r="G61" i="20"/>
  <c r="M61" i="20"/>
  <c r="N61" i="20"/>
  <c r="O61" i="20"/>
  <c r="U61" i="20"/>
  <c r="V61" i="20"/>
  <c r="W61" i="20"/>
  <c r="AC61" i="20"/>
  <c r="AD61" i="20"/>
  <c r="AE61" i="20"/>
  <c r="AK61" i="20"/>
  <c r="AL61" i="20"/>
  <c r="AM61" i="20"/>
  <c r="F64" i="20"/>
  <c r="F66" i="20" s="1"/>
  <c r="G64" i="20"/>
  <c r="H64" i="20"/>
  <c r="H66" i="20" s="1"/>
  <c r="I64" i="20"/>
  <c r="J64" i="20"/>
  <c r="K64" i="20"/>
  <c r="L64" i="20"/>
  <c r="M64" i="20"/>
  <c r="N64" i="20"/>
  <c r="N66" i="20" s="1"/>
  <c r="O64" i="20"/>
  <c r="O66" i="20" s="1"/>
  <c r="P64" i="20"/>
  <c r="P66" i="20" s="1"/>
  <c r="Q64" i="20"/>
  <c r="R64" i="20"/>
  <c r="S64" i="20"/>
  <c r="T64" i="20"/>
  <c r="U64" i="20"/>
  <c r="V64" i="20"/>
  <c r="V66" i="20" s="1"/>
  <c r="W64" i="20"/>
  <c r="W66" i="20" s="1"/>
  <c r="X64" i="20"/>
  <c r="X66" i="20" s="1"/>
  <c r="Y64" i="20"/>
  <c r="Z64" i="20"/>
  <c r="AA64" i="20"/>
  <c r="AB64" i="20"/>
  <c r="AC64" i="20"/>
  <c r="AD64" i="20"/>
  <c r="AD66" i="20" s="1"/>
  <c r="AE64" i="20"/>
  <c r="AE66" i="20" s="1"/>
  <c r="AF64" i="20"/>
  <c r="AF66" i="20" s="1"/>
  <c r="AG64" i="20"/>
  <c r="AH64" i="20"/>
  <c r="AI64" i="20"/>
  <c r="AJ64" i="20"/>
  <c r="AK64" i="20"/>
  <c r="AL64" i="20"/>
  <c r="AL66" i="20" s="1"/>
  <c r="AM64" i="20"/>
  <c r="AM66" i="20" s="1"/>
  <c r="AN64" i="20"/>
  <c r="AN66" i="20" s="1"/>
  <c r="AO64" i="20"/>
  <c r="F65" i="20"/>
  <c r="G65" i="20"/>
  <c r="H65" i="20"/>
  <c r="I65" i="20"/>
  <c r="J65" i="20"/>
  <c r="J66" i="20" s="1"/>
  <c r="K65" i="20"/>
  <c r="K66" i="20" s="1"/>
  <c r="L65" i="20"/>
  <c r="M65" i="20"/>
  <c r="N65" i="20"/>
  <c r="O65" i="20"/>
  <c r="P65" i="20"/>
  <c r="Q65" i="20"/>
  <c r="R65" i="20"/>
  <c r="R66" i="20" s="1"/>
  <c r="S65" i="20"/>
  <c r="T65" i="20"/>
  <c r="U65" i="20"/>
  <c r="V65" i="20"/>
  <c r="W65" i="20"/>
  <c r="X65" i="20"/>
  <c r="Y65" i="20"/>
  <c r="Z65" i="20"/>
  <c r="Z66" i="20" s="1"/>
  <c r="AA65" i="20"/>
  <c r="AB65" i="20"/>
  <c r="AC65" i="20"/>
  <c r="AD65" i="20"/>
  <c r="AE65" i="20"/>
  <c r="AF65" i="20"/>
  <c r="AG65" i="20"/>
  <c r="AH65" i="20"/>
  <c r="AH66" i="20" s="1"/>
  <c r="AI65" i="20"/>
  <c r="AI66" i="20" s="1"/>
  <c r="AJ65" i="20"/>
  <c r="AK65" i="20"/>
  <c r="AL65" i="20"/>
  <c r="AM65" i="20"/>
  <c r="AN65" i="20"/>
  <c r="AO65" i="20"/>
  <c r="L66" i="20"/>
  <c r="M66" i="20"/>
  <c r="S66" i="20"/>
  <c r="T66" i="20"/>
  <c r="U66" i="20"/>
  <c r="AA66" i="20"/>
  <c r="AB66" i="20"/>
  <c r="AC66" i="20"/>
  <c r="AJ66" i="20"/>
  <c r="AK66" i="20"/>
  <c r="F70" i="20"/>
  <c r="G70" i="20"/>
  <c r="G72" i="20" s="1"/>
  <c r="H70" i="20"/>
  <c r="I70" i="20"/>
  <c r="J70" i="20"/>
  <c r="K70" i="20"/>
  <c r="L70" i="20"/>
  <c r="L72" i="20" s="1"/>
  <c r="M70" i="20"/>
  <c r="M72" i="20" s="1"/>
  <c r="N70" i="20"/>
  <c r="N72" i="20" s="1"/>
  <c r="O70" i="20"/>
  <c r="O72" i="20" s="1"/>
  <c r="P70" i="20"/>
  <c r="Q70" i="20"/>
  <c r="R70" i="20"/>
  <c r="S70" i="20"/>
  <c r="T70" i="20"/>
  <c r="T72" i="20" s="1"/>
  <c r="U70" i="20"/>
  <c r="U72" i="20" s="1"/>
  <c r="V70" i="20"/>
  <c r="V72" i="20" s="1"/>
  <c r="W70" i="20"/>
  <c r="W72" i="20" s="1"/>
  <c r="X70" i="20"/>
  <c r="Y70" i="20"/>
  <c r="Z70" i="20"/>
  <c r="AA70" i="20"/>
  <c r="AB70" i="20"/>
  <c r="AB72" i="20" s="1"/>
  <c r="AC70" i="20"/>
  <c r="AC72" i="20" s="1"/>
  <c r="AD70" i="20"/>
  <c r="AD72" i="20" s="1"/>
  <c r="AE70" i="20"/>
  <c r="AE72" i="20" s="1"/>
  <c r="AF70" i="20"/>
  <c r="AG70" i="20"/>
  <c r="AH70" i="20"/>
  <c r="AI70" i="20"/>
  <c r="AJ70" i="20"/>
  <c r="AJ72" i="20" s="1"/>
  <c r="AK70" i="20"/>
  <c r="AK72" i="20" s="1"/>
  <c r="AL70" i="20"/>
  <c r="AL72" i="20" s="1"/>
  <c r="AM70" i="20"/>
  <c r="AM72" i="20" s="1"/>
  <c r="AN70" i="20"/>
  <c r="AO70" i="20"/>
  <c r="F71" i="20"/>
  <c r="G71" i="20"/>
  <c r="H71" i="20"/>
  <c r="H72" i="20" s="1"/>
  <c r="I71" i="20"/>
  <c r="J71" i="20"/>
  <c r="K71" i="20"/>
  <c r="L71" i="20"/>
  <c r="M71" i="20"/>
  <c r="N71" i="20"/>
  <c r="O71" i="20"/>
  <c r="P71" i="20"/>
  <c r="P72" i="20" s="1"/>
  <c r="Q71" i="20"/>
  <c r="Q72" i="20" s="1"/>
  <c r="R71" i="20"/>
  <c r="S71" i="20"/>
  <c r="T71" i="20"/>
  <c r="U71" i="20"/>
  <c r="V71" i="20"/>
  <c r="W71" i="20"/>
  <c r="X71" i="20"/>
  <c r="X72" i="20" s="1"/>
  <c r="Y71" i="20"/>
  <c r="Z71" i="20"/>
  <c r="AA71" i="20"/>
  <c r="AB71" i="20"/>
  <c r="AC71" i="20"/>
  <c r="AD71" i="20"/>
  <c r="AE71" i="20"/>
  <c r="AF71" i="20"/>
  <c r="AF72" i="20" s="1"/>
  <c r="AG71" i="20"/>
  <c r="AG72" i="20" s="1"/>
  <c r="AH71" i="20"/>
  <c r="AI71" i="20"/>
  <c r="AJ71" i="20"/>
  <c r="AK71" i="20"/>
  <c r="AL71" i="20"/>
  <c r="AM71" i="20"/>
  <c r="AN71" i="20"/>
  <c r="AN72" i="20" s="1"/>
  <c r="AO71" i="20"/>
  <c r="AO72" i="20" s="1"/>
  <c r="I72" i="20"/>
  <c r="J72" i="20"/>
  <c r="K72" i="20"/>
  <c r="R72" i="20"/>
  <c r="S72" i="20"/>
  <c r="Y72" i="20"/>
  <c r="Z72" i="20"/>
  <c r="AA72" i="20"/>
  <c r="AH72" i="20"/>
  <c r="AI72" i="20"/>
  <c r="F73" i="20"/>
  <c r="G73" i="20"/>
  <c r="H73" i="20"/>
  <c r="I73" i="20"/>
  <c r="J73" i="20"/>
  <c r="K73" i="20"/>
  <c r="L73" i="20"/>
  <c r="D73" i="20" s="1"/>
  <c r="M73" i="20"/>
  <c r="E73" i="20" s="1"/>
  <c r="G73" i="32" s="1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K74" i="20"/>
  <c r="L74" i="20"/>
  <c r="N74" i="20"/>
  <c r="P74" i="20"/>
  <c r="Q74" i="20"/>
  <c r="R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E75" i="20" s="1"/>
  <c r="G75" i="32" s="1"/>
  <c r="H75" i="20"/>
  <c r="I75" i="20"/>
  <c r="J75" i="20"/>
  <c r="D75" i="20" s="1"/>
  <c r="F75" i="32" s="1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H76" i="20"/>
  <c r="I76" i="20"/>
  <c r="J76" i="20"/>
  <c r="K76" i="20"/>
  <c r="L76" i="20"/>
  <c r="D76" i="20" s="1"/>
  <c r="F76" i="32" s="1"/>
  <c r="H76" i="32" s="1"/>
  <c r="M76" i="20"/>
  <c r="E76" i="20" s="1"/>
  <c r="G76" i="32" s="1"/>
  <c r="I76" i="32" s="1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E80" i="20" s="1"/>
  <c r="G80" i="32" s="1"/>
  <c r="I80" i="32" s="1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F82" i="20"/>
  <c r="A4" i="8"/>
  <c r="A5" i="8"/>
  <c r="H11" i="8"/>
  <c r="F11" i="8" s="1"/>
  <c r="F16" i="8" s="1"/>
  <c r="I11" i="8"/>
  <c r="G11" i="8" s="1"/>
  <c r="L11" i="8"/>
  <c r="D11" i="32" s="1"/>
  <c r="M11" i="8"/>
  <c r="F12" i="8"/>
  <c r="G12" i="8"/>
  <c r="H12" i="8"/>
  <c r="I12" i="8"/>
  <c r="L12" i="8"/>
  <c r="D12" i="32" s="1"/>
  <c r="M12" i="8"/>
  <c r="F13" i="8"/>
  <c r="G13" i="8"/>
  <c r="H13" i="8"/>
  <c r="L13" i="8" s="1"/>
  <c r="D13" i="32" s="1"/>
  <c r="I13" i="8"/>
  <c r="M13" i="8" s="1"/>
  <c r="E13" i="32" s="1"/>
  <c r="H14" i="8"/>
  <c r="F14" i="8" s="1"/>
  <c r="I14" i="8"/>
  <c r="L14" i="8"/>
  <c r="H15" i="8"/>
  <c r="F15" i="8" s="1"/>
  <c r="I15" i="8"/>
  <c r="G15" i="8" s="1"/>
  <c r="L15" i="8"/>
  <c r="M15" i="8"/>
  <c r="J16" i="8"/>
  <c r="K16" i="8"/>
  <c r="K82" i="8" s="1"/>
  <c r="H18" i="8"/>
  <c r="I18" i="8"/>
  <c r="H19" i="8"/>
  <c r="F19" i="8" s="1"/>
  <c r="I19" i="8"/>
  <c r="G19" i="8" s="1"/>
  <c r="L19" i="8"/>
  <c r="D19" i="32" s="1"/>
  <c r="M19" i="8"/>
  <c r="F20" i="8"/>
  <c r="H20" i="8"/>
  <c r="I20" i="8"/>
  <c r="G20" i="8" s="1"/>
  <c r="L20" i="8"/>
  <c r="M20" i="8"/>
  <c r="G21" i="8"/>
  <c r="H21" i="8"/>
  <c r="I21" i="8"/>
  <c r="M21" i="8" s="1"/>
  <c r="E21" i="32" s="1"/>
  <c r="H22" i="8"/>
  <c r="I22" i="8"/>
  <c r="H23" i="8"/>
  <c r="F23" i="8" s="1"/>
  <c r="I23" i="8"/>
  <c r="G23" i="8" s="1"/>
  <c r="L23" i="8"/>
  <c r="D23" i="32" s="1"/>
  <c r="M23" i="8"/>
  <c r="E23" i="32" s="1"/>
  <c r="J24" i="8"/>
  <c r="K24" i="8"/>
  <c r="F27" i="8"/>
  <c r="H27" i="8"/>
  <c r="I27" i="8"/>
  <c r="G27" i="8" s="1"/>
  <c r="G29" i="8" s="1"/>
  <c r="L27" i="8"/>
  <c r="L29" i="8" s="1"/>
  <c r="M27" i="8"/>
  <c r="M29" i="8" s="1"/>
  <c r="F28" i="8"/>
  <c r="G28" i="8"/>
  <c r="H28" i="8"/>
  <c r="L28" i="8" s="1"/>
  <c r="D28" i="32" s="1"/>
  <c r="I28" i="8"/>
  <c r="M28" i="8"/>
  <c r="H29" i="8"/>
  <c r="I29" i="8"/>
  <c r="J29" i="8"/>
  <c r="K29" i="8"/>
  <c r="H32" i="8"/>
  <c r="F32" i="8" s="1"/>
  <c r="I32" i="8"/>
  <c r="H33" i="8"/>
  <c r="F33" i="8" s="1"/>
  <c r="I33" i="8"/>
  <c r="G33" i="8" s="1"/>
  <c r="L33" i="8"/>
  <c r="D33" i="32" s="1"/>
  <c r="M33" i="8"/>
  <c r="F34" i="8"/>
  <c r="H34" i="8"/>
  <c r="I34" i="8"/>
  <c r="G34" i="8" s="1"/>
  <c r="L34" i="8"/>
  <c r="D34" i="32" s="1"/>
  <c r="M34" i="8"/>
  <c r="F35" i="8"/>
  <c r="G35" i="8"/>
  <c r="H35" i="8"/>
  <c r="L35" i="8" s="1"/>
  <c r="D35" i="32" s="1"/>
  <c r="I35" i="8"/>
  <c r="M35" i="8"/>
  <c r="I36" i="8"/>
  <c r="J36" i="8"/>
  <c r="K36" i="8"/>
  <c r="L37" i="8"/>
  <c r="M37" i="8"/>
  <c r="H38" i="8"/>
  <c r="I38" i="8"/>
  <c r="F39" i="8"/>
  <c r="H39" i="8"/>
  <c r="I39" i="8"/>
  <c r="G39" i="8" s="1"/>
  <c r="L39" i="8"/>
  <c r="M39" i="8"/>
  <c r="F40" i="8"/>
  <c r="F42" i="8" s="1"/>
  <c r="F43" i="8" s="1"/>
  <c r="G40" i="8"/>
  <c r="H40" i="8"/>
  <c r="I40" i="8"/>
  <c r="M40" i="8"/>
  <c r="H41" i="8"/>
  <c r="F41" i="8" s="1"/>
  <c r="I41" i="8"/>
  <c r="L41" i="8"/>
  <c r="D41" i="32" s="1"/>
  <c r="J42" i="8"/>
  <c r="J43" i="8" s="1"/>
  <c r="K42" i="8"/>
  <c r="K43" i="8" s="1"/>
  <c r="H45" i="8"/>
  <c r="F45" i="8" s="1"/>
  <c r="I45" i="8"/>
  <c r="G45" i="8" s="1"/>
  <c r="L45" i="8"/>
  <c r="D45" i="32" s="1"/>
  <c r="M45" i="8"/>
  <c r="E45" i="32" s="1"/>
  <c r="F47" i="8"/>
  <c r="H47" i="8"/>
  <c r="I47" i="8"/>
  <c r="G47" i="8" s="1"/>
  <c r="L47" i="8"/>
  <c r="D47" i="32" s="1"/>
  <c r="M47" i="8"/>
  <c r="E47" i="32" s="1"/>
  <c r="F49" i="8"/>
  <c r="G49" i="8"/>
  <c r="H49" i="8"/>
  <c r="L49" i="8" s="1"/>
  <c r="I49" i="8"/>
  <c r="M49" i="8"/>
  <c r="H51" i="8"/>
  <c r="F51" i="8" s="1"/>
  <c r="I51" i="8"/>
  <c r="L51" i="8"/>
  <c r="D51" i="32" s="1"/>
  <c r="H54" i="8"/>
  <c r="F54" i="8" s="1"/>
  <c r="F56" i="8" s="1"/>
  <c r="I54" i="8"/>
  <c r="I56" i="8" s="1"/>
  <c r="L54" i="8"/>
  <c r="M54" i="8"/>
  <c r="F55" i="8"/>
  <c r="H55" i="8"/>
  <c r="I55" i="8"/>
  <c r="G55" i="8" s="1"/>
  <c r="L55" i="8"/>
  <c r="D55" i="32" s="1"/>
  <c r="M55" i="8"/>
  <c r="E55" i="32" s="1"/>
  <c r="H56" i="8"/>
  <c r="J56" i="8"/>
  <c r="K56" i="8"/>
  <c r="G59" i="8"/>
  <c r="H59" i="8"/>
  <c r="I59" i="8"/>
  <c r="M59" i="8"/>
  <c r="H60" i="8"/>
  <c r="F60" i="8" s="1"/>
  <c r="I60" i="8"/>
  <c r="J61" i="8"/>
  <c r="K61" i="8"/>
  <c r="H64" i="8"/>
  <c r="F64" i="8" s="1"/>
  <c r="F66" i="8" s="1"/>
  <c r="I64" i="8"/>
  <c r="I66" i="8" s="1"/>
  <c r="L64" i="8"/>
  <c r="L66" i="8" s="1"/>
  <c r="M64" i="8"/>
  <c r="M66" i="8" s="1"/>
  <c r="F65" i="8"/>
  <c r="H65" i="8"/>
  <c r="I65" i="8"/>
  <c r="G65" i="8" s="1"/>
  <c r="L65" i="8"/>
  <c r="M65" i="8"/>
  <c r="H66" i="8"/>
  <c r="J66" i="8"/>
  <c r="K66" i="8"/>
  <c r="L69" i="8"/>
  <c r="M69" i="8"/>
  <c r="F70" i="8"/>
  <c r="H70" i="8"/>
  <c r="I70" i="8"/>
  <c r="G70" i="8" s="1"/>
  <c r="L70" i="8"/>
  <c r="D70" i="32" s="1"/>
  <c r="M70" i="8"/>
  <c r="E70" i="32" s="1"/>
  <c r="G71" i="8"/>
  <c r="H71" i="8"/>
  <c r="I71" i="8"/>
  <c r="M71" i="8"/>
  <c r="I72" i="8"/>
  <c r="J72" i="8"/>
  <c r="K72" i="8"/>
  <c r="H73" i="8"/>
  <c r="F73" i="8" s="1"/>
  <c r="I73" i="8"/>
  <c r="H74" i="8"/>
  <c r="F74" i="8" s="1"/>
  <c r="I74" i="8"/>
  <c r="G74" i="8" s="1"/>
  <c r="L74" i="8"/>
  <c r="D74" i="32" s="1"/>
  <c r="M74" i="8"/>
  <c r="E74" i="32" s="1"/>
  <c r="F75" i="8"/>
  <c r="H75" i="8"/>
  <c r="I75" i="8"/>
  <c r="G75" i="8" s="1"/>
  <c r="L75" i="8"/>
  <c r="M75" i="8"/>
  <c r="F76" i="8"/>
  <c r="G76" i="8"/>
  <c r="H76" i="8"/>
  <c r="L76" i="8" s="1"/>
  <c r="I76" i="8"/>
  <c r="M76" i="8"/>
  <c r="H77" i="8"/>
  <c r="I77" i="8"/>
  <c r="H78" i="8"/>
  <c r="F78" i="8" s="1"/>
  <c r="I78" i="8"/>
  <c r="G78" i="8" s="1"/>
  <c r="L78" i="8"/>
  <c r="D78" i="32" s="1"/>
  <c r="M78" i="8"/>
  <c r="E78" i="32" s="1"/>
  <c r="F79" i="8"/>
  <c r="H79" i="8"/>
  <c r="I79" i="8"/>
  <c r="G79" i="8" s="1"/>
  <c r="L79" i="8"/>
  <c r="M79" i="8"/>
  <c r="F80" i="8"/>
  <c r="G80" i="8"/>
  <c r="H80" i="8"/>
  <c r="L80" i="8" s="1"/>
  <c r="I80" i="8"/>
  <c r="M80" i="8"/>
  <c r="G81" i="8"/>
  <c r="H81" i="8"/>
  <c r="F81" i="8" s="1"/>
  <c r="I81" i="8"/>
  <c r="M81" i="8" s="1"/>
  <c r="E81" i="32" s="1"/>
  <c r="D82" i="8"/>
  <c r="E82" i="8"/>
  <c r="A5" i="32"/>
  <c r="E11" i="32"/>
  <c r="E12" i="32"/>
  <c r="D15" i="32"/>
  <c r="E15" i="32"/>
  <c r="D20" i="32"/>
  <c r="E20" i="32"/>
  <c r="F21" i="32"/>
  <c r="G21" i="32"/>
  <c r="I21" i="32" s="1"/>
  <c r="D27" i="32"/>
  <c r="D29" i="32" s="1"/>
  <c r="E27" i="32"/>
  <c r="E29" i="32" s="1"/>
  <c r="E28" i="32"/>
  <c r="G28" i="32"/>
  <c r="I28" i="32"/>
  <c r="E33" i="32"/>
  <c r="E34" i="32"/>
  <c r="E35" i="32"/>
  <c r="D39" i="32"/>
  <c r="E39" i="32"/>
  <c r="E40" i="32"/>
  <c r="D49" i="32"/>
  <c r="E49" i="32"/>
  <c r="E59" i="32"/>
  <c r="F59" i="32"/>
  <c r="G59" i="32"/>
  <c r="D64" i="32"/>
  <c r="D66" i="32" s="1"/>
  <c r="E64" i="32"/>
  <c r="D65" i="32"/>
  <c r="E65" i="32"/>
  <c r="E66" i="32"/>
  <c r="E71" i="32"/>
  <c r="E72" i="32" s="1"/>
  <c r="F73" i="32"/>
  <c r="D75" i="32"/>
  <c r="E75" i="32"/>
  <c r="D76" i="32"/>
  <c r="E76" i="32"/>
  <c r="D79" i="32"/>
  <c r="E79" i="32"/>
  <c r="D80" i="32"/>
  <c r="E80" i="32"/>
  <c r="D11" i="4"/>
  <c r="E11" i="4"/>
  <c r="F11" i="4"/>
  <c r="D12" i="4"/>
  <c r="F12" i="4"/>
  <c r="E12" i="4" s="1"/>
  <c r="D13" i="4"/>
  <c r="E13" i="4"/>
  <c r="F13" i="4"/>
  <c r="C14" i="4"/>
  <c r="E14" i="4"/>
  <c r="H14" i="4"/>
  <c r="D15" i="4"/>
  <c r="E15" i="4"/>
  <c r="F15" i="4"/>
  <c r="D16" i="4"/>
  <c r="F16" i="4"/>
  <c r="D17" i="4"/>
  <c r="E17" i="4"/>
  <c r="F17" i="4"/>
  <c r="D18" i="4"/>
  <c r="F18" i="4"/>
  <c r="D19" i="4"/>
  <c r="E19" i="4"/>
  <c r="F19" i="4"/>
  <c r="D20" i="4"/>
  <c r="E20" i="4" s="1"/>
  <c r="F20" i="4"/>
  <c r="D21" i="4"/>
  <c r="F21" i="4"/>
  <c r="E21" i="4" s="1"/>
  <c r="D22" i="4"/>
  <c r="F22" i="4"/>
  <c r="D23" i="4"/>
  <c r="E23" i="4"/>
  <c r="F23" i="4"/>
  <c r="D24" i="4"/>
  <c r="F24" i="4"/>
  <c r="E24" i="4" s="1"/>
  <c r="D25" i="4"/>
  <c r="F25" i="4"/>
  <c r="D26" i="4"/>
  <c r="F26" i="4"/>
  <c r="E26" i="4" s="1"/>
  <c r="D27" i="4"/>
  <c r="F27" i="4"/>
  <c r="D28" i="4"/>
  <c r="F28" i="4"/>
  <c r="E28" i="4" s="1"/>
  <c r="D29" i="4"/>
  <c r="F29" i="4"/>
  <c r="E29" i="4" s="1"/>
  <c r="D30" i="4"/>
  <c r="D33" i="4" s="1"/>
  <c r="D31" i="4"/>
  <c r="E31" i="4"/>
  <c r="F31" i="4"/>
  <c r="H31" i="4"/>
  <c r="A4" i="56"/>
  <c r="A5" i="56"/>
  <c r="F11" i="56"/>
  <c r="G11" i="56"/>
  <c r="H11" i="56"/>
  <c r="L11" i="56" s="1"/>
  <c r="I11" i="56"/>
  <c r="M11" i="56"/>
  <c r="F12" i="56"/>
  <c r="G12" i="56"/>
  <c r="G16" i="56" s="1"/>
  <c r="H12" i="56"/>
  <c r="L12" i="56" s="1"/>
  <c r="I12" i="56"/>
  <c r="M12" i="56" s="1"/>
  <c r="H13" i="56"/>
  <c r="F13" i="56" s="1"/>
  <c r="I13" i="56"/>
  <c r="G13" i="56" s="1"/>
  <c r="L13" i="56"/>
  <c r="M13" i="56"/>
  <c r="G14" i="56"/>
  <c r="H14" i="56"/>
  <c r="F14" i="56" s="1"/>
  <c r="I14" i="56"/>
  <c r="M14" i="56" s="1"/>
  <c r="L14" i="56"/>
  <c r="F15" i="56"/>
  <c r="G15" i="56"/>
  <c r="H15" i="56"/>
  <c r="L15" i="56" s="1"/>
  <c r="I15" i="56"/>
  <c r="M15" i="56" s="1"/>
  <c r="I16" i="56"/>
  <c r="J16" i="56"/>
  <c r="K16" i="56"/>
  <c r="H18" i="56"/>
  <c r="I18" i="56"/>
  <c r="F19" i="56"/>
  <c r="H19" i="56"/>
  <c r="L19" i="56" s="1"/>
  <c r="I19" i="56"/>
  <c r="M19" i="56" s="1"/>
  <c r="M24" i="56" s="1"/>
  <c r="F20" i="56"/>
  <c r="G20" i="56"/>
  <c r="H20" i="56"/>
  <c r="L20" i="56" s="1"/>
  <c r="I20" i="56"/>
  <c r="M20" i="56" s="1"/>
  <c r="H21" i="56"/>
  <c r="I21" i="56"/>
  <c r="M21" i="56" s="1"/>
  <c r="G22" i="56"/>
  <c r="H22" i="56"/>
  <c r="F22" i="56" s="1"/>
  <c r="I22" i="56"/>
  <c r="L22" i="56"/>
  <c r="M22" i="56"/>
  <c r="E22" i="57" s="1"/>
  <c r="F23" i="56"/>
  <c r="G23" i="56"/>
  <c r="H23" i="56"/>
  <c r="I23" i="56"/>
  <c r="M23" i="56" s="1"/>
  <c r="L23" i="56"/>
  <c r="H24" i="56"/>
  <c r="J24" i="56"/>
  <c r="K24" i="56"/>
  <c r="G27" i="56"/>
  <c r="G29" i="56" s="1"/>
  <c r="H27" i="56"/>
  <c r="I27" i="56"/>
  <c r="M27" i="56" s="1"/>
  <c r="M29" i="56" s="1"/>
  <c r="G28" i="56"/>
  <c r="H28" i="56"/>
  <c r="F28" i="56" s="1"/>
  <c r="I28" i="56"/>
  <c r="M28" i="56"/>
  <c r="I29" i="56"/>
  <c r="J29" i="56"/>
  <c r="K29" i="56"/>
  <c r="H32" i="56"/>
  <c r="F32" i="56" s="1"/>
  <c r="I32" i="56"/>
  <c r="L32" i="56"/>
  <c r="F33" i="56"/>
  <c r="G33" i="56"/>
  <c r="H33" i="56"/>
  <c r="L33" i="56" s="1"/>
  <c r="I33" i="56"/>
  <c r="M33" i="56"/>
  <c r="F34" i="56"/>
  <c r="G34" i="56"/>
  <c r="H34" i="56"/>
  <c r="I34" i="56"/>
  <c r="M34" i="56" s="1"/>
  <c r="H35" i="56"/>
  <c r="F35" i="56" s="1"/>
  <c r="I35" i="56"/>
  <c r="G35" i="56" s="1"/>
  <c r="L35" i="56"/>
  <c r="J36" i="56"/>
  <c r="K36" i="56"/>
  <c r="L37" i="56"/>
  <c r="M37" i="56"/>
  <c r="H38" i="56"/>
  <c r="I38" i="56"/>
  <c r="F39" i="56"/>
  <c r="H39" i="56"/>
  <c r="L39" i="56" s="1"/>
  <c r="I39" i="56"/>
  <c r="G39" i="56" s="1"/>
  <c r="M39" i="56"/>
  <c r="E39" i="57" s="1"/>
  <c r="H40" i="56"/>
  <c r="I40" i="56"/>
  <c r="G40" i="56" s="1"/>
  <c r="G42" i="56" s="1"/>
  <c r="G43" i="56" s="1"/>
  <c r="F41" i="56"/>
  <c r="G41" i="56"/>
  <c r="H41" i="56"/>
  <c r="I41" i="56"/>
  <c r="M41" i="56" s="1"/>
  <c r="L41" i="56"/>
  <c r="D41" i="57" s="1"/>
  <c r="J42" i="56"/>
  <c r="K42" i="56"/>
  <c r="J43" i="56"/>
  <c r="K43" i="56"/>
  <c r="F45" i="56"/>
  <c r="G45" i="56"/>
  <c r="H45" i="56"/>
  <c r="L45" i="56" s="1"/>
  <c r="I45" i="56"/>
  <c r="M45" i="56" s="1"/>
  <c r="E45" i="57" s="1"/>
  <c r="I45" i="57" s="1"/>
  <c r="F47" i="56"/>
  <c r="G47" i="56"/>
  <c r="H47" i="56"/>
  <c r="L47" i="56" s="1"/>
  <c r="I47" i="56"/>
  <c r="M47" i="56"/>
  <c r="G49" i="56"/>
  <c r="H49" i="56"/>
  <c r="F49" i="56" s="1"/>
  <c r="I49" i="56"/>
  <c r="L49" i="56"/>
  <c r="M49" i="56"/>
  <c r="H51" i="56"/>
  <c r="F51" i="56" s="1"/>
  <c r="I51" i="56"/>
  <c r="M51" i="56" s="1"/>
  <c r="L51" i="56"/>
  <c r="F54" i="56"/>
  <c r="G54" i="56"/>
  <c r="G56" i="56" s="1"/>
  <c r="H54" i="56"/>
  <c r="L54" i="56" s="1"/>
  <c r="L56" i="56" s="1"/>
  <c r="I54" i="56"/>
  <c r="F55" i="56"/>
  <c r="G55" i="56"/>
  <c r="H55" i="56"/>
  <c r="L55" i="56" s="1"/>
  <c r="I55" i="56"/>
  <c r="M55" i="56"/>
  <c r="H56" i="56"/>
  <c r="J56" i="56"/>
  <c r="K56" i="56"/>
  <c r="H59" i="56"/>
  <c r="I59" i="56"/>
  <c r="G59" i="56" s="1"/>
  <c r="L59" i="56"/>
  <c r="G60" i="56"/>
  <c r="H60" i="56"/>
  <c r="F60" i="56" s="1"/>
  <c r="I60" i="56"/>
  <c r="L60" i="56"/>
  <c r="M60" i="56"/>
  <c r="G61" i="56"/>
  <c r="J61" i="56"/>
  <c r="K61" i="56"/>
  <c r="F64" i="56"/>
  <c r="G64" i="56"/>
  <c r="H64" i="56"/>
  <c r="I64" i="56"/>
  <c r="L64" i="56"/>
  <c r="H65" i="56"/>
  <c r="I65" i="56"/>
  <c r="H66" i="56"/>
  <c r="J66" i="56"/>
  <c r="K66" i="56"/>
  <c r="G70" i="56"/>
  <c r="H70" i="56"/>
  <c r="I70" i="56"/>
  <c r="H71" i="56"/>
  <c r="F71" i="56" s="1"/>
  <c r="I71" i="56"/>
  <c r="G71" i="56" s="1"/>
  <c r="L71" i="56"/>
  <c r="M71" i="56"/>
  <c r="G72" i="56"/>
  <c r="J72" i="56"/>
  <c r="K72" i="56"/>
  <c r="F73" i="56"/>
  <c r="G73" i="56"/>
  <c r="H73" i="56"/>
  <c r="I73" i="56"/>
  <c r="M73" i="56" s="1"/>
  <c r="E73" i="57" s="1"/>
  <c r="L73" i="56"/>
  <c r="G74" i="56"/>
  <c r="H74" i="56"/>
  <c r="L74" i="56" s="1"/>
  <c r="I74" i="56"/>
  <c r="M74" i="56"/>
  <c r="G75" i="56"/>
  <c r="H75" i="56"/>
  <c r="F75" i="56" s="1"/>
  <c r="I75" i="56"/>
  <c r="L75" i="56"/>
  <c r="M75" i="56"/>
  <c r="H76" i="56"/>
  <c r="F76" i="56" s="1"/>
  <c r="I76" i="56"/>
  <c r="L76" i="56"/>
  <c r="F77" i="56"/>
  <c r="H77" i="56"/>
  <c r="I77" i="56"/>
  <c r="M77" i="56" s="1"/>
  <c r="E77" i="57" s="1"/>
  <c r="L77" i="56"/>
  <c r="F78" i="56"/>
  <c r="H78" i="56"/>
  <c r="L78" i="56" s="1"/>
  <c r="I78" i="56"/>
  <c r="G79" i="56"/>
  <c r="H79" i="56"/>
  <c r="L79" i="56" s="1"/>
  <c r="I79" i="56"/>
  <c r="M79" i="56" s="1"/>
  <c r="G80" i="56"/>
  <c r="H80" i="56"/>
  <c r="I80" i="56"/>
  <c r="M80" i="56" s="1"/>
  <c r="H81" i="56"/>
  <c r="F81" i="56" s="1"/>
  <c r="I81" i="56"/>
  <c r="G81" i="56" s="1"/>
  <c r="M81" i="56"/>
  <c r="E81" i="57" s="1"/>
  <c r="D82" i="56"/>
  <c r="E82" i="56"/>
  <c r="J82" i="56"/>
  <c r="H86" i="56"/>
  <c r="I86" i="56"/>
  <c r="M86" i="56"/>
  <c r="H87" i="56"/>
  <c r="I87" i="56"/>
  <c r="L87" i="56"/>
  <c r="H88" i="56"/>
  <c r="L88" i="56" s="1"/>
  <c r="D88" i="57" s="1"/>
  <c r="I88" i="56"/>
  <c r="M88" i="56"/>
  <c r="E88" i="57" s="1"/>
  <c r="I88" i="57" s="1"/>
  <c r="D89" i="56"/>
  <c r="E89" i="56"/>
  <c r="E91" i="56" s="1"/>
  <c r="F89" i="56"/>
  <c r="G89" i="56"/>
  <c r="J89" i="56"/>
  <c r="J91" i="56" s="1"/>
  <c r="K89" i="56"/>
  <c r="D91" i="56"/>
  <c r="A5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D11" i="55" s="1"/>
  <c r="K11" i="55"/>
  <c r="L11" i="55"/>
  <c r="M11" i="55"/>
  <c r="M16" i="55" s="1"/>
  <c r="N11" i="55"/>
  <c r="O11" i="55"/>
  <c r="P11" i="55"/>
  <c r="Q11" i="55"/>
  <c r="R11" i="55"/>
  <c r="S11" i="55"/>
  <c r="T11" i="55"/>
  <c r="U11" i="55"/>
  <c r="U16" i="55" s="1"/>
  <c r="V11" i="55"/>
  <c r="W11" i="55"/>
  <c r="X11" i="55"/>
  <c r="Y11" i="55"/>
  <c r="Z11" i="55"/>
  <c r="AA11" i="55"/>
  <c r="AB11" i="55"/>
  <c r="AC11" i="55"/>
  <c r="AC16" i="55" s="1"/>
  <c r="AD11" i="55"/>
  <c r="AE11" i="55"/>
  <c r="AF11" i="55"/>
  <c r="AG11" i="55"/>
  <c r="AH11" i="55"/>
  <c r="AI11" i="55"/>
  <c r="AJ11" i="55"/>
  <c r="AK11" i="55"/>
  <c r="AK16" i="55" s="1"/>
  <c r="AL11" i="55"/>
  <c r="AM11" i="55"/>
  <c r="AN11" i="55"/>
  <c r="AO11" i="55"/>
  <c r="F12" i="55"/>
  <c r="H12" i="55"/>
  <c r="I12" i="55"/>
  <c r="I16" i="55" s="1"/>
  <c r="J12" i="55"/>
  <c r="K12" i="55"/>
  <c r="L12" i="55"/>
  <c r="D12" i="55" s="1"/>
  <c r="F12" i="57" s="1"/>
  <c r="H12" i="57" s="1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Y16" i="55" s="1"/>
  <c r="Z12" i="55"/>
  <c r="AA12" i="55"/>
  <c r="AB12" i="55"/>
  <c r="AC12" i="55"/>
  <c r="AD12" i="55"/>
  <c r="AE12" i="55"/>
  <c r="AF12" i="55"/>
  <c r="AG12" i="55"/>
  <c r="AG16" i="55" s="1"/>
  <c r="AH12" i="55"/>
  <c r="AI12" i="55"/>
  <c r="AJ12" i="55"/>
  <c r="AK12" i="55"/>
  <c r="AL12" i="55"/>
  <c r="AM12" i="55"/>
  <c r="AN12" i="55"/>
  <c r="AO12" i="55"/>
  <c r="AO16" i="55" s="1"/>
  <c r="F13" i="55"/>
  <c r="D13" i="55" s="1"/>
  <c r="F13" i="57" s="1"/>
  <c r="H13" i="57" s="1"/>
  <c r="G13" i="55"/>
  <c r="H13" i="55"/>
  <c r="I13" i="55"/>
  <c r="J13" i="55"/>
  <c r="K13" i="55"/>
  <c r="L13" i="55"/>
  <c r="M13" i="55"/>
  <c r="N13" i="55"/>
  <c r="O13" i="55"/>
  <c r="P13" i="55"/>
  <c r="P16" i="55" s="1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F14" i="57" s="1"/>
  <c r="H14" i="57" s="1"/>
  <c r="F14" i="55"/>
  <c r="F16" i="55" s="1"/>
  <c r="G14" i="55"/>
  <c r="H14" i="55"/>
  <c r="I14" i="55"/>
  <c r="E14" i="55" s="1"/>
  <c r="G14" i="57" s="1"/>
  <c r="J14" i="55"/>
  <c r="K14" i="55"/>
  <c r="L14" i="55"/>
  <c r="M14" i="55"/>
  <c r="N14" i="55"/>
  <c r="N16" i="55" s="1"/>
  <c r="O14" i="55"/>
  <c r="P14" i="55"/>
  <c r="Q14" i="55"/>
  <c r="R14" i="55"/>
  <c r="S14" i="55"/>
  <c r="T14" i="55"/>
  <c r="U14" i="55"/>
  <c r="V14" i="55"/>
  <c r="V16" i="55" s="1"/>
  <c r="W14" i="55"/>
  <c r="X14" i="55"/>
  <c r="Y14" i="55"/>
  <c r="Z14" i="55"/>
  <c r="AA14" i="55"/>
  <c r="AB14" i="55"/>
  <c r="AC14" i="55"/>
  <c r="AD14" i="55"/>
  <c r="AD16" i="55" s="1"/>
  <c r="AE14" i="55"/>
  <c r="AF14" i="55"/>
  <c r="AG14" i="55"/>
  <c r="AH14" i="55"/>
  <c r="AI14" i="55"/>
  <c r="AJ14" i="55"/>
  <c r="AK14" i="55"/>
  <c r="AL14" i="55"/>
  <c r="AL16" i="55" s="1"/>
  <c r="AM14" i="55"/>
  <c r="AN14" i="55"/>
  <c r="AO14" i="55"/>
  <c r="F15" i="55"/>
  <c r="G15" i="55"/>
  <c r="H15" i="55"/>
  <c r="I15" i="55"/>
  <c r="J15" i="55"/>
  <c r="K15" i="55"/>
  <c r="E15" i="55" s="1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X16" i="55" s="1"/>
  <c r="Y15" i="55"/>
  <c r="Z15" i="55"/>
  <c r="AA15" i="55"/>
  <c r="AB15" i="55"/>
  <c r="AC15" i="55"/>
  <c r="AD15" i="55"/>
  <c r="AE15" i="55"/>
  <c r="AF15" i="55"/>
  <c r="AF16" i="55" s="1"/>
  <c r="AG15" i="55"/>
  <c r="AH15" i="55"/>
  <c r="AI15" i="55"/>
  <c r="AJ15" i="55"/>
  <c r="AK15" i="55"/>
  <c r="AL15" i="55"/>
  <c r="AM15" i="55"/>
  <c r="AN15" i="55"/>
  <c r="AN16" i="55" s="1"/>
  <c r="AO15" i="55"/>
  <c r="H16" i="55"/>
  <c r="J16" i="55"/>
  <c r="Q16" i="55"/>
  <c r="S16" i="55"/>
  <c r="AA16" i="55"/>
  <c r="AI16" i="55"/>
  <c r="F19" i="55"/>
  <c r="H19" i="55"/>
  <c r="D19" i="55" s="1"/>
  <c r="I19" i="55"/>
  <c r="J19" i="55"/>
  <c r="K19" i="55"/>
  <c r="L19" i="55"/>
  <c r="M19" i="55"/>
  <c r="N19" i="55"/>
  <c r="O19" i="55"/>
  <c r="P19" i="55"/>
  <c r="P24" i="55" s="1"/>
  <c r="P82" i="55" s="1"/>
  <c r="Q19" i="55"/>
  <c r="R19" i="55"/>
  <c r="S19" i="55"/>
  <c r="T19" i="55"/>
  <c r="U19" i="55"/>
  <c r="V19" i="55"/>
  <c r="W19" i="55"/>
  <c r="X19" i="55"/>
  <c r="X24" i="55" s="1"/>
  <c r="X82" i="55" s="1"/>
  <c r="Y19" i="55"/>
  <c r="Z19" i="55"/>
  <c r="AA19" i="55"/>
  <c r="AB19" i="55"/>
  <c r="AC19" i="55"/>
  <c r="AD19" i="55"/>
  <c r="AE19" i="55"/>
  <c r="AF19" i="55"/>
  <c r="AF24" i="55" s="1"/>
  <c r="AF82" i="55" s="1"/>
  <c r="AF91" i="55" s="1"/>
  <c r="AG19" i="55"/>
  <c r="AH19" i="55"/>
  <c r="AI19" i="55"/>
  <c r="AJ19" i="55"/>
  <c r="AK19" i="55"/>
  <c r="AL19" i="55"/>
  <c r="AM19" i="55"/>
  <c r="AN19" i="55"/>
  <c r="AN24" i="55" s="1"/>
  <c r="AN82" i="55" s="1"/>
  <c r="AN91" i="55" s="1"/>
  <c r="AO19" i="55"/>
  <c r="F20" i="55"/>
  <c r="G20" i="55"/>
  <c r="H20" i="55"/>
  <c r="I20" i="55"/>
  <c r="J20" i="55"/>
  <c r="D20" i="55" s="1"/>
  <c r="F20" i="57" s="1"/>
  <c r="H20" i="57" s="1"/>
  <c r="K20" i="55"/>
  <c r="L20" i="55"/>
  <c r="M20" i="55"/>
  <c r="E20" i="55" s="1"/>
  <c r="G20" i="57" s="1"/>
  <c r="I20" i="57" s="1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F21" i="55"/>
  <c r="G21" i="55"/>
  <c r="H21" i="55"/>
  <c r="I21" i="55"/>
  <c r="J21" i="55"/>
  <c r="K21" i="55"/>
  <c r="L21" i="55"/>
  <c r="D21" i="55" s="1"/>
  <c r="F21" i="57" s="1"/>
  <c r="M21" i="55"/>
  <c r="N21" i="55"/>
  <c r="O21" i="55"/>
  <c r="P21" i="55"/>
  <c r="Q21" i="55"/>
  <c r="R21" i="55"/>
  <c r="S21" i="55"/>
  <c r="T21" i="55"/>
  <c r="T24" i="55" s="1"/>
  <c r="U21" i="55"/>
  <c r="V21" i="55"/>
  <c r="W21" i="55"/>
  <c r="X21" i="55"/>
  <c r="Y21" i="55"/>
  <c r="Z21" i="55"/>
  <c r="AA21" i="55"/>
  <c r="AB21" i="55"/>
  <c r="AB24" i="55" s="1"/>
  <c r="AC21" i="55"/>
  <c r="AD21" i="55"/>
  <c r="AE21" i="55"/>
  <c r="AE24" i="55" s="1"/>
  <c r="AF21" i="55"/>
  <c r="AG21" i="55"/>
  <c r="AH21" i="55"/>
  <c r="AI21" i="55"/>
  <c r="AJ21" i="55"/>
  <c r="AJ24" i="55" s="1"/>
  <c r="AK21" i="55"/>
  <c r="AL21" i="55"/>
  <c r="AM21" i="55"/>
  <c r="AN21" i="55"/>
  <c r="AO21" i="55"/>
  <c r="F22" i="55"/>
  <c r="F24" i="55" s="1"/>
  <c r="G22" i="55"/>
  <c r="H22" i="55"/>
  <c r="I22" i="55"/>
  <c r="J22" i="55"/>
  <c r="K22" i="55"/>
  <c r="L22" i="55"/>
  <c r="M22" i="55"/>
  <c r="N22" i="55"/>
  <c r="N24" i="55" s="1"/>
  <c r="O22" i="55"/>
  <c r="P22" i="55"/>
  <c r="Q22" i="55"/>
  <c r="R22" i="55"/>
  <c r="S22" i="55"/>
  <c r="T22" i="55"/>
  <c r="U22" i="55"/>
  <c r="V22" i="55"/>
  <c r="V24" i="55" s="1"/>
  <c r="W22" i="55"/>
  <c r="X22" i="55"/>
  <c r="Y22" i="55"/>
  <c r="Z22" i="55"/>
  <c r="AA22" i="55"/>
  <c r="AB22" i="55"/>
  <c r="AC22" i="55"/>
  <c r="AD22" i="55"/>
  <c r="AD24" i="55" s="1"/>
  <c r="AE22" i="55"/>
  <c r="AF22" i="55"/>
  <c r="AG22" i="55"/>
  <c r="AH22" i="55"/>
  <c r="AI22" i="55"/>
  <c r="AJ22" i="55"/>
  <c r="AK22" i="55"/>
  <c r="AL22" i="55"/>
  <c r="AL24" i="55" s="1"/>
  <c r="AM22" i="55"/>
  <c r="AN22" i="55"/>
  <c r="AO22" i="55"/>
  <c r="F23" i="55"/>
  <c r="G23" i="55"/>
  <c r="H23" i="55"/>
  <c r="D23" i="55" s="1"/>
  <c r="F23" i="57" s="1"/>
  <c r="H23" i="57" s="1"/>
  <c r="I23" i="55"/>
  <c r="J23" i="55"/>
  <c r="K23" i="55"/>
  <c r="L23" i="55"/>
  <c r="M23" i="55"/>
  <c r="M24" i="55" s="1"/>
  <c r="N23" i="55"/>
  <c r="O23" i="55"/>
  <c r="P23" i="55"/>
  <c r="Q23" i="55"/>
  <c r="R23" i="55"/>
  <c r="S23" i="55"/>
  <c r="T23" i="55"/>
  <c r="U23" i="55"/>
  <c r="U24" i="55" s="1"/>
  <c r="V23" i="55"/>
  <c r="W23" i="55"/>
  <c r="X23" i="55"/>
  <c r="Y23" i="55"/>
  <c r="Z23" i="55"/>
  <c r="AA23" i="55"/>
  <c r="AB23" i="55"/>
  <c r="AC23" i="55"/>
  <c r="AC24" i="55" s="1"/>
  <c r="AD23" i="55"/>
  <c r="AE23" i="55"/>
  <c r="AF23" i="55"/>
  <c r="AG23" i="55"/>
  <c r="AH23" i="55"/>
  <c r="AI23" i="55"/>
  <c r="AJ23" i="55"/>
  <c r="AK23" i="55"/>
  <c r="AK24" i="55" s="1"/>
  <c r="AL23" i="55"/>
  <c r="AM23" i="55"/>
  <c r="AN23" i="55"/>
  <c r="AO23" i="55"/>
  <c r="J24" i="55"/>
  <c r="O24" i="55"/>
  <c r="R24" i="55"/>
  <c r="Z24" i="55"/>
  <c r="AH24" i="55"/>
  <c r="F27" i="55"/>
  <c r="F29" i="55" s="1"/>
  <c r="G27" i="55"/>
  <c r="H27" i="55"/>
  <c r="I27" i="55"/>
  <c r="I29" i="55" s="1"/>
  <c r="J27" i="55"/>
  <c r="K27" i="55"/>
  <c r="L27" i="55"/>
  <c r="D27" i="55" s="1"/>
  <c r="M27" i="55"/>
  <c r="N27" i="55"/>
  <c r="N29" i="55" s="1"/>
  <c r="O27" i="55"/>
  <c r="O29" i="55" s="1"/>
  <c r="P27" i="55"/>
  <c r="Q27" i="55"/>
  <c r="Q29" i="55" s="1"/>
  <c r="R27" i="55"/>
  <c r="S27" i="55"/>
  <c r="T27" i="55"/>
  <c r="T29" i="55" s="1"/>
  <c r="U27" i="55"/>
  <c r="V27" i="55"/>
  <c r="V29" i="55" s="1"/>
  <c r="W27" i="55"/>
  <c r="W29" i="55" s="1"/>
  <c r="X27" i="55"/>
  <c r="Y27" i="55"/>
  <c r="Y29" i="55" s="1"/>
  <c r="Z27" i="55"/>
  <c r="AA27" i="55"/>
  <c r="AB27" i="55"/>
  <c r="AB29" i="55" s="1"/>
  <c r="AC27" i="55"/>
  <c r="AD27" i="55"/>
  <c r="AD29" i="55" s="1"/>
  <c r="AE27" i="55"/>
  <c r="AE29" i="55" s="1"/>
  <c r="AF27" i="55"/>
  <c r="AG27" i="55"/>
  <c r="AG29" i="55" s="1"/>
  <c r="AH27" i="55"/>
  <c r="AI27" i="55"/>
  <c r="AJ27" i="55"/>
  <c r="AJ29" i="55" s="1"/>
  <c r="AK27" i="55"/>
  <c r="AL27" i="55"/>
  <c r="AL29" i="55" s="1"/>
  <c r="AM27" i="55"/>
  <c r="AM29" i="55" s="1"/>
  <c r="AN27" i="55"/>
  <c r="AO27" i="55"/>
  <c r="AO29" i="55" s="1"/>
  <c r="F28" i="55"/>
  <c r="D28" i="55" s="1"/>
  <c r="F28" i="57" s="1"/>
  <c r="G28" i="55"/>
  <c r="E28" i="55" s="1"/>
  <c r="G28" i="57" s="1"/>
  <c r="I28" i="57" s="1"/>
  <c r="H28" i="55"/>
  <c r="I28" i="55"/>
  <c r="J28" i="55"/>
  <c r="K28" i="55"/>
  <c r="L28" i="55"/>
  <c r="M28" i="55"/>
  <c r="N28" i="55"/>
  <c r="O28" i="55"/>
  <c r="P28" i="55"/>
  <c r="Q28" i="55"/>
  <c r="R28" i="55"/>
  <c r="S28" i="55"/>
  <c r="S29" i="55" s="1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I29" i="55" s="1"/>
  <c r="AJ28" i="55"/>
  <c r="AK28" i="55"/>
  <c r="AL28" i="55"/>
  <c r="AM28" i="55"/>
  <c r="AN28" i="55"/>
  <c r="AO28" i="55"/>
  <c r="H29" i="55"/>
  <c r="J29" i="55"/>
  <c r="K29" i="55"/>
  <c r="M29" i="55"/>
  <c r="P29" i="55"/>
  <c r="R29" i="55"/>
  <c r="U29" i="55"/>
  <c r="X29" i="55"/>
  <c r="Z29" i="55"/>
  <c r="AA29" i="55"/>
  <c r="AC29" i="55"/>
  <c r="AF29" i="55"/>
  <c r="AH29" i="55"/>
  <c r="AK29" i="55"/>
  <c r="AN29" i="55"/>
  <c r="F32" i="55"/>
  <c r="G32" i="55"/>
  <c r="E32" i="55" s="1"/>
  <c r="H32" i="55"/>
  <c r="I32" i="55"/>
  <c r="J32" i="55"/>
  <c r="D32" i="55" s="1"/>
  <c r="K32" i="55"/>
  <c r="L32" i="55"/>
  <c r="M32" i="55"/>
  <c r="M36" i="55" s="1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M36" i="55" s="1"/>
  <c r="AN32" i="55"/>
  <c r="AO32" i="55"/>
  <c r="F33" i="55"/>
  <c r="G33" i="55"/>
  <c r="H33" i="55"/>
  <c r="H36" i="55" s="1"/>
  <c r="I33" i="55"/>
  <c r="J33" i="55"/>
  <c r="K33" i="55"/>
  <c r="L33" i="55"/>
  <c r="D33" i="55" s="1"/>
  <c r="F33" i="57" s="1"/>
  <c r="H33" i="57" s="1"/>
  <c r="M33" i="55"/>
  <c r="N33" i="55"/>
  <c r="O33" i="55"/>
  <c r="P33" i="55"/>
  <c r="P36" i="55" s="1"/>
  <c r="Q33" i="55"/>
  <c r="R33" i="55"/>
  <c r="S33" i="55"/>
  <c r="T33" i="55"/>
  <c r="T36" i="55" s="1"/>
  <c r="U33" i="55"/>
  <c r="V33" i="55"/>
  <c r="W33" i="55"/>
  <c r="W36" i="55" s="1"/>
  <c r="X33" i="55"/>
  <c r="X36" i="55" s="1"/>
  <c r="Y33" i="55"/>
  <c r="Z33" i="55"/>
  <c r="AA33" i="55"/>
  <c r="AB33" i="55"/>
  <c r="AB36" i="55" s="1"/>
  <c r="AC33" i="55"/>
  <c r="AD33" i="55"/>
  <c r="AE33" i="55"/>
  <c r="AF33" i="55"/>
  <c r="AF36" i="55" s="1"/>
  <c r="AG33" i="55"/>
  <c r="AH33" i="55"/>
  <c r="AI33" i="55"/>
  <c r="AJ33" i="55"/>
  <c r="AJ36" i="55" s="1"/>
  <c r="AK33" i="55"/>
  <c r="AL33" i="55"/>
  <c r="AM33" i="55"/>
  <c r="AN33" i="55"/>
  <c r="AN36" i="55" s="1"/>
  <c r="AO33" i="55"/>
  <c r="F34" i="55"/>
  <c r="F36" i="55" s="1"/>
  <c r="G34" i="55"/>
  <c r="H34" i="55"/>
  <c r="I34" i="55"/>
  <c r="J34" i="55"/>
  <c r="K34" i="55"/>
  <c r="L34" i="55"/>
  <c r="M34" i="55"/>
  <c r="N34" i="55"/>
  <c r="N36" i="55" s="1"/>
  <c r="O34" i="55"/>
  <c r="P34" i="55"/>
  <c r="Q34" i="55"/>
  <c r="R34" i="55"/>
  <c r="S34" i="55"/>
  <c r="T34" i="55"/>
  <c r="U34" i="55"/>
  <c r="V34" i="55"/>
  <c r="V36" i="55" s="1"/>
  <c r="W34" i="55"/>
  <c r="X34" i="55"/>
  <c r="Y34" i="55"/>
  <c r="Z34" i="55"/>
  <c r="AA34" i="55"/>
  <c r="AB34" i="55"/>
  <c r="AC34" i="55"/>
  <c r="AD34" i="55"/>
  <c r="AD36" i="55" s="1"/>
  <c r="AE34" i="55"/>
  <c r="AF34" i="55"/>
  <c r="AG34" i="55"/>
  <c r="AH34" i="55"/>
  <c r="AI34" i="55"/>
  <c r="AJ34" i="55"/>
  <c r="AK34" i="55"/>
  <c r="AL34" i="55"/>
  <c r="AL36" i="55" s="1"/>
  <c r="AM34" i="55"/>
  <c r="AN34" i="55"/>
  <c r="AO34" i="55"/>
  <c r="F35" i="55"/>
  <c r="G35" i="55"/>
  <c r="H35" i="55"/>
  <c r="D35" i="55" s="1"/>
  <c r="F35" i="57" s="1"/>
  <c r="H35" i="57" s="1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G36" i="55"/>
  <c r="J36" i="55"/>
  <c r="O36" i="55"/>
  <c r="R36" i="55"/>
  <c r="U36" i="55"/>
  <c r="Z36" i="55"/>
  <c r="AC36" i="55"/>
  <c r="AE36" i="55"/>
  <c r="AH36" i="55"/>
  <c r="AK36" i="55"/>
  <c r="F39" i="55"/>
  <c r="G39" i="55"/>
  <c r="H39" i="55"/>
  <c r="I39" i="55"/>
  <c r="I43" i="55" s="1"/>
  <c r="J39" i="55"/>
  <c r="K39" i="55"/>
  <c r="L39" i="55"/>
  <c r="D39" i="55" s="1"/>
  <c r="F39" i="57" s="1"/>
  <c r="H39" i="57" s="1"/>
  <c r="M39" i="55"/>
  <c r="N39" i="55"/>
  <c r="O39" i="55"/>
  <c r="P39" i="55"/>
  <c r="Q39" i="55"/>
  <c r="Q43" i="55" s="1"/>
  <c r="R39" i="55"/>
  <c r="S39" i="55"/>
  <c r="T39" i="55"/>
  <c r="U39" i="55"/>
  <c r="V39" i="55"/>
  <c r="W39" i="55"/>
  <c r="X39" i="55"/>
  <c r="Y39" i="55"/>
  <c r="Y43" i="55" s="1"/>
  <c r="Z39" i="55"/>
  <c r="AA39" i="55"/>
  <c r="AB39" i="55"/>
  <c r="AC39" i="55"/>
  <c r="AD39" i="55"/>
  <c r="AE39" i="55"/>
  <c r="AF39" i="55"/>
  <c r="AG39" i="55"/>
  <c r="AG43" i="55" s="1"/>
  <c r="AH39" i="55"/>
  <c r="AI39" i="55"/>
  <c r="AJ39" i="55"/>
  <c r="AK39" i="55"/>
  <c r="AL39" i="55"/>
  <c r="AM39" i="55"/>
  <c r="AN39" i="55"/>
  <c r="AO39" i="55"/>
  <c r="F40" i="55"/>
  <c r="F42" i="55" s="1"/>
  <c r="F43" i="55" s="1"/>
  <c r="F82" i="55" s="1"/>
  <c r="F91" i="55" s="1"/>
  <c r="G40" i="55"/>
  <c r="H40" i="55"/>
  <c r="H42" i="55" s="1"/>
  <c r="H43" i="55" s="1"/>
  <c r="I40" i="55"/>
  <c r="I42" i="55" s="1"/>
  <c r="J40" i="55"/>
  <c r="K40" i="55"/>
  <c r="L40" i="55"/>
  <c r="M40" i="55"/>
  <c r="N40" i="55"/>
  <c r="N42" i="55" s="1"/>
  <c r="N43" i="55" s="1"/>
  <c r="N82" i="55" s="1"/>
  <c r="O40" i="55"/>
  <c r="P40" i="55"/>
  <c r="P42" i="55" s="1"/>
  <c r="P43" i="55" s="1"/>
  <c r="Q40" i="55"/>
  <c r="Q42" i="55" s="1"/>
  <c r="R40" i="55"/>
  <c r="S40" i="55"/>
  <c r="T40" i="55"/>
  <c r="U40" i="55"/>
  <c r="V40" i="55"/>
  <c r="V42" i="55" s="1"/>
  <c r="V43" i="55" s="1"/>
  <c r="W40" i="55"/>
  <c r="X40" i="55"/>
  <c r="X42" i="55" s="1"/>
  <c r="X43" i="55" s="1"/>
  <c r="Y40" i="55"/>
  <c r="Y42" i="55" s="1"/>
  <c r="Z40" i="55"/>
  <c r="AA40" i="55"/>
  <c r="AB40" i="55"/>
  <c r="AC40" i="55"/>
  <c r="AD40" i="55"/>
  <c r="AD42" i="55" s="1"/>
  <c r="AD43" i="55" s="1"/>
  <c r="AD82" i="55" s="1"/>
  <c r="AE40" i="55"/>
  <c r="AF40" i="55"/>
  <c r="AF42" i="55" s="1"/>
  <c r="AF43" i="55" s="1"/>
  <c r="AG40" i="55"/>
  <c r="AG42" i="55" s="1"/>
  <c r="AH40" i="55"/>
  <c r="AI40" i="55"/>
  <c r="AJ40" i="55"/>
  <c r="AK40" i="55"/>
  <c r="AL40" i="55"/>
  <c r="AL42" i="55" s="1"/>
  <c r="AL43" i="55" s="1"/>
  <c r="AL82" i="55" s="1"/>
  <c r="AL91" i="55" s="1"/>
  <c r="AM40" i="55"/>
  <c r="AN40" i="55"/>
  <c r="AN42" i="55" s="1"/>
  <c r="AN43" i="55" s="1"/>
  <c r="AO40" i="55"/>
  <c r="AO42" i="55" s="1"/>
  <c r="F41" i="55"/>
  <c r="G41" i="55"/>
  <c r="H41" i="55"/>
  <c r="D41" i="55" s="1"/>
  <c r="F41" i="57" s="1"/>
  <c r="H41" i="57" s="1"/>
  <c r="I41" i="55"/>
  <c r="J41" i="55"/>
  <c r="K41" i="55"/>
  <c r="E41" i="55" s="1"/>
  <c r="G41" i="57" s="1"/>
  <c r="I41" i="57" s="1"/>
  <c r="L41" i="55"/>
  <c r="M41" i="55"/>
  <c r="N41" i="55"/>
  <c r="O41" i="55"/>
  <c r="P41" i="55"/>
  <c r="Q41" i="55"/>
  <c r="R41" i="55"/>
  <c r="S41" i="55"/>
  <c r="T41" i="55"/>
  <c r="U41" i="55"/>
  <c r="U42" i="55" s="1"/>
  <c r="U43" i="55" s="1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K42" i="55" s="1"/>
  <c r="AK43" i="55" s="1"/>
  <c r="AL41" i="55"/>
  <c r="AM41" i="55"/>
  <c r="AN41" i="55"/>
  <c r="AO41" i="55"/>
  <c r="G42" i="55"/>
  <c r="G43" i="55" s="1"/>
  <c r="J42" i="55"/>
  <c r="J43" i="55" s="1"/>
  <c r="L42" i="55"/>
  <c r="M42" i="55"/>
  <c r="M43" i="55" s="1"/>
  <c r="O42" i="55"/>
  <c r="R42" i="55"/>
  <c r="R43" i="55" s="1"/>
  <c r="T42" i="55"/>
  <c r="W42" i="55"/>
  <c r="W43" i="55" s="1"/>
  <c r="Z42" i="55"/>
  <c r="Z43" i="55" s="1"/>
  <c r="AB42" i="55"/>
  <c r="AC42" i="55"/>
  <c r="AC43" i="55" s="1"/>
  <c r="AE42" i="55"/>
  <c r="AH42" i="55"/>
  <c r="AH43" i="55" s="1"/>
  <c r="AJ42" i="55"/>
  <c r="AM42" i="55"/>
  <c r="L43" i="55"/>
  <c r="O43" i="55"/>
  <c r="T43" i="55"/>
  <c r="AB43" i="55"/>
  <c r="AE43" i="55"/>
  <c r="AJ43" i="55"/>
  <c r="AM43" i="55"/>
  <c r="AO43" i="55"/>
  <c r="F45" i="55"/>
  <c r="D45" i="55" s="1"/>
  <c r="F45" i="57" s="1"/>
  <c r="H45" i="57" s="1"/>
  <c r="G45" i="55"/>
  <c r="E45" i="55" s="1"/>
  <c r="G45" i="57" s="1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H47" i="55"/>
  <c r="D47" i="55" s="1"/>
  <c r="F47" i="57" s="1"/>
  <c r="H47" i="57" s="1"/>
  <c r="I47" i="55"/>
  <c r="J47" i="55"/>
  <c r="K47" i="55"/>
  <c r="L47" i="55"/>
  <c r="M47" i="55"/>
  <c r="E47" i="55" s="1"/>
  <c r="G47" i="57" s="1"/>
  <c r="I47" i="57" s="1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D49" i="55" s="1"/>
  <c r="F49" i="57" s="1"/>
  <c r="H49" i="57" s="1"/>
  <c r="K49" i="55"/>
  <c r="L49" i="55"/>
  <c r="M49" i="55"/>
  <c r="E49" i="55" s="1"/>
  <c r="G49" i="57" s="1"/>
  <c r="I49" i="57" s="1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H51" i="55"/>
  <c r="I51" i="55"/>
  <c r="J51" i="55"/>
  <c r="K51" i="55"/>
  <c r="L51" i="55"/>
  <c r="D51" i="55" s="1"/>
  <c r="F51" i="57" s="1"/>
  <c r="H51" i="57" s="1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F56" i="55" s="1"/>
  <c r="G54" i="55"/>
  <c r="H54" i="55"/>
  <c r="I54" i="55"/>
  <c r="I56" i="55" s="1"/>
  <c r="J54" i="55"/>
  <c r="K54" i="55"/>
  <c r="K56" i="55" s="1"/>
  <c r="L54" i="55"/>
  <c r="M54" i="55"/>
  <c r="P54" i="55"/>
  <c r="Q54" i="55"/>
  <c r="Q56" i="55" s="1"/>
  <c r="R54" i="55"/>
  <c r="S54" i="55"/>
  <c r="S56" i="55" s="1"/>
  <c r="T54" i="55"/>
  <c r="U54" i="55"/>
  <c r="U56" i="55" s="1"/>
  <c r="V54" i="55"/>
  <c r="W54" i="55"/>
  <c r="X54" i="55"/>
  <c r="Y54" i="55"/>
  <c r="Y56" i="55" s="1"/>
  <c r="Z54" i="55"/>
  <c r="AA54" i="55"/>
  <c r="AA56" i="55" s="1"/>
  <c r="AB54" i="55"/>
  <c r="AC54" i="55"/>
  <c r="AC56" i="55" s="1"/>
  <c r="AD54" i="55"/>
  <c r="AE54" i="55"/>
  <c r="AF54" i="55"/>
  <c r="AG54" i="55"/>
  <c r="AG56" i="55" s="1"/>
  <c r="AH54" i="55"/>
  <c r="AI54" i="55"/>
  <c r="AI56" i="55" s="1"/>
  <c r="AJ54" i="55"/>
  <c r="AK54" i="55"/>
  <c r="AK56" i="55" s="1"/>
  <c r="AL54" i="55"/>
  <c r="AM54" i="55"/>
  <c r="AN54" i="55"/>
  <c r="AO54" i="55"/>
  <c r="AO56" i="55" s="1"/>
  <c r="F55" i="55"/>
  <c r="G55" i="55"/>
  <c r="E55" i="55" s="1"/>
  <c r="G55" i="57" s="1"/>
  <c r="I55" i="57" s="1"/>
  <c r="H55" i="55"/>
  <c r="I55" i="55"/>
  <c r="J55" i="55"/>
  <c r="K55" i="55"/>
  <c r="L55" i="55"/>
  <c r="M55" i="55"/>
  <c r="M56" i="55" s="1"/>
  <c r="N55" i="55"/>
  <c r="P55" i="55"/>
  <c r="P56" i="55" s="1"/>
  <c r="Q55" i="55"/>
  <c r="R55" i="55"/>
  <c r="S55" i="55"/>
  <c r="T55" i="55"/>
  <c r="T56" i="55" s="1"/>
  <c r="U55" i="55"/>
  <c r="V55" i="55"/>
  <c r="V56" i="55" s="1"/>
  <c r="W55" i="55"/>
  <c r="X55" i="55"/>
  <c r="X56" i="55" s="1"/>
  <c r="Y55" i="55"/>
  <c r="Z55" i="55"/>
  <c r="AA55" i="55"/>
  <c r="AB55" i="55"/>
  <c r="AB56" i="55" s="1"/>
  <c r="AC55" i="55"/>
  <c r="AD55" i="55"/>
  <c r="AD56" i="55" s="1"/>
  <c r="AE55" i="55"/>
  <c r="AF55" i="55"/>
  <c r="AF56" i="55" s="1"/>
  <c r="AG55" i="55"/>
  <c r="AH55" i="55"/>
  <c r="AI55" i="55"/>
  <c r="AJ55" i="55"/>
  <c r="AJ56" i="55" s="1"/>
  <c r="AK55" i="55"/>
  <c r="AL55" i="55"/>
  <c r="AL56" i="55" s="1"/>
  <c r="AM55" i="55"/>
  <c r="AN55" i="55"/>
  <c r="AO55" i="55"/>
  <c r="H56" i="55"/>
  <c r="J56" i="55"/>
  <c r="L56" i="55"/>
  <c r="N56" i="55"/>
  <c r="O56" i="55"/>
  <c r="R56" i="55"/>
  <c r="W56" i="55"/>
  <c r="Z56" i="55"/>
  <c r="AE56" i="55"/>
  <c r="AH56" i="55"/>
  <c r="AM56" i="55"/>
  <c r="AN56" i="55"/>
  <c r="F59" i="55"/>
  <c r="G59" i="55"/>
  <c r="G61" i="55" s="1"/>
  <c r="H59" i="55"/>
  <c r="I59" i="55"/>
  <c r="I61" i="55" s="1"/>
  <c r="J59" i="55"/>
  <c r="J61" i="55" s="1"/>
  <c r="K59" i="55"/>
  <c r="L59" i="55"/>
  <c r="L61" i="55" s="1"/>
  <c r="M59" i="55"/>
  <c r="N59" i="55"/>
  <c r="O59" i="55"/>
  <c r="O61" i="55" s="1"/>
  <c r="P59" i="55"/>
  <c r="Q59" i="55"/>
  <c r="Q61" i="55" s="1"/>
  <c r="R59" i="55"/>
  <c r="R61" i="55" s="1"/>
  <c r="S59" i="55"/>
  <c r="T59" i="55"/>
  <c r="T61" i="55" s="1"/>
  <c r="U59" i="55"/>
  <c r="V59" i="55"/>
  <c r="W59" i="55"/>
  <c r="W61" i="55" s="1"/>
  <c r="X59" i="55"/>
  <c r="Y59" i="55"/>
  <c r="Y61" i="55" s="1"/>
  <c r="Z59" i="55"/>
  <c r="Z61" i="55" s="1"/>
  <c r="AA59" i="55"/>
  <c r="AB59" i="55"/>
  <c r="AB61" i="55" s="1"/>
  <c r="AC59" i="55"/>
  <c r="AD59" i="55"/>
  <c r="AE59" i="55"/>
  <c r="AE61" i="55" s="1"/>
  <c r="AF59" i="55"/>
  <c r="AG59" i="55"/>
  <c r="AG61" i="55" s="1"/>
  <c r="AH59" i="55"/>
  <c r="AH61" i="55" s="1"/>
  <c r="AI59" i="55"/>
  <c r="AJ59" i="55"/>
  <c r="AJ61" i="55" s="1"/>
  <c r="AK59" i="55"/>
  <c r="AL59" i="55"/>
  <c r="AM59" i="55"/>
  <c r="AM61" i="55" s="1"/>
  <c r="AN59" i="55"/>
  <c r="AO59" i="55"/>
  <c r="AO61" i="55" s="1"/>
  <c r="D60" i="55"/>
  <c r="F60" i="57" s="1"/>
  <c r="H60" i="57" s="1"/>
  <c r="F60" i="55"/>
  <c r="G60" i="55"/>
  <c r="H60" i="55"/>
  <c r="I60" i="55"/>
  <c r="E60" i="55" s="1"/>
  <c r="G60" i="57" s="1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F61" i="55"/>
  <c r="H61" i="55"/>
  <c r="K61" i="55"/>
  <c r="M61" i="55"/>
  <c r="N61" i="55"/>
  <c r="P61" i="55"/>
  <c r="S61" i="55"/>
  <c r="U61" i="55"/>
  <c r="V61" i="55"/>
  <c r="X61" i="55"/>
  <c r="AA61" i="55"/>
  <c r="AC61" i="55"/>
  <c r="AD61" i="55"/>
  <c r="AF61" i="55"/>
  <c r="AI61" i="55"/>
  <c r="AK61" i="55"/>
  <c r="AL61" i="55"/>
  <c r="AN61" i="55"/>
  <c r="F64" i="55"/>
  <c r="G64" i="55"/>
  <c r="G66" i="55" s="1"/>
  <c r="H64" i="55"/>
  <c r="H66" i="55" s="1"/>
  <c r="I64" i="55"/>
  <c r="J64" i="55"/>
  <c r="J66" i="55" s="1"/>
  <c r="K64" i="55"/>
  <c r="L64" i="55"/>
  <c r="M64" i="55"/>
  <c r="E64" i="55" s="1"/>
  <c r="N64" i="55"/>
  <c r="O64" i="55"/>
  <c r="O66" i="55" s="1"/>
  <c r="P64" i="55"/>
  <c r="P66" i="55" s="1"/>
  <c r="Q64" i="55"/>
  <c r="R64" i="55"/>
  <c r="R66" i="55" s="1"/>
  <c r="S64" i="55"/>
  <c r="T64" i="55"/>
  <c r="U64" i="55"/>
  <c r="U66" i="55" s="1"/>
  <c r="V64" i="55"/>
  <c r="W64" i="55"/>
  <c r="W66" i="55" s="1"/>
  <c r="X64" i="55"/>
  <c r="X66" i="55" s="1"/>
  <c r="Y64" i="55"/>
  <c r="Z64" i="55"/>
  <c r="Z66" i="55" s="1"/>
  <c r="AA64" i="55"/>
  <c r="AB64" i="55"/>
  <c r="AC64" i="55"/>
  <c r="AC66" i="55" s="1"/>
  <c r="AD64" i="55"/>
  <c r="AE64" i="55"/>
  <c r="AE66" i="55" s="1"/>
  <c r="AF64" i="55"/>
  <c r="AF66" i="55" s="1"/>
  <c r="AG64" i="55"/>
  <c r="AH64" i="55"/>
  <c r="AH66" i="55" s="1"/>
  <c r="AI64" i="55"/>
  <c r="AJ64" i="55"/>
  <c r="AK64" i="55"/>
  <c r="AK66" i="55" s="1"/>
  <c r="AL64" i="55"/>
  <c r="AM64" i="55"/>
  <c r="AM66" i="55" s="1"/>
  <c r="AN64" i="55"/>
  <c r="AN66" i="55" s="1"/>
  <c r="AO64" i="55"/>
  <c r="F65" i="55"/>
  <c r="G65" i="55"/>
  <c r="E65" i="55" s="1"/>
  <c r="G65" i="57" s="1"/>
  <c r="H65" i="55"/>
  <c r="I65" i="55"/>
  <c r="J65" i="55"/>
  <c r="K65" i="55"/>
  <c r="L65" i="55"/>
  <c r="L66" i="55" s="1"/>
  <c r="M65" i="55"/>
  <c r="N65" i="55"/>
  <c r="O65" i="55"/>
  <c r="P65" i="55"/>
  <c r="Q65" i="55"/>
  <c r="R65" i="55"/>
  <c r="S65" i="55"/>
  <c r="T65" i="55"/>
  <c r="T66" i="55" s="1"/>
  <c r="U65" i="55"/>
  <c r="V65" i="55"/>
  <c r="W65" i="55"/>
  <c r="X65" i="55"/>
  <c r="Y65" i="55"/>
  <c r="Z65" i="55"/>
  <c r="AA65" i="55"/>
  <c r="AB65" i="55"/>
  <c r="AB66" i="55" s="1"/>
  <c r="AC65" i="55"/>
  <c r="AD65" i="55"/>
  <c r="AE65" i="55"/>
  <c r="AF65" i="55"/>
  <c r="AG65" i="55"/>
  <c r="AH65" i="55"/>
  <c r="AI65" i="55"/>
  <c r="AJ65" i="55"/>
  <c r="AJ66" i="55" s="1"/>
  <c r="AK65" i="55"/>
  <c r="AL65" i="55"/>
  <c r="AM65" i="55"/>
  <c r="AN65" i="55"/>
  <c r="AO65" i="55"/>
  <c r="F66" i="55"/>
  <c r="I66" i="55"/>
  <c r="K66" i="55"/>
  <c r="N66" i="55"/>
  <c r="Q66" i="55"/>
  <c r="S66" i="55"/>
  <c r="V66" i="55"/>
  <c r="Y66" i="55"/>
  <c r="AA66" i="55"/>
  <c r="AD66" i="55"/>
  <c r="AG66" i="55"/>
  <c r="AI66" i="55"/>
  <c r="AL66" i="55"/>
  <c r="AO66" i="55"/>
  <c r="F70" i="55"/>
  <c r="G70" i="55"/>
  <c r="H70" i="55"/>
  <c r="H72" i="55" s="1"/>
  <c r="I70" i="55"/>
  <c r="J70" i="55"/>
  <c r="K70" i="55"/>
  <c r="E70" i="55" s="1"/>
  <c r="L70" i="55"/>
  <c r="M70" i="55"/>
  <c r="M72" i="55" s="1"/>
  <c r="N70" i="55"/>
  <c r="N72" i="55" s="1"/>
  <c r="O70" i="55"/>
  <c r="P70" i="55"/>
  <c r="P72" i="55" s="1"/>
  <c r="Q70" i="55"/>
  <c r="R70" i="55"/>
  <c r="S70" i="55"/>
  <c r="S72" i="55" s="1"/>
  <c r="T70" i="55"/>
  <c r="U70" i="55"/>
  <c r="U72" i="55" s="1"/>
  <c r="V70" i="55"/>
  <c r="V72" i="55" s="1"/>
  <c r="W70" i="55"/>
  <c r="X70" i="55"/>
  <c r="X72" i="55" s="1"/>
  <c r="Y70" i="55"/>
  <c r="Z70" i="55"/>
  <c r="AA70" i="55"/>
  <c r="AA72" i="55" s="1"/>
  <c r="AB70" i="55"/>
  <c r="AC70" i="55"/>
  <c r="AC72" i="55" s="1"/>
  <c r="AD70" i="55"/>
  <c r="AD72" i="55" s="1"/>
  <c r="AE70" i="55"/>
  <c r="AF70" i="55"/>
  <c r="AF72" i="55" s="1"/>
  <c r="AG70" i="55"/>
  <c r="AH70" i="55"/>
  <c r="AI70" i="55"/>
  <c r="AI72" i="55" s="1"/>
  <c r="AJ70" i="55"/>
  <c r="AK70" i="55"/>
  <c r="AK72" i="55" s="1"/>
  <c r="AL70" i="55"/>
  <c r="AL72" i="55" s="1"/>
  <c r="AM70" i="55"/>
  <c r="AN70" i="55"/>
  <c r="AN72" i="55" s="1"/>
  <c r="AO70" i="55"/>
  <c r="F71" i="55"/>
  <c r="G71" i="55"/>
  <c r="H71" i="55"/>
  <c r="I71" i="55"/>
  <c r="J71" i="55"/>
  <c r="J72" i="55" s="1"/>
  <c r="K71" i="55"/>
  <c r="L71" i="55"/>
  <c r="M71" i="55"/>
  <c r="E71" i="55" s="1"/>
  <c r="N71" i="55"/>
  <c r="O71" i="55"/>
  <c r="P71" i="55"/>
  <c r="Q71" i="55"/>
  <c r="R71" i="55"/>
  <c r="R72" i="55" s="1"/>
  <c r="S71" i="55"/>
  <c r="T71" i="55"/>
  <c r="U71" i="55"/>
  <c r="V71" i="55"/>
  <c r="W71" i="55"/>
  <c r="X71" i="55"/>
  <c r="Y71" i="55"/>
  <c r="Z71" i="55"/>
  <c r="Z72" i="55" s="1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G72" i="55"/>
  <c r="I72" i="55"/>
  <c r="L72" i="55"/>
  <c r="O72" i="55"/>
  <c r="Q72" i="55"/>
  <c r="T72" i="55"/>
  <c r="W72" i="55"/>
  <c r="Y72" i="55"/>
  <c r="AB72" i="55"/>
  <c r="AE72" i="55"/>
  <c r="AG72" i="55"/>
  <c r="AH72" i="55"/>
  <c r="AJ72" i="55"/>
  <c r="AM72" i="55"/>
  <c r="AO72" i="55"/>
  <c r="F73" i="55"/>
  <c r="D73" i="55" s="1"/>
  <c r="F73" i="57" s="1"/>
  <c r="H73" i="57" s="1"/>
  <c r="G73" i="55"/>
  <c r="H73" i="55"/>
  <c r="I73" i="55"/>
  <c r="E73" i="55" s="1"/>
  <c r="G73" i="57" s="1"/>
  <c r="I73" i="57" s="1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H75" i="55"/>
  <c r="I75" i="55"/>
  <c r="J75" i="55"/>
  <c r="K75" i="55"/>
  <c r="L75" i="55"/>
  <c r="M75" i="55"/>
  <c r="E75" i="55" s="1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F76" i="57" s="1"/>
  <c r="H76" i="57" s="1"/>
  <c r="F76" i="55"/>
  <c r="G76" i="55"/>
  <c r="E76" i="55" s="1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D77" i="55" s="1"/>
  <c r="F77" i="57" s="1"/>
  <c r="H77" i="57" s="1"/>
  <c r="G77" i="55"/>
  <c r="H77" i="55"/>
  <c r="I77" i="55"/>
  <c r="E77" i="55" s="1"/>
  <c r="G77" i="57" s="1"/>
  <c r="I77" i="57" s="1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J78" i="55"/>
  <c r="K78" i="55"/>
  <c r="E78" i="55" s="1"/>
  <c r="G78" i="57" s="1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E79" i="55" s="1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E80" i="55" s="1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H81" i="55"/>
  <c r="I81" i="55"/>
  <c r="E81" i="55" s="1"/>
  <c r="G81" i="57" s="1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V82" i="55"/>
  <c r="T649" i="44" s="1"/>
  <c r="E86" i="55"/>
  <c r="E89" i="55" s="1"/>
  <c r="G25" i="4" s="1"/>
  <c r="H25" i="4" s="1"/>
  <c r="F86" i="55"/>
  <c r="D86" i="55" s="1"/>
  <c r="F86" i="57" s="1"/>
  <c r="G86" i="55"/>
  <c r="G89" i="55" s="1"/>
  <c r="D87" i="55"/>
  <c r="E87" i="55"/>
  <c r="F87" i="55"/>
  <c r="G87" i="55"/>
  <c r="E88" i="55"/>
  <c r="F88" i="55"/>
  <c r="D88" i="55" s="1"/>
  <c r="F88" i="57" s="1"/>
  <c r="H88" i="57" s="1"/>
  <c r="G88" i="55"/>
  <c r="F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V91" i="55"/>
  <c r="A5" i="57"/>
  <c r="D11" i="57"/>
  <c r="D16" i="57" s="1"/>
  <c r="E11" i="57"/>
  <c r="D12" i="57"/>
  <c r="E12" i="57"/>
  <c r="D13" i="57"/>
  <c r="E13" i="57"/>
  <c r="D14" i="57"/>
  <c r="E14" i="57"/>
  <c r="D15" i="57"/>
  <c r="E15" i="57"/>
  <c r="G15" i="57"/>
  <c r="I15" i="57"/>
  <c r="D19" i="57"/>
  <c r="E19" i="57"/>
  <c r="E24" i="57" s="1"/>
  <c r="D20" i="57"/>
  <c r="E20" i="57"/>
  <c r="E21" i="57"/>
  <c r="D22" i="57"/>
  <c r="D23" i="57"/>
  <c r="E23" i="57"/>
  <c r="E27" i="57"/>
  <c r="E28" i="57"/>
  <c r="E29" i="57"/>
  <c r="D33" i="57"/>
  <c r="E33" i="57"/>
  <c r="E34" i="57"/>
  <c r="D35" i="57"/>
  <c r="D39" i="57"/>
  <c r="E41" i="57"/>
  <c r="D45" i="57"/>
  <c r="D47" i="57"/>
  <c r="E47" i="57"/>
  <c r="D49" i="57"/>
  <c r="E49" i="57"/>
  <c r="D51" i="57"/>
  <c r="E51" i="57"/>
  <c r="D54" i="57"/>
  <c r="D55" i="57"/>
  <c r="E55" i="57"/>
  <c r="D56" i="57"/>
  <c r="D60" i="57"/>
  <c r="E60" i="57"/>
  <c r="I60" i="57"/>
  <c r="D64" i="57"/>
  <c r="G64" i="57"/>
  <c r="D71" i="57"/>
  <c r="E71" i="57"/>
  <c r="G71" i="57"/>
  <c r="D73" i="57"/>
  <c r="D74" i="57"/>
  <c r="E74" i="57"/>
  <c r="D75" i="57"/>
  <c r="E75" i="57"/>
  <c r="G75" i="57"/>
  <c r="I75" i="57" s="1"/>
  <c r="D76" i="57"/>
  <c r="G76" i="57"/>
  <c r="D77" i="57"/>
  <c r="D78" i="57"/>
  <c r="D79" i="57"/>
  <c r="E79" i="57"/>
  <c r="G79" i="57"/>
  <c r="I79" i="57" s="1"/>
  <c r="E80" i="57"/>
  <c r="G80" i="57"/>
  <c r="I80" i="57"/>
  <c r="I81" i="57"/>
  <c r="E86" i="57"/>
  <c r="G86" i="57"/>
  <c r="D87" i="57"/>
  <c r="G87" i="57"/>
  <c r="G88" i="57"/>
  <c r="A5" i="12"/>
  <c r="D11" i="12"/>
  <c r="E11" i="12"/>
  <c r="J11" i="12"/>
  <c r="K11" i="12"/>
  <c r="K16" i="12" s="1"/>
  <c r="D12" i="12"/>
  <c r="E12" i="12"/>
  <c r="J12" i="12"/>
  <c r="K12" i="12"/>
  <c r="D13" i="12"/>
  <c r="E13" i="12"/>
  <c r="E16" i="12" s="1"/>
  <c r="J13" i="12"/>
  <c r="K13" i="12"/>
  <c r="D14" i="12"/>
  <c r="E14" i="12"/>
  <c r="J14" i="12"/>
  <c r="K14" i="12"/>
  <c r="D15" i="12"/>
  <c r="E15" i="12"/>
  <c r="J15" i="12"/>
  <c r="K15" i="12"/>
  <c r="D16" i="12"/>
  <c r="J16" i="12"/>
  <c r="D19" i="12"/>
  <c r="E19" i="12"/>
  <c r="J19" i="12"/>
  <c r="K19" i="12"/>
  <c r="D20" i="12"/>
  <c r="E20" i="12"/>
  <c r="J20" i="12"/>
  <c r="K20" i="12"/>
  <c r="K24" i="12" s="1"/>
  <c r="D21" i="12"/>
  <c r="E21" i="12"/>
  <c r="J21" i="12"/>
  <c r="K21" i="12"/>
  <c r="D22" i="12"/>
  <c r="E22" i="12"/>
  <c r="J22" i="12"/>
  <c r="K22" i="12"/>
  <c r="D23" i="12"/>
  <c r="E23" i="12"/>
  <c r="J23" i="12"/>
  <c r="K23" i="12"/>
  <c r="D27" i="12"/>
  <c r="D29" i="12" s="1"/>
  <c r="E27" i="12"/>
  <c r="J27" i="12"/>
  <c r="K27" i="12"/>
  <c r="K29" i="12" s="1"/>
  <c r="D28" i="12"/>
  <c r="E28" i="12"/>
  <c r="J28" i="12"/>
  <c r="J29" i="12" s="1"/>
  <c r="K28" i="12"/>
  <c r="E29" i="12"/>
  <c r="D32" i="12"/>
  <c r="E32" i="12"/>
  <c r="J32" i="12"/>
  <c r="K32" i="12"/>
  <c r="D33" i="12"/>
  <c r="E33" i="12"/>
  <c r="J33" i="12"/>
  <c r="K33" i="12"/>
  <c r="D34" i="12"/>
  <c r="E34" i="12"/>
  <c r="J34" i="12"/>
  <c r="J36" i="12" s="1"/>
  <c r="K34" i="12"/>
  <c r="D35" i="12"/>
  <c r="E35" i="12"/>
  <c r="E36" i="12" s="1"/>
  <c r="J35" i="12"/>
  <c r="K35" i="12"/>
  <c r="K36" i="12"/>
  <c r="L37" i="12"/>
  <c r="M37" i="12"/>
  <c r="D39" i="12"/>
  <c r="E39" i="12"/>
  <c r="J39" i="12"/>
  <c r="K39" i="12"/>
  <c r="D40" i="12"/>
  <c r="E40" i="12"/>
  <c r="E42" i="12" s="1"/>
  <c r="E43" i="12" s="1"/>
  <c r="J40" i="12"/>
  <c r="J42" i="12" s="1"/>
  <c r="J43" i="12" s="1"/>
  <c r="K40" i="12"/>
  <c r="D41" i="12"/>
  <c r="E41" i="12"/>
  <c r="J41" i="12"/>
  <c r="K41" i="12"/>
  <c r="K42" i="12" s="1"/>
  <c r="K43" i="12" s="1"/>
  <c r="D42" i="12"/>
  <c r="D43" i="12" s="1"/>
  <c r="D45" i="12"/>
  <c r="E45" i="12"/>
  <c r="J45" i="12"/>
  <c r="K45" i="12"/>
  <c r="D47" i="12"/>
  <c r="E47" i="12"/>
  <c r="J47" i="12"/>
  <c r="K47" i="12"/>
  <c r="K82" i="12" s="1"/>
  <c r="K91" i="12" s="1"/>
  <c r="D49" i="12"/>
  <c r="E49" i="12"/>
  <c r="J49" i="12"/>
  <c r="K49" i="12"/>
  <c r="D51" i="12"/>
  <c r="E51" i="12"/>
  <c r="J51" i="12"/>
  <c r="K51" i="12"/>
  <c r="D54" i="12"/>
  <c r="E54" i="12"/>
  <c r="E56" i="12" s="1"/>
  <c r="J54" i="12"/>
  <c r="J56" i="12" s="1"/>
  <c r="K54" i="12"/>
  <c r="D55" i="12"/>
  <c r="E55" i="12"/>
  <c r="J55" i="12"/>
  <c r="K55" i="12"/>
  <c r="K56" i="12" s="1"/>
  <c r="D56" i="12"/>
  <c r="D59" i="12"/>
  <c r="E59" i="12"/>
  <c r="J59" i="12"/>
  <c r="J61" i="12" s="1"/>
  <c r="K59" i="12"/>
  <c r="D60" i="12"/>
  <c r="E60" i="12"/>
  <c r="E61" i="12" s="1"/>
  <c r="J60" i="12"/>
  <c r="K60" i="12"/>
  <c r="D61" i="12"/>
  <c r="K61" i="12"/>
  <c r="D64" i="12"/>
  <c r="E64" i="12"/>
  <c r="J64" i="12"/>
  <c r="K64" i="12"/>
  <c r="K66" i="12" s="1"/>
  <c r="D65" i="12"/>
  <c r="E65" i="12"/>
  <c r="J65" i="12"/>
  <c r="K65" i="12"/>
  <c r="D66" i="12"/>
  <c r="E66" i="12"/>
  <c r="J66" i="12"/>
  <c r="D70" i="12"/>
  <c r="E70" i="12"/>
  <c r="E72" i="12" s="1"/>
  <c r="J70" i="12"/>
  <c r="K70" i="12"/>
  <c r="K72" i="12" s="1"/>
  <c r="D71" i="12"/>
  <c r="E71" i="12"/>
  <c r="J71" i="12"/>
  <c r="K71" i="12"/>
  <c r="D72" i="12"/>
  <c r="J72" i="12"/>
  <c r="D73" i="12"/>
  <c r="E73" i="12"/>
  <c r="H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F86" i="12"/>
  <c r="G86" i="12"/>
  <c r="I86" i="12"/>
  <c r="J86" i="12"/>
  <c r="K86" i="12"/>
  <c r="D87" i="12"/>
  <c r="E87" i="12"/>
  <c r="F87" i="12"/>
  <c r="G87" i="12"/>
  <c r="J87" i="12"/>
  <c r="K87" i="12"/>
  <c r="D88" i="12"/>
  <c r="E88" i="12"/>
  <c r="E89" i="12" s="1"/>
  <c r="F88" i="12"/>
  <c r="G88" i="12"/>
  <c r="J88" i="12"/>
  <c r="K88" i="12"/>
  <c r="J89" i="12"/>
  <c r="K89" i="12"/>
  <c r="A5" i="24"/>
  <c r="T8" i="24"/>
  <c r="V8" i="24"/>
  <c r="X8" i="24"/>
  <c r="Z8" i="24"/>
  <c r="AB8" i="24"/>
  <c r="AD8" i="24"/>
  <c r="AF8" i="24"/>
  <c r="AH8" i="24"/>
  <c r="AJ8" i="24"/>
  <c r="AL8" i="24"/>
  <c r="AN8" i="24"/>
  <c r="F11" i="24"/>
  <c r="AF11" i="24"/>
  <c r="AG11" i="24"/>
  <c r="AH11" i="24"/>
  <c r="AH16" i="24" s="1"/>
  <c r="AI11" i="24"/>
  <c r="AJ11" i="24"/>
  <c r="AK11" i="24"/>
  <c r="AL11" i="24"/>
  <c r="AM11" i="24"/>
  <c r="AN11" i="24"/>
  <c r="AO11" i="24"/>
  <c r="F12" i="24"/>
  <c r="T12" i="24"/>
  <c r="AF12" i="24"/>
  <c r="AG12" i="24"/>
  <c r="AH12" i="24"/>
  <c r="AI12" i="24"/>
  <c r="AJ12" i="24"/>
  <c r="AJ16" i="24" s="1"/>
  <c r="AJ82" i="24" s="1"/>
  <c r="AK12" i="24"/>
  <c r="AK16" i="24" s="1"/>
  <c r="AL12" i="24"/>
  <c r="AM12" i="24"/>
  <c r="AN12" i="24"/>
  <c r="AO12" i="24"/>
  <c r="F13" i="24"/>
  <c r="G13" i="24"/>
  <c r="N13" i="24"/>
  <c r="AF13" i="24"/>
  <c r="AG13" i="24"/>
  <c r="AH13" i="24"/>
  <c r="AI13" i="24"/>
  <c r="AJ13" i="24"/>
  <c r="AK13" i="24"/>
  <c r="AL13" i="24"/>
  <c r="AL16" i="24" s="1"/>
  <c r="AM13" i="24"/>
  <c r="AM16" i="24" s="1"/>
  <c r="AN13" i="24"/>
  <c r="AO13" i="24"/>
  <c r="F14" i="24"/>
  <c r="G14" i="24"/>
  <c r="H14" i="24"/>
  <c r="AF14" i="24"/>
  <c r="AG14" i="24"/>
  <c r="AH14" i="24"/>
  <c r="AI14" i="24"/>
  <c r="AJ14" i="24"/>
  <c r="AK14" i="24"/>
  <c r="AL14" i="24"/>
  <c r="AM14" i="24"/>
  <c r="AN14" i="24"/>
  <c r="AO14" i="24"/>
  <c r="F15" i="24"/>
  <c r="G15" i="24"/>
  <c r="AF15" i="24"/>
  <c r="AG15" i="24"/>
  <c r="AH15" i="24"/>
  <c r="AI15" i="24"/>
  <c r="AJ15" i="24"/>
  <c r="AK15" i="24"/>
  <c r="AL15" i="24"/>
  <c r="AM15" i="24"/>
  <c r="AN15" i="24"/>
  <c r="AO15" i="24"/>
  <c r="F19" i="24"/>
  <c r="N19" i="24"/>
  <c r="V19" i="24"/>
  <c r="AF19" i="24"/>
  <c r="AG19" i="24"/>
  <c r="AH19" i="24"/>
  <c r="AI19" i="24"/>
  <c r="AJ19" i="24"/>
  <c r="AJ24" i="24" s="1"/>
  <c r="AK19" i="24"/>
  <c r="AL19" i="24"/>
  <c r="AM19" i="24"/>
  <c r="AN19" i="24"/>
  <c r="AO19" i="24"/>
  <c r="F20" i="24"/>
  <c r="G20" i="24"/>
  <c r="AF20" i="24"/>
  <c r="AG20" i="24"/>
  <c r="AH20" i="24"/>
  <c r="AI20" i="24"/>
  <c r="AJ20" i="24"/>
  <c r="AK20" i="24"/>
  <c r="AL20" i="24"/>
  <c r="AM20" i="24"/>
  <c r="AN20" i="24"/>
  <c r="AN24" i="24" s="1"/>
  <c r="AO20" i="24"/>
  <c r="AO24" i="24" s="1"/>
  <c r="F21" i="24"/>
  <c r="G21" i="24"/>
  <c r="AF21" i="24"/>
  <c r="AG21" i="24"/>
  <c r="AH21" i="24"/>
  <c r="AH24" i="24" s="1"/>
  <c r="AI21" i="24"/>
  <c r="AI24" i="24" s="1"/>
  <c r="AJ21" i="24"/>
  <c r="AK21" i="24"/>
  <c r="AL21" i="24"/>
  <c r="AM21" i="24"/>
  <c r="AN21" i="24"/>
  <c r="AO21" i="24"/>
  <c r="F22" i="24"/>
  <c r="G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AF23" i="24"/>
  <c r="AG23" i="24"/>
  <c r="AH23" i="24"/>
  <c r="AI23" i="24"/>
  <c r="AJ23" i="24"/>
  <c r="AK23" i="24"/>
  <c r="AL23" i="24"/>
  <c r="AM23" i="24"/>
  <c r="AN23" i="24"/>
  <c r="AO23" i="24"/>
  <c r="AF24" i="24"/>
  <c r="AG24" i="24"/>
  <c r="F27" i="24"/>
  <c r="G27" i="24"/>
  <c r="AF27" i="24"/>
  <c r="AF29" i="24" s="1"/>
  <c r="AG27" i="24"/>
  <c r="AH27" i="24"/>
  <c r="AH29" i="24" s="1"/>
  <c r="AI27" i="24"/>
  <c r="AI29" i="24" s="1"/>
  <c r="AJ27" i="24"/>
  <c r="AK27" i="24"/>
  <c r="AL27" i="24"/>
  <c r="AM27" i="24"/>
  <c r="AN27" i="24"/>
  <c r="AN29" i="24" s="1"/>
  <c r="AO27" i="24"/>
  <c r="F28" i="24"/>
  <c r="G28" i="24"/>
  <c r="AF28" i="24"/>
  <c r="AG28" i="24"/>
  <c r="AH28" i="24"/>
  <c r="AI28" i="24"/>
  <c r="AJ28" i="24"/>
  <c r="AJ29" i="24" s="1"/>
  <c r="AK28" i="24"/>
  <c r="AK29" i="24" s="1"/>
  <c r="AL28" i="24"/>
  <c r="AM28" i="24"/>
  <c r="AN28" i="24"/>
  <c r="AO28" i="24"/>
  <c r="F29" i="24"/>
  <c r="G29" i="24"/>
  <c r="AG29" i="24"/>
  <c r="AL29" i="24"/>
  <c r="AM29" i="24"/>
  <c r="AO29" i="24"/>
  <c r="F32" i="24"/>
  <c r="G32" i="24"/>
  <c r="P32" i="24"/>
  <c r="AF32" i="24"/>
  <c r="AF36" i="24" s="1"/>
  <c r="AG32" i="24"/>
  <c r="AH32" i="24"/>
  <c r="AI32" i="24"/>
  <c r="AJ32" i="24"/>
  <c r="AK32" i="24"/>
  <c r="AL32" i="24"/>
  <c r="AM32" i="24"/>
  <c r="AN32" i="24"/>
  <c r="AO32" i="24"/>
  <c r="F33" i="24"/>
  <c r="G33" i="24"/>
  <c r="AF33" i="24"/>
  <c r="AG33" i="24"/>
  <c r="AH33" i="24"/>
  <c r="AH36" i="24" s="1"/>
  <c r="AH82" i="24" s="1"/>
  <c r="AI33" i="24"/>
  <c r="AI36" i="24" s="1"/>
  <c r="AJ33" i="24"/>
  <c r="AK33" i="24"/>
  <c r="AL33" i="24"/>
  <c r="AM33" i="24"/>
  <c r="AN33" i="24"/>
  <c r="AO33" i="24"/>
  <c r="F34" i="24"/>
  <c r="G34" i="24"/>
  <c r="AF34" i="24"/>
  <c r="AG34" i="24"/>
  <c r="AH34" i="24"/>
  <c r="AI34" i="24"/>
  <c r="AJ34" i="24"/>
  <c r="AJ36" i="24" s="1"/>
  <c r="AK34" i="24"/>
  <c r="AL34" i="24"/>
  <c r="AM34" i="24"/>
  <c r="AN34" i="24"/>
  <c r="AO34" i="24"/>
  <c r="F35" i="24"/>
  <c r="G35" i="24"/>
  <c r="V35" i="24"/>
  <c r="AF35" i="24"/>
  <c r="AG35" i="24"/>
  <c r="AH35" i="24"/>
  <c r="AI35" i="24"/>
  <c r="AJ35" i="24"/>
  <c r="AK35" i="24"/>
  <c r="AL35" i="24"/>
  <c r="AM35" i="24"/>
  <c r="AM36" i="24" s="1"/>
  <c r="AN35" i="24"/>
  <c r="AO35" i="24"/>
  <c r="F36" i="24"/>
  <c r="AG36" i="24"/>
  <c r="AL36" i="24"/>
  <c r="AN36" i="24"/>
  <c r="AO36" i="24"/>
  <c r="F39" i="24"/>
  <c r="G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L40" i="24"/>
  <c r="AF40" i="24"/>
  <c r="AG40" i="24"/>
  <c r="AH40" i="24"/>
  <c r="AH42" i="24" s="1"/>
  <c r="AI40" i="24"/>
  <c r="AJ40" i="24"/>
  <c r="AJ42" i="24" s="1"/>
  <c r="AJ43" i="24" s="1"/>
  <c r="AK40" i="24"/>
  <c r="AK42" i="24" s="1"/>
  <c r="AK43" i="24" s="1"/>
  <c r="AL40" i="24"/>
  <c r="AM40" i="24"/>
  <c r="AN40" i="24"/>
  <c r="AO40" i="24"/>
  <c r="F41" i="24"/>
  <c r="G41" i="24"/>
  <c r="AF41" i="24"/>
  <c r="AG41" i="24"/>
  <c r="AH41" i="24"/>
  <c r="AI41" i="24"/>
  <c r="AJ41" i="24"/>
  <c r="AK41" i="24"/>
  <c r="AL41" i="24"/>
  <c r="AM41" i="24"/>
  <c r="AM42" i="24" s="1"/>
  <c r="AM43" i="24" s="1"/>
  <c r="AN41" i="24"/>
  <c r="AO41" i="24"/>
  <c r="AO42" i="24" s="1"/>
  <c r="AO43" i="24" s="1"/>
  <c r="F42" i="24"/>
  <c r="F43" i="24" s="1"/>
  <c r="AF42" i="24"/>
  <c r="AF43" i="24" s="1"/>
  <c r="AG42" i="24"/>
  <c r="AG43" i="24" s="1"/>
  <c r="AI42" i="24"/>
  <c r="AI43" i="24" s="1"/>
  <c r="AL42" i="24"/>
  <c r="AL43" i="24" s="1"/>
  <c r="AN42" i="24"/>
  <c r="AH43" i="24"/>
  <c r="AN43" i="24"/>
  <c r="F45" i="24"/>
  <c r="G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V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Z49" i="24"/>
  <c r="AF49" i="24"/>
  <c r="AG49" i="24"/>
  <c r="AH49" i="24"/>
  <c r="AI49" i="24"/>
  <c r="AJ49" i="24"/>
  <c r="AK49" i="24"/>
  <c r="AL49" i="24"/>
  <c r="AM49" i="24"/>
  <c r="AN49" i="24"/>
  <c r="AO49" i="24"/>
  <c r="F51" i="24"/>
  <c r="L51" i="24"/>
  <c r="AF51" i="24"/>
  <c r="AG51" i="24"/>
  <c r="AH51" i="24"/>
  <c r="AI51" i="24"/>
  <c r="AJ51" i="24"/>
  <c r="AK51" i="24"/>
  <c r="AL51" i="24"/>
  <c r="AM51" i="24"/>
  <c r="AN51" i="24"/>
  <c r="AO51" i="24"/>
  <c r="F54" i="24"/>
  <c r="N54" i="24"/>
  <c r="X54" i="24"/>
  <c r="AF54" i="24"/>
  <c r="AF56" i="24" s="1"/>
  <c r="AG54" i="24"/>
  <c r="AG56" i="24" s="1"/>
  <c r="AH54" i="24"/>
  <c r="AH56" i="24" s="1"/>
  <c r="AI54" i="24"/>
  <c r="AJ54" i="24"/>
  <c r="AK54" i="24"/>
  <c r="AL54" i="24"/>
  <c r="AM54" i="24"/>
  <c r="AN54" i="24"/>
  <c r="AN56" i="24" s="1"/>
  <c r="AO54" i="24"/>
  <c r="AO56" i="24" s="1"/>
  <c r="F55" i="24"/>
  <c r="AF55" i="24"/>
  <c r="AG55" i="24"/>
  <c r="AH55" i="24"/>
  <c r="AI55" i="24"/>
  <c r="AJ55" i="24"/>
  <c r="AJ56" i="24" s="1"/>
  <c r="AK55" i="24"/>
  <c r="AL55" i="24"/>
  <c r="AM55" i="24"/>
  <c r="AN55" i="24"/>
  <c r="AO55" i="24"/>
  <c r="F56" i="24"/>
  <c r="AK56" i="24"/>
  <c r="AL56" i="24"/>
  <c r="AM56" i="24"/>
  <c r="F59" i="24"/>
  <c r="G59" i="24"/>
  <c r="Y59" i="24"/>
  <c r="AF59" i="24"/>
  <c r="AF61" i="24" s="1"/>
  <c r="AG59" i="24"/>
  <c r="AH59" i="24"/>
  <c r="AI59" i="24"/>
  <c r="AJ59" i="24"/>
  <c r="AK59" i="24"/>
  <c r="AL59" i="24"/>
  <c r="AL61" i="24" s="1"/>
  <c r="AM59" i="24"/>
  <c r="AM61" i="24" s="1"/>
  <c r="AN59" i="24"/>
  <c r="AN61" i="24" s="1"/>
  <c r="AO59" i="24"/>
  <c r="F60" i="24"/>
  <c r="G60" i="24"/>
  <c r="P60" i="24"/>
  <c r="Z60" i="24"/>
  <c r="AF60" i="24"/>
  <c r="AG60" i="24"/>
  <c r="AH60" i="24"/>
  <c r="AI60" i="24"/>
  <c r="AJ60" i="24"/>
  <c r="AK60" i="24"/>
  <c r="AL60" i="24"/>
  <c r="AM60" i="24"/>
  <c r="AN60" i="24"/>
  <c r="AO60" i="24"/>
  <c r="AH61" i="24"/>
  <c r="AI61" i="24"/>
  <c r="AJ61" i="24"/>
  <c r="AK61" i="24"/>
  <c r="F64" i="24"/>
  <c r="G64" i="24"/>
  <c r="AB64" i="24"/>
  <c r="AF64" i="24"/>
  <c r="AG64" i="24"/>
  <c r="AH64" i="24"/>
  <c r="AI64" i="24"/>
  <c r="AJ64" i="24"/>
  <c r="AJ66" i="24" s="1"/>
  <c r="AK64" i="24"/>
  <c r="AK66" i="24" s="1"/>
  <c r="AL64" i="24"/>
  <c r="AM64" i="24"/>
  <c r="AN64" i="24"/>
  <c r="AO64" i="24"/>
  <c r="F65" i="24"/>
  <c r="G65" i="24"/>
  <c r="AF65" i="24"/>
  <c r="AG65" i="24"/>
  <c r="AG66" i="24" s="1"/>
  <c r="AH65" i="24"/>
  <c r="AI65" i="24"/>
  <c r="AJ65" i="24"/>
  <c r="AK65" i="24"/>
  <c r="AL65" i="24"/>
  <c r="AM65" i="24"/>
  <c r="AN65" i="24"/>
  <c r="AO65" i="24"/>
  <c r="AF66" i="24"/>
  <c r="AH66" i="24"/>
  <c r="AI66" i="24"/>
  <c r="AN66" i="24"/>
  <c r="AO66" i="24"/>
  <c r="F70" i="24"/>
  <c r="G70" i="24"/>
  <c r="AF70" i="24"/>
  <c r="AG70" i="24"/>
  <c r="AH70" i="24"/>
  <c r="AH72" i="24" s="1"/>
  <c r="AI70" i="24"/>
  <c r="AI72" i="24" s="1"/>
  <c r="AJ70" i="24"/>
  <c r="AK70" i="24"/>
  <c r="AL70" i="24"/>
  <c r="AM70" i="24"/>
  <c r="AN70" i="24"/>
  <c r="AO70" i="24"/>
  <c r="F71" i="24"/>
  <c r="G71" i="24"/>
  <c r="AF71" i="24"/>
  <c r="AG71" i="24"/>
  <c r="AH71" i="24"/>
  <c r="AI71" i="24"/>
  <c r="AJ71" i="24"/>
  <c r="AK71" i="24"/>
  <c r="AL71" i="24"/>
  <c r="AL72" i="24" s="1"/>
  <c r="AM71" i="24"/>
  <c r="AN71" i="24"/>
  <c r="AO71" i="24"/>
  <c r="F72" i="24"/>
  <c r="G72" i="24"/>
  <c r="AF72" i="24"/>
  <c r="AG72" i="24"/>
  <c r="AM72" i="24"/>
  <c r="AN72" i="24"/>
  <c r="AO72" i="24"/>
  <c r="F73" i="24"/>
  <c r="G73" i="24"/>
  <c r="AF73" i="24"/>
  <c r="AG73" i="24"/>
  <c r="AH73" i="24"/>
  <c r="AI73" i="24"/>
  <c r="AJ73" i="24"/>
  <c r="AK73" i="24"/>
  <c r="AL73" i="24"/>
  <c r="AM73" i="24"/>
  <c r="AN73" i="24"/>
  <c r="AO73" i="24"/>
  <c r="F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M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Q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P81" i="24"/>
  <c r="AF81" i="24"/>
  <c r="AG81" i="24"/>
  <c r="AH81" i="24"/>
  <c r="AI81" i="24"/>
  <c r="AJ81" i="24"/>
  <c r="AK81" i="24"/>
  <c r="AL81" i="24"/>
  <c r="AM81" i="24"/>
  <c r="AN81" i="24"/>
  <c r="AO81" i="24"/>
  <c r="H86" i="24"/>
  <c r="I86" i="24"/>
  <c r="J86" i="24"/>
  <c r="J89" i="24" s="1"/>
  <c r="K86" i="24"/>
  <c r="L86" i="24"/>
  <c r="M86" i="24"/>
  <c r="N86" i="24"/>
  <c r="O86" i="24"/>
  <c r="P86" i="24"/>
  <c r="P89" i="24" s="1"/>
  <c r="Q86" i="24"/>
  <c r="R86" i="24"/>
  <c r="R89" i="24" s="1"/>
  <c r="S86" i="24"/>
  <c r="T86" i="24"/>
  <c r="U86" i="24"/>
  <c r="V86" i="24"/>
  <c r="W86" i="24"/>
  <c r="X86" i="24"/>
  <c r="X89" i="24" s="1"/>
  <c r="Y86" i="24"/>
  <c r="Y89" i="24" s="1"/>
  <c r="Z86" i="24"/>
  <c r="Z89" i="24" s="1"/>
  <c r="AA86" i="24"/>
  <c r="AB86" i="24"/>
  <c r="AC86" i="24"/>
  <c r="AD86" i="24"/>
  <c r="AE86" i="24"/>
  <c r="AF86" i="24"/>
  <c r="AG86" i="24"/>
  <c r="AG89" i="24" s="1"/>
  <c r="AH86" i="24"/>
  <c r="AH89" i="24" s="1"/>
  <c r="AI86" i="24"/>
  <c r="AJ86" i="24"/>
  <c r="AK86" i="24"/>
  <c r="AL86" i="24"/>
  <c r="AM86" i="24"/>
  <c r="AN86" i="24"/>
  <c r="AO86" i="24"/>
  <c r="D87" i="24"/>
  <c r="F87" i="36" s="1"/>
  <c r="H87" i="24"/>
  <c r="I87" i="24"/>
  <c r="J87" i="24"/>
  <c r="K87" i="24"/>
  <c r="L87" i="24"/>
  <c r="M87" i="24"/>
  <c r="N87" i="24"/>
  <c r="O87" i="24"/>
  <c r="P87" i="24"/>
  <c r="Q87" i="24"/>
  <c r="R87" i="24"/>
  <c r="S87" i="24"/>
  <c r="S89" i="24" s="1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H88" i="24"/>
  <c r="I88" i="24"/>
  <c r="J88" i="24"/>
  <c r="K88" i="24"/>
  <c r="L88" i="24"/>
  <c r="M88" i="24"/>
  <c r="N88" i="24"/>
  <c r="N89" i="24" s="1"/>
  <c r="O88" i="24"/>
  <c r="P88" i="24"/>
  <c r="Q88" i="24"/>
  <c r="R88" i="24"/>
  <c r="S88" i="24"/>
  <c r="T88" i="24"/>
  <c r="U88" i="24"/>
  <c r="U89" i="24" s="1"/>
  <c r="V88" i="24"/>
  <c r="W88" i="24"/>
  <c r="X88" i="24"/>
  <c r="Y88" i="24"/>
  <c r="Z88" i="24"/>
  <c r="AA88" i="24"/>
  <c r="AB88" i="24"/>
  <c r="AC88" i="24"/>
  <c r="AC89" i="24" s="1"/>
  <c r="AD88" i="24"/>
  <c r="AE88" i="24"/>
  <c r="AF88" i="24"/>
  <c r="AG88" i="24"/>
  <c r="AH88" i="24"/>
  <c r="AI88" i="24"/>
  <c r="AJ88" i="24"/>
  <c r="AK88" i="24"/>
  <c r="AL88" i="24"/>
  <c r="AL89" i="24" s="1"/>
  <c r="AM88" i="24"/>
  <c r="AN88" i="24"/>
  <c r="AO88" i="24"/>
  <c r="H89" i="24"/>
  <c r="I89" i="24"/>
  <c r="K89" i="24"/>
  <c r="Q89" i="24"/>
  <c r="V89" i="24"/>
  <c r="AD89" i="24"/>
  <c r="AE89" i="24"/>
  <c r="AF89" i="24"/>
  <c r="AM89" i="24"/>
  <c r="AN89" i="24"/>
  <c r="AO89" i="24"/>
  <c r="A4" i="36"/>
  <c r="A5" i="36"/>
  <c r="A4" i="9"/>
  <c r="A5" i="9"/>
  <c r="G11" i="9"/>
  <c r="H11" i="9"/>
  <c r="I11" i="9"/>
  <c r="L11" i="9"/>
  <c r="M11" i="9"/>
  <c r="F12" i="9"/>
  <c r="G12" i="9"/>
  <c r="H12" i="9"/>
  <c r="I12" i="9"/>
  <c r="L12" i="9"/>
  <c r="M12" i="9"/>
  <c r="G13" i="9"/>
  <c r="H13" i="9"/>
  <c r="I13" i="9"/>
  <c r="G14" i="9"/>
  <c r="H14" i="9"/>
  <c r="I14" i="9"/>
  <c r="H15" i="9"/>
  <c r="I15" i="9"/>
  <c r="L15" i="9"/>
  <c r="D15" i="33" s="1"/>
  <c r="M15" i="9"/>
  <c r="J16" i="9"/>
  <c r="K16" i="9"/>
  <c r="H18" i="9"/>
  <c r="I18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H22" i="9"/>
  <c r="I22" i="9"/>
  <c r="L22" i="9"/>
  <c r="D22" i="33" s="1"/>
  <c r="H23" i="9"/>
  <c r="I23" i="9"/>
  <c r="L23" i="9"/>
  <c r="J24" i="9"/>
  <c r="K24" i="9"/>
  <c r="F27" i="9"/>
  <c r="G27" i="9"/>
  <c r="H27" i="9"/>
  <c r="I27" i="9"/>
  <c r="L27" i="9"/>
  <c r="M27" i="9"/>
  <c r="G28" i="9"/>
  <c r="G29" i="9" s="1"/>
  <c r="H28" i="9"/>
  <c r="I28" i="9"/>
  <c r="I29" i="9"/>
  <c r="J29" i="9"/>
  <c r="K29" i="9"/>
  <c r="G32" i="9"/>
  <c r="H32" i="9"/>
  <c r="I32" i="9"/>
  <c r="H33" i="9"/>
  <c r="I33" i="9"/>
  <c r="L33" i="9"/>
  <c r="M33" i="9"/>
  <c r="E33" i="33" s="1"/>
  <c r="F34" i="9"/>
  <c r="G34" i="9"/>
  <c r="H34" i="9"/>
  <c r="I34" i="9"/>
  <c r="L34" i="9"/>
  <c r="M34" i="9"/>
  <c r="E34" i="33" s="1"/>
  <c r="F35" i="9"/>
  <c r="G35" i="9"/>
  <c r="H35" i="9"/>
  <c r="I35" i="9"/>
  <c r="J36" i="9"/>
  <c r="K36" i="9"/>
  <c r="H38" i="9"/>
  <c r="I38" i="9"/>
  <c r="F39" i="9"/>
  <c r="G39" i="9"/>
  <c r="H39" i="9"/>
  <c r="I39" i="9"/>
  <c r="H40" i="9"/>
  <c r="L40" i="9" s="1"/>
  <c r="I40" i="9"/>
  <c r="H41" i="9"/>
  <c r="I41" i="9"/>
  <c r="L41" i="9"/>
  <c r="M41" i="9"/>
  <c r="J42" i="9"/>
  <c r="K42" i="9"/>
  <c r="K43" i="9" s="1"/>
  <c r="J43" i="9"/>
  <c r="F45" i="9"/>
  <c r="G45" i="9"/>
  <c r="H45" i="9"/>
  <c r="I45" i="9"/>
  <c r="L45" i="9"/>
  <c r="M45" i="9"/>
  <c r="G47" i="9"/>
  <c r="H47" i="9"/>
  <c r="I47" i="9"/>
  <c r="G49" i="9"/>
  <c r="H49" i="9"/>
  <c r="I49" i="9"/>
  <c r="L49" i="9"/>
  <c r="H51" i="9"/>
  <c r="I51" i="9"/>
  <c r="M51" i="9" s="1"/>
  <c r="L51" i="9"/>
  <c r="D51" i="33" s="1"/>
  <c r="F54" i="9"/>
  <c r="G54" i="9"/>
  <c r="H54" i="9"/>
  <c r="I54" i="9"/>
  <c r="L54" i="9"/>
  <c r="M54" i="9"/>
  <c r="G55" i="9"/>
  <c r="G56" i="9" s="1"/>
  <c r="H55" i="9"/>
  <c r="F55" i="9" s="1"/>
  <c r="I55" i="9"/>
  <c r="I56" i="9"/>
  <c r="J56" i="9"/>
  <c r="K56" i="9"/>
  <c r="G59" i="9"/>
  <c r="H59" i="9"/>
  <c r="I59" i="9"/>
  <c r="H60" i="9"/>
  <c r="I60" i="9"/>
  <c r="M60" i="9" s="1"/>
  <c r="E60" i="33" s="1"/>
  <c r="L60" i="9"/>
  <c r="J61" i="9"/>
  <c r="K61" i="9"/>
  <c r="F64" i="9"/>
  <c r="G64" i="9"/>
  <c r="H64" i="9"/>
  <c r="I64" i="9"/>
  <c r="L64" i="9"/>
  <c r="M64" i="9"/>
  <c r="G65" i="9"/>
  <c r="H65" i="9"/>
  <c r="I65" i="9"/>
  <c r="G66" i="9"/>
  <c r="I66" i="9"/>
  <c r="J66" i="9"/>
  <c r="K66" i="9"/>
  <c r="H70" i="9"/>
  <c r="I70" i="9"/>
  <c r="L70" i="9"/>
  <c r="D70" i="33" s="1"/>
  <c r="H71" i="9"/>
  <c r="I71" i="9"/>
  <c r="L71" i="9"/>
  <c r="J72" i="9"/>
  <c r="K72" i="9"/>
  <c r="F73" i="9"/>
  <c r="G73" i="9"/>
  <c r="H73" i="9"/>
  <c r="I73" i="9"/>
  <c r="L73" i="9"/>
  <c r="M73" i="9"/>
  <c r="G74" i="9"/>
  <c r="H74" i="9"/>
  <c r="I74" i="9"/>
  <c r="H75" i="9"/>
  <c r="I75" i="9"/>
  <c r="L75" i="9"/>
  <c r="H76" i="9"/>
  <c r="I76" i="9"/>
  <c r="L76" i="9"/>
  <c r="D76" i="33" s="1"/>
  <c r="M76" i="9"/>
  <c r="F77" i="9"/>
  <c r="G77" i="9"/>
  <c r="H77" i="9"/>
  <c r="I77" i="9"/>
  <c r="L77" i="9"/>
  <c r="M77" i="9"/>
  <c r="F78" i="9"/>
  <c r="G78" i="9"/>
  <c r="H78" i="9"/>
  <c r="I78" i="9"/>
  <c r="G79" i="9"/>
  <c r="H79" i="9"/>
  <c r="L79" i="9" s="1"/>
  <c r="I79" i="9"/>
  <c r="H80" i="9"/>
  <c r="I80" i="9"/>
  <c r="M80" i="9" s="1"/>
  <c r="L80" i="9"/>
  <c r="F81" i="9"/>
  <c r="G81" i="9"/>
  <c r="H81" i="9"/>
  <c r="I81" i="9"/>
  <c r="L81" i="9"/>
  <c r="M81" i="9"/>
  <c r="D82" i="9"/>
  <c r="E82" i="9"/>
  <c r="H86" i="9"/>
  <c r="I86" i="9"/>
  <c r="M86" i="9" s="1"/>
  <c r="M86" i="12" s="1"/>
  <c r="H87" i="9"/>
  <c r="H87" i="12" s="1"/>
  <c r="I87" i="9"/>
  <c r="L87" i="9"/>
  <c r="M87" i="9"/>
  <c r="M87" i="12" s="1"/>
  <c r="E87" i="36" s="1"/>
  <c r="H88" i="9"/>
  <c r="I88" i="9"/>
  <c r="I88" i="12" s="1"/>
  <c r="D89" i="9"/>
  <c r="E89" i="9"/>
  <c r="F89" i="9"/>
  <c r="G89" i="9"/>
  <c r="J89" i="9"/>
  <c r="K89" i="9"/>
  <c r="D91" i="9"/>
  <c r="E91" i="9"/>
  <c r="A5" i="21"/>
  <c r="T8" i="21"/>
  <c r="V8" i="21"/>
  <c r="X8" i="21"/>
  <c r="Z8" i="21"/>
  <c r="AB8" i="21"/>
  <c r="AD8" i="21"/>
  <c r="AF8" i="21"/>
  <c r="AH8" i="21"/>
  <c r="AJ8" i="21"/>
  <c r="AL8" i="21"/>
  <c r="AN8" i="21"/>
  <c r="F11" i="21"/>
  <c r="H11" i="21"/>
  <c r="I11" i="21"/>
  <c r="J11" i="21"/>
  <c r="K11" i="21"/>
  <c r="L11" i="21"/>
  <c r="M11" i="21"/>
  <c r="O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J16" i="21" s="1"/>
  <c r="AK11" i="21"/>
  <c r="AK16" i="21" s="1"/>
  <c r="AL11" i="21"/>
  <c r="AM11" i="21"/>
  <c r="AN11" i="21"/>
  <c r="AO11" i="21"/>
  <c r="F12" i="21"/>
  <c r="D12" i="21" s="1"/>
  <c r="F12" i="33" s="1"/>
  <c r="H12" i="33" s="1"/>
  <c r="H12" i="21"/>
  <c r="I12" i="21"/>
  <c r="J12" i="21"/>
  <c r="L12" i="21"/>
  <c r="M12" i="21"/>
  <c r="N12" i="21"/>
  <c r="O12" i="21"/>
  <c r="O12" i="24" s="1"/>
  <c r="P12" i="21"/>
  <c r="P16" i="21" s="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F16" i="21" s="1"/>
  <c r="AG12" i="21"/>
  <c r="AH12" i="21"/>
  <c r="AI12" i="21"/>
  <c r="AJ12" i="21"/>
  <c r="AK12" i="21"/>
  <c r="AL12" i="21"/>
  <c r="AL16" i="21" s="1"/>
  <c r="AM12" i="21"/>
  <c r="AN12" i="21"/>
  <c r="AN16" i="21" s="1"/>
  <c r="AO12" i="21"/>
  <c r="F13" i="21"/>
  <c r="G13" i="21"/>
  <c r="H13" i="21"/>
  <c r="I13" i="21"/>
  <c r="J13" i="21"/>
  <c r="K13" i="21"/>
  <c r="L13" i="21"/>
  <c r="M13" i="21"/>
  <c r="N13" i="21"/>
  <c r="O13" i="21"/>
  <c r="O13" i="24" s="1"/>
  <c r="P13" i="21"/>
  <c r="Q13" i="21"/>
  <c r="R13" i="21"/>
  <c r="S13" i="21"/>
  <c r="T13" i="21"/>
  <c r="U13" i="21"/>
  <c r="V13" i="21"/>
  <c r="W13" i="21"/>
  <c r="W13" i="24" s="1"/>
  <c r="X13" i="21"/>
  <c r="Y13" i="21"/>
  <c r="Z13" i="21"/>
  <c r="AA13" i="21"/>
  <c r="AB13" i="21"/>
  <c r="AC13" i="21"/>
  <c r="AD13" i="21"/>
  <c r="AE13" i="21"/>
  <c r="AE13" i="24" s="1"/>
  <c r="AF13" i="21"/>
  <c r="AG13" i="21"/>
  <c r="AH13" i="21"/>
  <c r="AI13" i="21"/>
  <c r="AJ13" i="21"/>
  <c r="AK13" i="21"/>
  <c r="AL13" i="21"/>
  <c r="AM13" i="21"/>
  <c r="AN13" i="21"/>
  <c r="AO13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S16" i="21" s="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H16" i="21" s="1"/>
  <c r="AI14" i="21"/>
  <c r="AI16" i="21" s="1"/>
  <c r="AJ14" i="21"/>
  <c r="AK14" i="21"/>
  <c r="AL14" i="21"/>
  <c r="AM14" i="21"/>
  <c r="AN14" i="21"/>
  <c r="AO14" i="21"/>
  <c r="F15" i="21"/>
  <c r="G15" i="21"/>
  <c r="H15" i="21"/>
  <c r="I15" i="21"/>
  <c r="J15" i="21"/>
  <c r="K15" i="21"/>
  <c r="L15" i="21"/>
  <c r="L15" i="24" s="1"/>
  <c r="M15" i="21"/>
  <c r="N15" i="21"/>
  <c r="P15" i="21"/>
  <c r="R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I16" i="21"/>
  <c r="K16" i="21"/>
  <c r="Q16" i="21"/>
  <c r="Y16" i="21"/>
  <c r="AA16" i="21"/>
  <c r="AG16" i="21"/>
  <c r="AO16" i="21"/>
  <c r="F19" i="21"/>
  <c r="H19" i="21"/>
  <c r="I19" i="21"/>
  <c r="J19" i="21"/>
  <c r="K19" i="21"/>
  <c r="L19" i="21"/>
  <c r="M19" i="21"/>
  <c r="N19" i="21"/>
  <c r="O19" i="21"/>
  <c r="T19" i="21"/>
  <c r="U19" i="21"/>
  <c r="V19" i="21"/>
  <c r="W19" i="21"/>
  <c r="W24" i="21" s="1"/>
  <c r="X19" i="21"/>
  <c r="X19" i="24" s="1"/>
  <c r="Y19" i="21"/>
  <c r="Z19" i="21"/>
  <c r="AA19" i="21"/>
  <c r="AB19" i="21"/>
  <c r="AC19" i="21"/>
  <c r="AD19" i="21"/>
  <c r="AE19" i="21"/>
  <c r="AF19" i="21"/>
  <c r="AF24" i="21" s="1"/>
  <c r="AG19" i="21"/>
  <c r="AH19" i="21"/>
  <c r="AI19" i="21"/>
  <c r="AJ19" i="21"/>
  <c r="AK19" i="21"/>
  <c r="AL19" i="21"/>
  <c r="AM19" i="21"/>
  <c r="AN19" i="21"/>
  <c r="AN24" i="21" s="1"/>
  <c r="AO19" i="21"/>
  <c r="AO24" i="21" s="1"/>
  <c r="F20" i="21"/>
  <c r="G20" i="21"/>
  <c r="H20" i="21"/>
  <c r="H24" i="21" s="1"/>
  <c r="I20" i="21"/>
  <c r="I24" i="21" s="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X20" i="24" s="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F21" i="21"/>
  <c r="G21" i="21"/>
  <c r="H21" i="21"/>
  <c r="I21" i="21"/>
  <c r="J21" i="21"/>
  <c r="J21" i="24" s="1"/>
  <c r="K21" i="21"/>
  <c r="E21" i="21" s="1"/>
  <c r="L21" i="21"/>
  <c r="M21" i="21"/>
  <c r="N21" i="21"/>
  <c r="O21" i="21"/>
  <c r="P21" i="21"/>
  <c r="Q21" i="21"/>
  <c r="R21" i="21"/>
  <c r="S21" i="21"/>
  <c r="T21" i="21"/>
  <c r="U21" i="21"/>
  <c r="V21" i="21"/>
  <c r="V21" i="24" s="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F22" i="33" s="1"/>
  <c r="H22" i="33" s="1"/>
  <c r="F22" i="21"/>
  <c r="G22" i="21"/>
  <c r="H22" i="21"/>
  <c r="H22" i="24" s="1"/>
  <c r="I22" i="21"/>
  <c r="J22" i="21"/>
  <c r="K22" i="21"/>
  <c r="L22" i="21"/>
  <c r="L22" i="24" s="1"/>
  <c r="M22" i="21"/>
  <c r="N22" i="21"/>
  <c r="O22" i="21"/>
  <c r="P22" i="21"/>
  <c r="P22" i="24" s="1"/>
  <c r="Q22" i="21"/>
  <c r="R22" i="21"/>
  <c r="S22" i="21"/>
  <c r="T22" i="21"/>
  <c r="T22" i="24" s="1"/>
  <c r="U22" i="21"/>
  <c r="V22" i="21"/>
  <c r="W22" i="21"/>
  <c r="X22" i="21"/>
  <c r="X22" i="24" s="1"/>
  <c r="Y22" i="21"/>
  <c r="Z22" i="21"/>
  <c r="AA22" i="21"/>
  <c r="AB22" i="21"/>
  <c r="AB22" i="24" s="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G23" i="21"/>
  <c r="H23" i="21"/>
  <c r="H23" i="24" s="1"/>
  <c r="I23" i="21"/>
  <c r="J23" i="21"/>
  <c r="K23" i="21"/>
  <c r="L23" i="21"/>
  <c r="M23" i="21"/>
  <c r="T23" i="21"/>
  <c r="T23" i="24" s="1"/>
  <c r="U23" i="21"/>
  <c r="V23" i="21"/>
  <c r="V23" i="24" s="1"/>
  <c r="W23" i="21"/>
  <c r="X23" i="21"/>
  <c r="Y23" i="21"/>
  <c r="Z23" i="21"/>
  <c r="AA23" i="21"/>
  <c r="AB23" i="21"/>
  <c r="AB23" i="24" s="1"/>
  <c r="AC23" i="21"/>
  <c r="AD23" i="21"/>
  <c r="AD23" i="24" s="1"/>
  <c r="AE23" i="21"/>
  <c r="AF23" i="21"/>
  <c r="AG23" i="21"/>
  <c r="AH23" i="21"/>
  <c r="AI23" i="21"/>
  <c r="AJ23" i="21"/>
  <c r="AK23" i="21"/>
  <c r="AL23" i="21"/>
  <c r="AM23" i="21"/>
  <c r="AN23" i="21"/>
  <c r="AO23" i="21"/>
  <c r="J24" i="21"/>
  <c r="O24" i="21"/>
  <c r="Q24" i="21"/>
  <c r="V24" i="21"/>
  <c r="AE24" i="21"/>
  <c r="AG24" i="21"/>
  <c r="AL24" i="21"/>
  <c r="AM24" i="21"/>
  <c r="D27" i="21"/>
  <c r="D29" i="21" s="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R29" i="21" s="1"/>
  <c r="S27" i="21"/>
  <c r="T27" i="21"/>
  <c r="U27" i="21"/>
  <c r="V27" i="21"/>
  <c r="W27" i="21"/>
  <c r="X27" i="21"/>
  <c r="Y27" i="21"/>
  <c r="Z27" i="21"/>
  <c r="Z29" i="21" s="1"/>
  <c r="AA27" i="21"/>
  <c r="AB27" i="21"/>
  <c r="AC27" i="21"/>
  <c r="AD27" i="21"/>
  <c r="AE27" i="21"/>
  <c r="AF27" i="21"/>
  <c r="AG27" i="21"/>
  <c r="AH27" i="21"/>
  <c r="AH29" i="21" s="1"/>
  <c r="AI27" i="21"/>
  <c r="AJ27" i="21"/>
  <c r="AK27" i="21"/>
  <c r="AL27" i="21"/>
  <c r="AM27" i="21"/>
  <c r="AM29" i="21" s="1"/>
  <c r="AN27" i="21"/>
  <c r="AO27" i="21"/>
  <c r="F28" i="21"/>
  <c r="G28" i="21"/>
  <c r="H28" i="21"/>
  <c r="I28" i="21"/>
  <c r="J28" i="21"/>
  <c r="K28" i="21"/>
  <c r="L28" i="21"/>
  <c r="D28" i="21" s="1"/>
  <c r="F28" i="33" s="1"/>
  <c r="M28" i="21"/>
  <c r="N28" i="21"/>
  <c r="N29" i="21" s="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B29" i="21" s="1"/>
  <c r="AC28" i="21"/>
  <c r="AD28" i="21"/>
  <c r="AE28" i="21"/>
  <c r="AF28" i="21"/>
  <c r="AG28" i="21"/>
  <c r="AH28" i="21"/>
  <c r="AI28" i="21"/>
  <c r="AI29" i="21" s="1"/>
  <c r="AJ28" i="21"/>
  <c r="AJ29" i="21" s="1"/>
  <c r="AK28" i="21"/>
  <c r="AL28" i="21"/>
  <c r="AM28" i="21"/>
  <c r="AN28" i="21"/>
  <c r="AO28" i="21"/>
  <c r="F29" i="21"/>
  <c r="G29" i="21"/>
  <c r="H29" i="21"/>
  <c r="L29" i="21"/>
  <c r="M29" i="21"/>
  <c r="O29" i="21"/>
  <c r="P29" i="21"/>
  <c r="T29" i="21"/>
  <c r="U29" i="21"/>
  <c r="V29" i="21"/>
  <c r="X29" i="21"/>
  <c r="AC29" i="21"/>
  <c r="AD29" i="21"/>
  <c r="AF29" i="21"/>
  <c r="AG29" i="21"/>
  <c r="AK29" i="21"/>
  <c r="AL29" i="21"/>
  <c r="AN29" i="21"/>
  <c r="F32" i="21"/>
  <c r="F36" i="21" s="1"/>
  <c r="G32" i="21"/>
  <c r="H32" i="21"/>
  <c r="I32" i="21"/>
  <c r="J32" i="21"/>
  <c r="J36" i="21" s="1"/>
  <c r="K32" i="21"/>
  <c r="K32" i="24" s="1"/>
  <c r="L32" i="21"/>
  <c r="M32" i="21"/>
  <c r="T32" i="21"/>
  <c r="U32" i="21"/>
  <c r="V32" i="21"/>
  <c r="W32" i="21"/>
  <c r="X32" i="21"/>
  <c r="Y32" i="21"/>
  <c r="Z32" i="21"/>
  <c r="AA32" i="21"/>
  <c r="AA32" i="24" s="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M36" i="21" s="1"/>
  <c r="AN32" i="21"/>
  <c r="AO32" i="21"/>
  <c r="AO36" i="21" s="1"/>
  <c r="F33" i="21"/>
  <c r="G33" i="21"/>
  <c r="E33" i="21" s="1"/>
  <c r="H33" i="21"/>
  <c r="I33" i="21"/>
  <c r="J33" i="21"/>
  <c r="J33" i="24" s="1"/>
  <c r="K33" i="21"/>
  <c r="L33" i="21"/>
  <c r="M33" i="21"/>
  <c r="T33" i="21"/>
  <c r="U33" i="21"/>
  <c r="V33" i="21"/>
  <c r="V36" i="21" s="1"/>
  <c r="W33" i="21"/>
  <c r="X33" i="21"/>
  <c r="Y33" i="21"/>
  <c r="Z33" i="21"/>
  <c r="AA33" i="21"/>
  <c r="AB33" i="21"/>
  <c r="AC33" i="21"/>
  <c r="AD33" i="21"/>
  <c r="AD36" i="21" s="1"/>
  <c r="AE33" i="21"/>
  <c r="AF33" i="21"/>
  <c r="AF36" i="21" s="1"/>
  <c r="AG33" i="21"/>
  <c r="AH33" i="21"/>
  <c r="AI33" i="21"/>
  <c r="AJ33" i="21"/>
  <c r="AJ36" i="21" s="1"/>
  <c r="AK33" i="21"/>
  <c r="AL33" i="21"/>
  <c r="AL36" i="21" s="1"/>
  <c r="AL82" i="21" s="1"/>
  <c r="AM33" i="21"/>
  <c r="AN33" i="21"/>
  <c r="AN36" i="21" s="1"/>
  <c r="AO33" i="21"/>
  <c r="F34" i="21"/>
  <c r="G34" i="21"/>
  <c r="H34" i="21"/>
  <c r="I34" i="21"/>
  <c r="J34" i="21"/>
  <c r="K34" i="21"/>
  <c r="L34" i="21"/>
  <c r="M34" i="21"/>
  <c r="T34" i="21"/>
  <c r="U34" i="21"/>
  <c r="V34" i="21"/>
  <c r="W34" i="21"/>
  <c r="X34" i="21"/>
  <c r="Y34" i="21"/>
  <c r="Z34" i="21"/>
  <c r="Z36" i="21" s="1"/>
  <c r="AA34" i="21"/>
  <c r="AB34" i="21"/>
  <c r="AB34" i="24" s="1"/>
  <c r="AC34" i="21"/>
  <c r="AD34" i="21"/>
  <c r="AE34" i="21"/>
  <c r="AF34" i="21"/>
  <c r="AG34" i="21"/>
  <c r="AH34" i="21"/>
  <c r="AH36" i="21" s="1"/>
  <c r="AI34" i="21"/>
  <c r="AJ34" i="21"/>
  <c r="AK34" i="21"/>
  <c r="AL34" i="21"/>
  <c r="AM34" i="21"/>
  <c r="AN34" i="21"/>
  <c r="AO34" i="21"/>
  <c r="F35" i="21"/>
  <c r="G35" i="21"/>
  <c r="G36" i="21" s="1"/>
  <c r="H35" i="21"/>
  <c r="I35" i="21"/>
  <c r="J35" i="21"/>
  <c r="K35" i="21"/>
  <c r="L35" i="21"/>
  <c r="M35" i="21"/>
  <c r="P35" i="21"/>
  <c r="Q35" i="21"/>
  <c r="Q35" i="24" s="1"/>
  <c r="R35" i="21"/>
  <c r="R36" i="21" s="1"/>
  <c r="S35" i="21"/>
  <c r="T35" i="21"/>
  <c r="T35" i="24" s="1"/>
  <c r="U35" i="21"/>
  <c r="V35" i="21"/>
  <c r="W35" i="21"/>
  <c r="W35" i="24" s="1"/>
  <c r="X35" i="21"/>
  <c r="Y35" i="21"/>
  <c r="Y35" i="24" s="1"/>
  <c r="Z35" i="21"/>
  <c r="AA35" i="21"/>
  <c r="AB35" i="21"/>
  <c r="AC35" i="21"/>
  <c r="AD35" i="21"/>
  <c r="AE35" i="21"/>
  <c r="AE35" i="24" s="1"/>
  <c r="AF35" i="21"/>
  <c r="AG35" i="21"/>
  <c r="AH35" i="21"/>
  <c r="AI35" i="21"/>
  <c r="AJ35" i="21"/>
  <c r="AK35" i="21"/>
  <c r="AL35" i="21"/>
  <c r="AM35" i="21"/>
  <c r="AN35" i="21"/>
  <c r="AO35" i="21"/>
  <c r="H36" i="21"/>
  <c r="K36" i="21"/>
  <c r="N36" i="21"/>
  <c r="O36" i="21"/>
  <c r="P36" i="21"/>
  <c r="Q36" i="21"/>
  <c r="S36" i="21"/>
  <c r="Y36" i="21"/>
  <c r="AA36" i="21"/>
  <c r="AG36" i="21"/>
  <c r="AI36" i="21"/>
  <c r="F39" i="21"/>
  <c r="D39" i="21" s="1"/>
  <c r="G39" i="21"/>
  <c r="H39" i="21"/>
  <c r="I39" i="21"/>
  <c r="J39" i="21"/>
  <c r="K39" i="21"/>
  <c r="L39" i="21"/>
  <c r="M39" i="21"/>
  <c r="M39" i="24" s="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E39" i="24" s="1"/>
  <c r="AF39" i="21"/>
  <c r="AG39" i="21"/>
  <c r="AH39" i="21"/>
  <c r="AI39" i="21"/>
  <c r="AJ39" i="21"/>
  <c r="AK39" i="21"/>
  <c r="AL39" i="21"/>
  <c r="AM39" i="21"/>
  <c r="AN39" i="21"/>
  <c r="AO39" i="21"/>
  <c r="F40" i="21"/>
  <c r="D40" i="21" s="1"/>
  <c r="G40" i="21"/>
  <c r="H40" i="21"/>
  <c r="I40" i="21"/>
  <c r="J40" i="21"/>
  <c r="J40" i="24" s="1"/>
  <c r="K40" i="21"/>
  <c r="L40" i="21"/>
  <c r="M40" i="21"/>
  <c r="T40" i="21"/>
  <c r="U40" i="21"/>
  <c r="V40" i="21"/>
  <c r="V42" i="21" s="1"/>
  <c r="V43" i="21" s="1"/>
  <c r="W40" i="21"/>
  <c r="W40" i="24" s="1"/>
  <c r="X40" i="21"/>
  <c r="Y40" i="21"/>
  <c r="Z40" i="21"/>
  <c r="AA40" i="21"/>
  <c r="AB40" i="21"/>
  <c r="AC40" i="21"/>
  <c r="AD40" i="21"/>
  <c r="AD42" i="21" s="1"/>
  <c r="AD43" i="21" s="1"/>
  <c r="AE40" i="21"/>
  <c r="AE40" i="24" s="1"/>
  <c r="AF40" i="21"/>
  <c r="AF42" i="21" s="1"/>
  <c r="AF43" i="21" s="1"/>
  <c r="AG40" i="21"/>
  <c r="AH40" i="21"/>
  <c r="AI40" i="21"/>
  <c r="AJ40" i="21"/>
  <c r="AK40" i="21"/>
  <c r="AL40" i="21"/>
  <c r="AL42" i="21" s="1"/>
  <c r="AL43" i="21" s="1"/>
  <c r="AM40" i="21"/>
  <c r="AN40" i="21"/>
  <c r="AN42" i="21" s="1"/>
  <c r="AN43" i="21" s="1"/>
  <c r="AO40" i="21"/>
  <c r="F41" i="21"/>
  <c r="D41" i="21" s="1"/>
  <c r="F41" i="33" s="1"/>
  <c r="H41" i="33" s="1"/>
  <c r="G41" i="21"/>
  <c r="H41" i="21"/>
  <c r="I41" i="21"/>
  <c r="I41" i="24" s="1"/>
  <c r="J41" i="21"/>
  <c r="K41" i="21"/>
  <c r="L41" i="21"/>
  <c r="M41" i="21"/>
  <c r="M42" i="21" s="1"/>
  <c r="M43" i="21" s="1"/>
  <c r="N41" i="21"/>
  <c r="N42" i="21" s="1"/>
  <c r="N43" i="21" s="1"/>
  <c r="O41" i="21"/>
  <c r="P41" i="21"/>
  <c r="Q41" i="21"/>
  <c r="R41" i="21"/>
  <c r="S41" i="21"/>
  <c r="T41" i="21"/>
  <c r="U41" i="21"/>
  <c r="V41" i="21"/>
  <c r="W41" i="21"/>
  <c r="X41" i="21"/>
  <c r="Y41" i="21"/>
  <c r="Y41" i="24" s="1"/>
  <c r="Z41" i="21"/>
  <c r="AA41" i="21"/>
  <c r="AB41" i="21"/>
  <c r="AC41" i="21"/>
  <c r="AD41" i="21"/>
  <c r="AE41" i="21"/>
  <c r="AF41" i="21"/>
  <c r="AG41" i="21"/>
  <c r="AH41" i="21"/>
  <c r="AH42" i="21" s="1"/>
  <c r="AH43" i="21" s="1"/>
  <c r="AI41" i="21"/>
  <c r="AI42" i="21" s="1"/>
  <c r="AI43" i="21" s="1"/>
  <c r="AJ41" i="21"/>
  <c r="AK41" i="21"/>
  <c r="AK42" i="21" s="1"/>
  <c r="AK43" i="21" s="1"/>
  <c r="AL41" i="21"/>
  <c r="AM41" i="21"/>
  <c r="AN41" i="21"/>
  <c r="AO41" i="21"/>
  <c r="G42" i="21"/>
  <c r="G43" i="21" s="1"/>
  <c r="H42" i="21"/>
  <c r="H43" i="21" s="1"/>
  <c r="L42" i="21"/>
  <c r="L43" i="21" s="1"/>
  <c r="O42" i="21"/>
  <c r="O43" i="21" s="1"/>
  <c r="P42" i="21"/>
  <c r="P43" i="21" s="1"/>
  <c r="T42" i="21"/>
  <c r="T43" i="21" s="1"/>
  <c r="W42" i="21"/>
  <c r="AB42" i="21"/>
  <c r="AB43" i="21" s="1"/>
  <c r="AC42" i="21"/>
  <c r="AC43" i="21" s="1"/>
  <c r="AE42" i="21"/>
  <c r="AJ42" i="21"/>
  <c r="AJ43" i="21" s="1"/>
  <c r="AM42" i="21"/>
  <c r="AE43" i="21"/>
  <c r="AM43" i="21"/>
  <c r="F45" i="21"/>
  <c r="G45" i="21"/>
  <c r="H45" i="21"/>
  <c r="I45" i="21"/>
  <c r="I45" i="24" s="1"/>
  <c r="J45" i="21"/>
  <c r="K45" i="21"/>
  <c r="L45" i="21"/>
  <c r="M45" i="21"/>
  <c r="N45" i="21"/>
  <c r="O45" i="21"/>
  <c r="O45" i="24" s="1"/>
  <c r="P45" i="21"/>
  <c r="Q45" i="21"/>
  <c r="Q45" i="24" s="1"/>
  <c r="R45" i="21"/>
  <c r="S45" i="21"/>
  <c r="T45" i="21"/>
  <c r="U45" i="21"/>
  <c r="V45" i="21"/>
  <c r="W45" i="21"/>
  <c r="W45" i="24" s="1"/>
  <c r="X45" i="21"/>
  <c r="Y45" i="21"/>
  <c r="Y45" i="24" s="1"/>
  <c r="Z45" i="21"/>
  <c r="AA45" i="21"/>
  <c r="AB45" i="21"/>
  <c r="AC45" i="21"/>
  <c r="AD45" i="21"/>
  <c r="AE45" i="21"/>
  <c r="AE45" i="24" s="1"/>
  <c r="AF45" i="21"/>
  <c r="AG45" i="21"/>
  <c r="AH45" i="21"/>
  <c r="AI45" i="21"/>
  <c r="AJ45" i="21"/>
  <c r="AK45" i="21"/>
  <c r="AL45" i="21"/>
  <c r="AM45" i="21"/>
  <c r="AN45" i="21"/>
  <c r="AO45" i="21"/>
  <c r="F47" i="21"/>
  <c r="D47" i="21" s="1"/>
  <c r="F47" i="33" s="1"/>
  <c r="G47" i="21"/>
  <c r="H47" i="21"/>
  <c r="I47" i="21"/>
  <c r="I47" i="24" s="1"/>
  <c r="J47" i="21"/>
  <c r="K47" i="21"/>
  <c r="L47" i="21"/>
  <c r="M47" i="21"/>
  <c r="N47" i="21"/>
  <c r="N47" i="24" s="1"/>
  <c r="O47" i="21"/>
  <c r="P47" i="21"/>
  <c r="Q47" i="21"/>
  <c r="Q47" i="24" s="1"/>
  <c r="R47" i="21"/>
  <c r="S47" i="21"/>
  <c r="T47" i="21"/>
  <c r="U47" i="21"/>
  <c r="V47" i="21"/>
  <c r="W47" i="21"/>
  <c r="X47" i="21"/>
  <c r="Y47" i="21"/>
  <c r="Y47" i="24" s="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K49" i="21"/>
  <c r="K49" i="24" s="1"/>
  <c r="L49" i="21"/>
  <c r="M49" i="21"/>
  <c r="T49" i="21"/>
  <c r="U49" i="21"/>
  <c r="U49" i="24" s="1"/>
  <c r="V49" i="21"/>
  <c r="W49" i="21"/>
  <c r="X49" i="21"/>
  <c r="X49" i="24" s="1"/>
  <c r="Y49" i="21"/>
  <c r="Z49" i="21"/>
  <c r="AA49" i="21"/>
  <c r="AA49" i="24" s="1"/>
  <c r="AB49" i="21"/>
  <c r="AC49" i="21"/>
  <c r="AC49" i="24" s="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H51" i="21"/>
  <c r="I51" i="21"/>
  <c r="J51" i="21"/>
  <c r="K51" i="21"/>
  <c r="K51" i="24" s="1"/>
  <c r="L51" i="21"/>
  <c r="D51" i="21" s="1"/>
  <c r="M51" i="21"/>
  <c r="M51" i="24" s="1"/>
  <c r="N51" i="21"/>
  <c r="O51" i="21"/>
  <c r="T51" i="21"/>
  <c r="U51" i="21"/>
  <c r="V51" i="21"/>
  <c r="W51" i="21"/>
  <c r="W51" i="24" s="1"/>
  <c r="X51" i="21"/>
  <c r="Y51" i="21"/>
  <c r="Z51" i="21"/>
  <c r="AA51" i="21"/>
  <c r="AB51" i="21"/>
  <c r="AC51" i="21"/>
  <c r="AD51" i="21"/>
  <c r="AE51" i="21"/>
  <c r="AE51" i="24" s="1"/>
  <c r="AF51" i="21"/>
  <c r="AG51" i="21"/>
  <c r="AH51" i="21"/>
  <c r="AI51" i="21"/>
  <c r="AJ51" i="21"/>
  <c r="AK51" i="21"/>
  <c r="AL51" i="21"/>
  <c r="AM51" i="21"/>
  <c r="AN51" i="21"/>
  <c r="AO51" i="21"/>
  <c r="F54" i="21"/>
  <c r="H54" i="21"/>
  <c r="I54" i="21"/>
  <c r="J54" i="21"/>
  <c r="D54" i="21" s="1"/>
  <c r="K54" i="21"/>
  <c r="L54" i="21"/>
  <c r="M54" i="21"/>
  <c r="M56" i="21" s="1"/>
  <c r="T54" i="21"/>
  <c r="U54" i="21"/>
  <c r="V54" i="21"/>
  <c r="W54" i="21"/>
  <c r="W54" i="24" s="1"/>
  <c r="X54" i="21"/>
  <c r="X56" i="21" s="1"/>
  <c r="Y54" i="21"/>
  <c r="Z54" i="21"/>
  <c r="AA54" i="21"/>
  <c r="AA56" i="21" s="1"/>
  <c r="AB54" i="21"/>
  <c r="AC54" i="21"/>
  <c r="AD54" i="21"/>
  <c r="AE54" i="21"/>
  <c r="AE54" i="24" s="1"/>
  <c r="AF54" i="21"/>
  <c r="AF56" i="21" s="1"/>
  <c r="AG54" i="21"/>
  <c r="AG56" i="21" s="1"/>
  <c r="AH54" i="21"/>
  <c r="AH56" i="21" s="1"/>
  <c r="AI54" i="21"/>
  <c r="AI56" i="21" s="1"/>
  <c r="AJ54" i="21"/>
  <c r="AK54" i="21"/>
  <c r="AL54" i="21"/>
  <c r="AM54" i="21"/>
  <c r="AN54" i="21"/>
  <c r="AN56" i="21" s="1"/>
  <c r="AO54" i="21"/>
  <c r="AO56" i="21" s="1"/>
  <c r="F55" i="21"/>
  <c r="H55" i="21"/>
  <c r="I55" i="21"/>
  <c r="I55" i="24" s="1"/>
  <c r="J55" i="21"/>
  <c r="J55" i="24" s="1"/>
  <c r="K55" i="21"/>
  <c r="L55" i="21"/>
  <c r="M55" i="21"/>
  <c r="N55" i="21"/>
  <c r="O55" i="21"/>
  <c r="P55" i="21"/>
  <c r="Q55" i="21"/>
  <c r="R55" i="21"/>
  <c r="S55" i="21"/>
  <c r="S55" i="24" s="1"/>
  <c r="T55" i="21"/>
  <c r="U55" i="21"/>
  <c r="V55" i="21"/>
  <c r="W55" i="21"/>
  <c r="X55" i="21"/>
  <c r="Y55" i="21"/>
  <c r="Y55" i="24" s="1"/>
  <c r="Z55" i="21"/>
  <c r="Z55" i="24" s="1"/>
  <c r="AA55" i="21"/>
  <c r="AB55" i="21"/>
  <c r="AC55" i="21"/>
  <c r="AD55" i="21"/>
  <c r="AE55" i="21"/>
  <c r="AF55" i="21"/>
  <c r="AG55" i="21"/>
  <c r="AH55" i="21"/>
  <c r="AI55" i="21"/>
  <c r="AJ55" i="21"/>
  <c r="AK55" i="21"/>
  <c r="AK56" i="21" s="1"/>
  <c r="AL55" i="21"/>
  <c r="AM55" i="21"/>
  <c r="AN55" i="21"/>
  <c r="AO55" i="21"/>
  <c r="F56" i="21"/>
  <c r="H56" i="21"/>
  <c r="L56" i="21"/>
  <c r="N56" i="21"/>
  <c r="O56" i="21"/>
  <c r="P56" i="21"/>
  <c r="T56" i="21"/>
  <c r="V56" i="21"/>
  <c r="AB56" i="21"/>
  <c r="AD56" i="21"/>
  <c r="AE56" i="21"/>
  <c r="AJ56" i="21"/>
  <c r="AL56" i="21"/>
  <c r="AM56" i="21"/>
  <c r="F59" i="21"/>
  <c r="F61" i="21" s="1"/>
  <c r="G59" i="21"/>
  <c r="H59" i="21"/>
  <c r="I59" i="21"/>
  <c r="I59" i="24" s="1"/>
  <c r="J59" i="21"/>
  <c r="K59" i="21"/>
  <c r="L59" i="21"/>
  <c r="M59" i="21"/>
  <c r="M59" i="24" s="1"/>
  <c r="N59" i="21"/>
  <c r="N59" i="24" s="1"/>
  <c r="O59" i="21"/>
  <c r="P59" i="21"/>
  <c r="Q59" i="21"/>
  <c r="R59" i="21"/>
  <c r="S59" i="21"/>
  <c r="T59" i="21"/>
  <c r="U59" i="21"/>
  <c r="U59" i="24" s="1"/>
  <c r="V59" i="21"/>
  <c r="W59" i="21"/>
  <c r="X59" i="21"/>
  <c r="Y59" i="21"/>
  <c r="Z59" i="21"/>
  <c r="AA59" i="21"/>
  <c r="AB59" i="21"/>
  <c r="AC59" i="21"/>
  <c r="AC59" i="24" s="1"/>
  <c r="AD59" i="21"/>
  <c r="AD61" i="21" s="1"/>
  <c r="AE59" i="21"/>
  <c r="AF59" i="21"/>
  <c r="AF61" i="21" s="1"/>
  <c r="AG59" i="21"/>
  <c r="AG61" i="21" s="1"/>
  <c r="AH59" i="21"/>
  <c r="AI59" i="21"/>
  <c r="AJ59" i="21"/>
  <c r="AK59" i="21"/>
  <c r="AK61" i="21" s="1"/>
  <c r="AL59" i="21"/>
  <c r="AL61" i="21" s="1"/>
  <c r="AM59" i="21"/>
  <c r="AM61" i="21" s="1"/>
  <c r="AN59" i="21"/>
  <c r="AN61" i="21" s="1"/>
  <c r="AO59" i="21"/>
  <c r="AO61" i="21" s="1"/>
  <c r="F60" i="21"/>
  <c r="G60" i="21"/>
  <c r="H60" i="21"/>
  <c r="I60" i="21"/>
  <c r="J60" i="21"/>
  <c r="K60" i="21"/>
  <c r="L60" i="21"/>
  <c r="M60" i="21"/>
  <c r="N60" i="21"/>
  <c r="O60" i="21"/>
  <c r="O60" i="24" s="1"/>
  <c r="P60" i="21"/>
  <c r="Q60" i="21"/>
  <c r="R60" i="21"/>
  <c r="S60" i="21"/>
  <c r="T60" i="21"/>
  <c r="U60" i="21"/>
  <c r="V60" i="21"/>
  <c r="W60" i="21"/>
  <c r="W60" i="24" s="1"/>
  <c r="X60" i="21"/>
  <c r="Y60" i="21"/>
  <c r="Z60" i="21"/>
  <c r="AA60" i="21"/>
  <c r="AB60" i="21"/>
  <c r="AC60" i="21"/>
  <c r="AD60" i="21"/>
  <c r="AE60" i="21"/>
  <c r="AE60" i="24" s="1"/>
  <c r="AF60" i="21"/>
  <c r="AG60" i="21"/>
  <c r="AH60" i="21"/>
  <c r="AI60" i="21"/>
  <c r="AI61" i="21" s="1"/>
  <c r="AJ60" i="21"/>
  <c r="AK60" i="21"/>
  <c r="AL60" i="21"/>
  <c r="AM60" i="21"/>
  <c r="AN60" i="21"/>
  <c r="AO60" i="21"/>
  <c r="I61" i="21"/>
  <c r="J61" i="21"/>
  <c r="L61" i="21"/>
  <c r="Q61" i="21"/>
  <c r="R61" i="21"/>
  <c r="T61" i="21"/>
  <c r="Z61" i="21"/>
  <c r="AB61" i="21"/>
  <c r="AC61" i="21"/>
  <c r="AH61" i="21"/>
  <c r="AJ61" i="21"/>
  <c r="F64" i="21"/>
  <c r="F66" i="21" s="1"/>
  <c r="G64" i="21"/>
  <c r="H64" i="21"/>
  <c r="I64" i="21"/>
  <c r="J64" i="21"/>
  <c r="K64" i="21"/>
  <c r="K64" i="24" s="1"/>
  <c r="L64" i="21"/>
  <c r="L66" i="21" s="1"/>
  <c r="M64" i="21"/>
  <c r="N64" i="21"/>
  <c r="O64" i="21"/>
  <c r="P64" i="21"/>
  <c r="Q64" i="21"/>
  <c r="R64" i="21"/>
  <c r="S64" i="21"/>
  <c r="T64" i="21"/>
  <c r="U64" i="21"/>
  <c r="V64" i="21"/>
  <c r="V66" i="21" s="1"/>
  <c r="W64" i="21"/>
  <c r="X64" i="21"/>
  <c r="Y64" i="21"/>
  <c r="Z64" i="21"/>
  <c r="AA64" i="21"/>
  <c r="AB64" i="21"/>
  <c r="AB66" i="21" s="1"/>
  <c r="AC64" i="21"/>
  <c r="AD64" i="21"/>
  <c r="AE64" i="21"/>
  <c r="AF64" i="21"/>
  <c r="AG64" i="21"/>
  <c r="AH64" i="21"/>
  <c r="AI64" i="21"/>
  <c r="AJ64" i="21"/>
  <c r="AJ66" i="21" s="1"/>
  <c r="AK64" i="21"/>
  <c r="AK66" i="21" s="1"/>
  <c r="AL64" i="21"/>
  <c r="AL66" i="21" s="1"/>
  <c r="AM64" i="21"/>
  <c r="AM66" i="21" s="1"/>
  <c r="AN64" i="21"/>
  <c r="AO64" i="21"/>
  <c r="F65" i="21"/>
  <c r="D65" i="21" s="1"/>
  <c r="G65" i="21"/>
  <c r="H65" i="21"/>
  <c r="I65" i="21"/>
  <c r="J65" i="21"/>
  <c r="K65" i="21"/>
  <c r="L65" i="21"/>
  <c r="M65" i="21"/>
  <c r="N65" i="21"/>
  <c r="O65" i="21"/>
  <c r="P65" i="21"/>
  <c r="Q65" i="21"/>
  <c r="Q65" i="24" s="1"/>
  <c r="R65" i="21"/>
  <c r="S65" i="21"/>
  <c r="T65" i="21"/>
  <c r="U65" i="21"/>
  <c r="V65" i="21"/>
  <c r="W65" i="21"/>
  <c r="W65" i="24" s="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G66" i="21"/>
  <c r="H66" i="21"/>
  <c r="J66" i="21"/>
  <c r="K66" i="21"/>
  <c r="O66" i="21"/>
  <c r="P66" i="21"/>
  <c r="Q66" i="21"/>
  <c r="R66" i="21"/>
  <c r="S66" i="21"/>
  <c r="X66" i="21"/>
  <c r="Z66" i="21"/>
  <c r="AA66" i="21"/>
  <c r="AE66" i="21"/>
  <c r="AF66" i="21"/>
  <c r="AG66" i="21"/>
  <c r="AH66" i="21"/>
  <c r="AI66" i="21"/>
  <c r="AN66" i="21"/>
  <c r="AO66" i="21"/>
  <c r="F70" i="21"/>
  <c r="G70" i="21"/>
  <c r="H70" i="21"/>
  <c r="I70" i="21"/>
  <c r="I72" i="21" s="1"/>
  <c r="J70" i="21"/>
  <c r="D70" i="21" s="1"/>
  <c r="K70" i="21"/>
  <c r="L70" i="21"/>
  <c r="M70" i="21"/>
  <c r="N70" i="21"/>
  <c r="O70" i="21"/>
  <c r="P70" i="21"/>
  <c r="Q70" i="21"/>
  <c r="R70" i="21"/>
  <c r="R72" i="21" s="1"/>
  <c r="S70" i="21"/>
  <c r="T70" i="21"/>
  <c r="U70" i="21"/>
  <c r="V70" i="21"/>
  <c r="W70" i="21"/>
  <c r="X70" i="21"/>
  <c r="Y70" i="21"/>
  <c r="Z70" i="21"/>
  <c r="AA70" i="21"/>
  <c r="AB70" i="21"/>
  <c r="AC70" i="21"/>
  <c r="AC72" i="21" s="1"/>
  <c r="AD70" i="21"/>
  <c r="AE70" i="21"/>
  <c r="AF70" i="21"/>
  <c r="AG70" i="21"/>
  <c r="AG72" i="21" s="1"/>
  <c r="AH70" i="21"/>
  <c r="AH72" i="21" s="1"/>
  <c r="AI70" i="21"/>
  <c r="AI72" i="21" s="1"/>
  <c r="AJ70" i="21"/>
  <c r="AK70" i="21"/>
  <c r="AK72" i="21" s="1"/>
  <c r="AL70" i="21"/>
  <c r="AM70" i="21"/>
  <c r="AN70" i="21"/>
  <c r="AO70" i="21"/>
  <c r="F71" i="21"/>
  <c r="G71" i="21"/>
  <c r="H71" i="21"/>
  <c r="I71" i="21"/>
  <c r="J71" i="21"/>
  <c r="K71" i="21"/>
  <c r="L71" i="21"/>
  <c r="L72" i="21" s="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B72" i="21" s="1"/>
  <c r="AC71" i="21"/>
  <c r="AD71" i="21"/>
  <c r="AE71" i="21"/>
  <c r="AF71" i="21"/>
  <c r="AG71" i="21"/>
  <c r="AH71" i="21"/>
  <c r="AI71" i="21"/>
  <c r="AJ71" i="21"/>
  <c r="AJ72" i="21" s="1"/>
  <c r="AK71" i="21"/>
  <c r="AL71" i="21"/>
  <c r="AM71" i="21"/>
  <c r="AM72" i="21" s="1"/>
  <c r="AN71" i="21"/>
  <c r="AO71" i="21"/>
  <c r="F72" i="21"/>
  <c r="H72" i="21"/>
  <c r="M72" i="21"/>
  <c r="N72" i="21"/>
  <c r="P72" i="21"/>
  <c r="V72" i="21"/>
  <c r="X72" i="21"/>
  <c r="Y72" i="21"/>
  <c r="AD72" i="21"/>
  <c r="AF72" i="21"/>
  <c r="AL72" i="21"/>
  <c r="AN72" i="21"/>
  <c r="AO72" i="21"/>
  <c r="F73" i="21"/>
  <c r="D73" i="21" s="1"/>
  <c r="F73" i="33" s="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J74" i="21"/>
  <c r="L74" i="21"/>
  <c r="M74" i="21"/>
  <c r="N74" i="21"/>
  <c r="O74" i="21"/>
  <c r="P74" i="21"/>
  <c r="Q74" i="21"/>
  <c r="R74" i="21"/>
  <c r="R74" i="24" s="1"/>
  <c r="S74" i="21"/>
  <c r="T74" i="21"/>
  <c r="U74" i="21"/>
  <c r="V74" i="21"/>
  <c r="W74" i="21"/>
  <c r="X74" i="21"/>
  <c r="Y74" i="21"/>
  <c r="Z74" i="21"/>
  <c r="Z74" i="24" s="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F75" i="33" s="1"/>
  <c r="H75" i="33" s="1"/>
  <c r="F75" i="21"/>
  <c r="G75" i="21"/>
  <c r="H75" i="21"/>
  <c r="I75" i="21"/>
  <c r="J75" i="21"/>
  <c r="K75" i="21"/>
  <c r="L75" i="21"/>
  <c r="L75" i="24" s="1"/>
  <c r="M75" i="21"/>
  <c r="M75" i="24" s="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B75" i="24" s="1"/>
  <c r="AC75" i="21"/>
  <c r="AC75" i="24" s="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I76" i="21"/>
  <c r="I76" i="24" s="1"/>
  <c r="J76" i="21"/>
  <c r="K76" i="21"/>
  <c r="L76" i="21"/>
  <c r="M76" i="21"/>
  <c r="N76" i="21"/>
  <c r="N76" i="24" s="1"/>
  <c r="P76" i="21"/>
  <c r="Q76" i="21"/>
  <c r="R76" i="21"/>
  <c r="S76" i="21"/>
  <c r="T76" i="21"/>
  <c r="U76" i="21"/>
  <c r="V76" i="21"/>
  <c r="W76" i="21"/>
  <c r="W76" i="24" s="1"/>
  <c r="X76" i="21"/>
  <c r="Y76" i="21"/>
  <c r="Z76" i="21"/>
  <c r="AA76" i="21"/>
  <c r="AB76" i="21"/>
  <c r="AC76" i="21"/>
  <c r="AD76" i="21"/>
  <c r="AE76" i="21"/>
  <c r="AE76" i="24" s="1"/>
  <c r="AF76" i="21"/>
  <c r="AG76" i="21"/>
  <c r="AH76" i="21"/>
  <c r="AI76" i="21"/>
  <c r="AJ76" i="21"/>
  <c r="AK76" i="21"/>
  <c r="AL76" i="21"/>
  <c r="AM76" i="21"/>
  <c r="AN76" i="21"/>
  <c r="AO76" i="21"/>
  <c r="E77" i="21"/>
  <c r="F77" i="21"/>
  <c r="G77" i="21"/>
  <c r="H77" i="21"/>
  <c r="I77" i="21"/>
  <c r="J77" i="21"/>
  <c r="L77" i="21"/>
  <c r="M77" i="21"/>
  <c r="N77" i="21"/>
  <c r="N77" i="24" s="1"/>
  <c r="O77" i="21"/>
  <c r="P77" i="21"/>
  <c r="Q77" i="21"/>
  <c r="R77" i="21"/>
  <c r="S77" i="21"/>
  <c r="T77" i="21"/>
  <c r="U77" i="21"/>
  <c r="V77" i="21"/>
  <c r="V77" i="24" s="1"/>
  <c r="W77" i="21"/>
  <c r="X77" i="21"/>
  <c r="Y77" i="21"/>
  <c r="Z77" i="21"/>
  <c r="AA77" i="21"/>
  <c r="AB77" i="21"/>
  <c r="AC77" i="21"/>
  <c r="AD77" i="21"/>
  <c r="AD77" i="24" s="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M78" i="21"/>
  <c r="E78" i="21" s="1"/>
  <c r="G78" i="33" s="1"/>
  <c r="N78" i="21"/>
  <c r="N78" i="24" s="1"/>
  <c r="O78" i="21"/>
  <c r="P78" i="21"/>
  <c r="Q78" i="21"/>
  <c r="R78" i="21"/>
  <c r="S78" i="21"/>
  <c r="T78" i="21"/>
  <c r="U78" i="21"/>
  <c r="V78" i="21"/>
  <c r="V78" i="24" s="1"/>
  <c r="W78" i="21"/>
  <c r="X78" i="21"/>
  <c r="Y78" i="21"/>
  <c r="Z78" i="21"/>
  <c r="AA78" i="21"/>
  <c r="AB78" i="21"/>
  <c r="AC78" i="21"/>
  <c r="AD78" i="21"/>
  <c r="AD78" i="24" s="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E79" i="21" s="1"/>
  <c r="H79" i="21"/>
  <c r="I79" i="21"/>
  <c r="J79" i="21"/>
  <c r="J79" i="24" s="1"/>
  <c r="K79" i="21"/>
  <c r="L79" i="21"/>
  <c r="M79" i="21"/>
  <c r="N79" i="21"/>
  <c r="O79" i="21"/>
  <c r="P79" i="21"/>
  <c r="Q79" i="21"/>
  <c r="R79" i="21"/>
  <c r="R79" i="24" s="1"/>
  <c r="S79" i="21"/>
  <c r="T79" i="21"/>
  <c r="U79" i="21"/>
  <c r="V79" i="21"/>
  <c r="W79" i="21"/>
  <c r="X79" i="21"/>
  <c r="Y79" i="21"/>
  <c r="Z79" i="21"/>
  <c r="Z79" i="24" s="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F80" i="33" s="1"/>
  <c r="H80" i="33" s="1"/>
  <c r="F80" i="21"/>
  <c r="G80" i="21"/>
  <c r="E80" i="21" s="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Y80" i="24" s="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F81" i="33" s="1"/>
  <c r="F81" i="21"/>
  <c r="G81" i="21"/>
  <c r="H81" i="21"/>
  <c r="I81" i="21"/>
  <c r="J81" i="21"/>
  <c r="K81" i="21"/>
  <c r="K81" i="24" s="1"/>
  <c r="L81" i="21"/>
  <c r="M81" i="21"/>
  <c r="N81" i="21"/>
  <c r="O81" i="21"/>
  <c r="P81" i="21"/>
  <c r="Q81" i="21"/>
  <c r="R81" i="21"/>
  <c r="S81" i="21"/>
  <c r="S81" i="24" s="1"/>
  <c r="T81" i="21"/>
  <c r="U81" i="21"/>
  <c r="V81" i="21"/>
  <c r="W81" i="21"/>
  <c r="X81" i="21"/>
  <c r="Y81" i="21"/>
  <c r="Z81" i="21"/>
  <c r="AA81" i="21"/>
  <c r="AA81" i="24" s="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F86" i="21"/>
  <c r="G86" i="21"/>
  <c r="D87" i="21"/>
  <c r="F87" i="21"/>
  <c r="F87" i="24" s="1"/>
  <c r="G87" i="21"/>
  <c r="G87" i="24" s="1"/>
  <c r="F88" i="21"/>
  <c r="G88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L91" i="21"/>
  <c r="A5" i="33"/>
  <c r="D11" i="33"/>
  <c r="E11" i="33"/>
  <c r="D12" i="33"/>
  <c r="E12" i="33"/>
  <c r="E15" i="33"/>
  <c r="D19" i="33"/>
  <c r="E19" i="33"/>
  <c r="D20" i="33"/>
  <c r="E20" i="33"/>
  <c r="G21" i="33"/>
  <c r="D23" i="33"/>
  <c r="D27" i="33"/>
  <c r="E27" i="33"/>
  <c r="F27" i="33"/>
  <c r="D33" i="33"/>
  <c r="G33" i="33"/>
  <c r="I33" i="33"/>
  <c r="D34" i="33"/>
  <c r="F39" i="33"/>
  <c r="D41" i="33"/>
  <c r="E41" i="33"/>
  <c r="D45" i="33"/>
  <c r="E45" i="33"/>
  <c r="D49" i="33"/>
  <c r="E51" i="33"/>
  <c r="F51" i="33"/>
  <c r="D54" i="33"/>
  <c r="E54" i="33"/>
  <c r="D60" i="33"/>
  <c r="D64" i="33"/>
  <c r="E64" i="33"/>
  <c r="F65" i="33"/>
  <c r="D71" i="33"/>
  <c r="D73" i="33"/>
  <c r="E73" i="33"/>
  <c r="H73" i="33"/>
  <c r="D75" i="33"/>
  <c r="E76" i="33"/>
  <c r="D77" i="33"/>
  <c r="E77" i="33"/>
  <c r="G77" i="33"/>
  <c r="I77" i="33" s="1"/>
  <c r="D79" i="33"/>
  <c r="G79" i="33"/>
  <c r="D80" i="33"/>
  <c r="E80" i="33"/>
  <c r="G80" i="33"/>
  <c r="I80" i="33" s="1"/>
  <c r="D81" i="33"/>
  <c r="E81" i="33"/>
  <c r="H81" i="33"/>
  <c r="E86" i="33"/>
  <c r="E87" i="33"/>
  <c r="F87" i="33"/>
  <c r="A4" i="11"/>
  <c r="A5" i="11"/>
  <c r="F11" i="11"/>
  <c r="H11" i="11"/>
  <c r="L11" i="11" s="1"/>
  <c r="I11" i="11"/>
  <c r="H12" i="11"/>
  <c r="I12" i="11"/>
  <c r="H13" i="11"/>
  <c r="F13" i="11" s="1"/>
  <c r="I13" i="11"/>
  <c r="G13" i="11" s="1"/>
  <c r="L13" i="11"/>
  <c r="M13" i="11"/>
  <c r="E13" i="35" s="1"/>
  <c r="G14" i="11"/>
  <c r="H14" i="11"/>
  <c r="F14" i="11" s="1"/>
  <c r="I14" i="11"/>
  <c r="L14" i="11"/>
  <c r="M14" i="11"/>
  <c r="F15" i="11"/>
  <c r="H15" i="11"/>
  <c r="L15" i="11" s="1"/>
  <c r="I15" i="11"/>
  <c r="M15" i="11" s="1"/>
  <c r="H16" i="11"/>
  <c r="J16" i="11"/>
  <c r="K16" i="11"/>
  <c r="H18" i="11"/>
  <c r="I18" i="11"/>
  <c r="F19" i="11"/>
  <c r="G19" i="11"/>
  <c r="H19" i="11"/>
  <c r="L19" i="11" s="1"/>
  <c r="I19" i="11"/>
  <c r="M19" i="11" s="1"/>
  <c r="G20" i="11"/>
  <c r="H20" i="11"/>
  <c r="I20" i="11"/>
  <c r="M20" i="11"/>
  <c r="H21" i="11"/>
  <c r="F21" i="11" s="1"/>
  <c r="I21" i="11"/>
  <c r="G21" i="11" s="1"/>
  <c r="L21" i="11"/>
  <c r="D21" i="35" s="1"/>
  <c r="F22" i="11"/>
  <c r="G22" i="11"/>
  <c r="H22" i="11"/>
  <c r="I22" i="11"/>
  <c r="L22" i="11"/>
  <c r="M22" i="11"/>
  <c r="F23" i="11"/>
  <c r="H23" i="11"/>
  <c r="L23" i="11" s="1"/>
  <c r="I23" i="11"/>
  <c r="M23" i="11" s="1"/>
  <c r="H24" i="11"/>
  <c r="I24" i="11"/>
  <c r="J24" i="11"/>
  <c r="K24" i="11"/>
  <c r="H27" i="11"/>
  <c r="I27" i="11"/>
  <c r="M27" i="11"/>
  <c r="H28" i="11"/>
  <c r="F28" i="11" s="1"/>
  <c r="I28" i="11"/>
  <c r="G28" i="11" s="1"/>
  <c r="L28" i="11"/>
  <c r="M28" i="11"/>
  <c r="E28" i="35" s="1"/>
  <c r="J29" i="11"/>
  <c r="K29" i="11"/>
  <c r="M29" i="11"/>
  <c r="F32" i="11"/>
  <c r="G32" i="11"/>
  <c r="H32" i="11"/>
  <c r="I32" i="11"/>
  <c r="L32" i="11"/>
  <c r="M32" i="11"/>
  <c r="F33" i="11"/>
  <c r="G33" i="11"/>
  <c r="H33" i="11"/>
  <c r="L33" i="11" s="1"/>
  <c r="I33" i="11"/>
  <c r="G34" i="11"/>
  <c r="H34" i="11"/>
  <c r="I34" i="11"/>
  <c r="M34" i="11" s="1"/>
  <c r="E34" i="35" s="1"/>
  <c r="H35" i="11"/>
  <c r="F35" i="11" s="1"/>
  <c r="I35" i="11"/>
  <c r="L35" i="11"/>
  <c r="J36" i="11"/>
  <c r="K36" i="11"/>
  <c r="L37" i="11"/>
  <c r="M37" i="11"/>
  <c r="H38" i="11"/>
  <c r="I38" i="11"/>
  <c r="H39" i="11"/>
  <c r="I39" i="11"/>
  <c r="G39" i="11" s="1"/>
  <c r="M39" i="11"/>
  <c r="H40" i="11"/>
  <c r="F40" i="11" s="1"/>
  <c r="F42" i="11" s="1"/>
  <c r="I40" i="11"/>
  <c r="G40" i="11" s="1"/>
  <c r="L40" i="11"/>
  <c r="L42" i="11" s="1"/>
  <c r="M40" i="11"/>
  <c r="F41" i="11"/>
  <c r="G41" i="11"/>
  <c r="H41" i="11"/>
  <c r="I41" i="11"/>
  <c r="L41" i="11"/>
  <c r="M41" i="11"/>
  <c r="G42" i="11"/>
  <c r="J42" i="11"/>
  <c r="K42" i="11"/>
  <c r="J43" i="11"/>
  <c r="K43" i="11"/>
  <c r="F45" i="11"/>
  <c r="H45" i="11"/>
  <c r="L45" i="11" s="1"/>
  <c r="I45" i="11"/>
  <c r="M45" i="11" s="1"/>
  <c r="G47" i="11"/>
  <c r="H47" i="11"/>
  <c r="I47" i="11"/>
  <c r="M47" i="11"/>
  <c r="H49" i="11"/>
  <c r="F49" i="11" s="1"/>
  <c r="I49" i="11"/>
  <c r="G49" i="11" s="1"/>
  <c r="L49" i="11"/>
  <c r="D49" i="35" s="1"/>
  <c r="M49" i="11"/>
  <c r="F51" i="11"/>
  <c r="G51" i="11"/>
  <c r="H51" i="11"/>
  <c r="I51" i="11"/>
  <c r="L51" i="11"/>
  <c r="M51" i="11"/>
  <c r="F54" i="11"/>
  <c r="H54" i="11"/>
  <c r="L54" i="11" s="1"/>
  <c r="I54" i="11"/>
  <c r="I56" i="11" s="1"/>
  <c r="H55" i="11"/>
  <c r="I55" i="11"/>
  <c r="G55" i="11" s="1"/>
  <c r="M55" i="11"/>
  <c r="J56" i="11"/>
  <c r="K56" i="11"/>
  <c r="H59" i="11"/>
  <c r="F59" i="11" s="1"/>
  <c r="I59" i="11"/>
  <c r="G59" i="11" s="1"/>
  <c r="G61" i="11" s="1"/>
  <c r="L59" i="11"/>
  <c r="L61" i="11" s="1"/>
  <c r="F60" i="11"/>
  <c r="G60" i="11"/>
  <c r="H60" i="11"/>
  <c r="I60" i="11"/>
  <c r="L60" i="11"/>
  <c r="M60" i="11"/>
  <c r="F61" i="11"/>
  <c r="I61" i="11"/>
  <c r="J61" i="11"/>
  <c r="K61" i="11"/>
  <c r="F64" i="11"/>
  <c r="G64" i="11"/>
  <c r="H64" i="11"/>
  <c r="L64" i="11" s="1"/>
  <c r="I64" i="11"/>
  <c r="M64" i="11" s="1"/>
  <c r="G65" i="11"/>
  <c r="H65" i="11"/>
  <c r="I65" i="11"/>
  <c r="M65" i="11"/>
  <c r="J66" i="11"/>
  <c r="K66" i="11"/>
  <c r="H70" i="11"/>
  <c r="F70" i="11" s="1"/>
  <c r="F72" i="11" s="1"/>
  <c r="I70" i="11"/>
  <c r="G70" i="11" s="1"/>
  <c r="L70" i="11"/>
  <c r="L72" i="11" s="1"/>
  <c r="M70" i="11"/>
  <c r="F71" i="11"/>
  <c r="G71" i="11"/>
  <c r="H71" i="11"/>
  <c r="I71" i="11"/>
  <c r="L71" i="11"/>
  <c r="M71" i="11"/>
  <c r="G72" i="11"/>
  <c r="J72" i="11"/>
  <c r="K72" i="11"/>
  <c r="F73" i="11"/>
  <c r="H73" i="11"/>
  <c r="L73" i="11" s="1"/>
  <c r="I73" i="11"/>
  <c r="H74" i="11"/>
  <c r="I74" i="11"/>
  <c r="G74" i="11" s="1"/>
  <c r="M74" i="11"/>
  <c r="H75" i="11"/>
  <c r="F75" i="11" s="1"/>
  <c r="I75" i="11"/>
  <c r="G75" i="11" s="1"/>
  <c r="L75" i="11"/>
  <c r="M75" i="11"/>
  <c r="F76" i="11"/>
  <c r="G76" i="11"/>
  <c r="H76" i="11"/>
  <c r="I76" i="11"/>
  <c r="L76" i="11"/>
  <c r="M76" i="11"/>
  <c r="F77" i="11"/>
  <c r="G77" i="11"/>
  <c r="H77" i="11"/>
  <c r="L77" i="11" s="1"/>
  <c r="I77" i="11"/>
  <c r="M77" i="11" s="1"/>
  <c r="H78" i="11"/>
  <c r="I78" i="11"/>
  <c r="H79" i="11"/>
  <c r="F79" i="11" s="1"/>
  <c r="I79" i="11"/>
  <c r="L79" i="11"/>
  <c r="F80" i="11"/>
  <c r="G80" i="11"/>
  <c r="H80" i="11"/>
  <c r="I80" i="11"/>
  <c r="L80" i="11"/>
  <c r="M80" i="11"/>
  <c r="E80" i="35" s="1"/>
  <c r="F81" i="11"/>
  <c r="G81" i="11"/>
  <c r="H81" i="11"/>
  <c r="L81" i="11" s="1"/>
  <c r="I81" i="11"/>
  <c r="M81" i="11" s="1"/>
  <c r="D82" i="11"/>
  <c r="E82" i="11"/>
  <c r="E84" i="12" s="1"/>
  <c r="J82" i="11"/>
  <c r="A5" i="23"/>
  <c r="T8" i="23"/>
  <c r="V8" i="23"/>
  <c r="X8" i="23"/>
  <c r="Z8" i="23"/>
  <c r="AB8" i="23"/>
  <c r="AD8" i="23"/>
  <c r="AF8" i="23"/>
  <c r="AH8" i="23"/>
  <c r="AJ8" i="23"/>
  <c r="AL8" i="23"/>
  <c r="AN8" i="23"/>
  <c r="F11" i="23"/>
  <c r="D11" i="23" s="1"/>
  <c r="G11" i="23"/>
  <c r="H11" i="23"/>
  <c r="I11" i="23"/>
  <c r="J11" i="23"/>
  <c r="J11" i="24" s="1"/>
  <c r="K11" i="23"/>
  <c r="L11" i="23"/>
  <c r="M11" i="23"/>
  <c r="N11" i="23"/>
  <c r="N11" i="24" s="1"/>
  <c r="O11" i="23"/>
  <c r="P11" i="23"/>
  <c r="Q11" i="23"/>
  <c r="Q11" i="24" s="1"/>
  <c r="R11" i="23"/>
  <c r="R11" i="24" s="1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F12" i="23"/>
  <c r="G12" i="23"/>
  <c r="H12" i="23"/>
  <c r="D12" i="23" s="1"/>
  <c r="I12" i="23"/>
  <c r="J12" i="23"/>
  <c r="K12" i="23"/>
  <c r="K12" i="24" s="1"/>
  <c r="L12" i="23"/>
  <c r="M12" i="23"/>
  <c r="N12" i="23"/>
  <c r="O12" i="23"/>
  <c r="P12" i="23"/>
  <c r="Q12" i="23"/>
  <c r="Q16" i="23" s="1"/>
  <c r="R12" i="23"/>
  <c r="S12" i="23"/>
  <c r="T12" i="23"/>
  <c r="U12" i="23"/>
  <c r="V12" i="23"/>
  <c r="W12" i="23"/>
  <c r="X12" i="23"/>
  <c r="Y12" i="23"/>
  <c r="Y16" i="23" s="1"/>
  <c r="Z12" i="23"/>
  <c r="AA12" i="23"/>
  <c r="AB12" i="23"/>
  <c r="AB12" i="24" s="1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O16" i="23" s="1"/>
  <c r="F13" i="23"/>
  <c r="G13" i="23"/>
  <c r="H13" i="23"/>
  <c r="I13" i="23"/>
  <c r="J13" i="23"/>
  <c r="K13" i="23"/>
  <c r="E13" i="23" s="1"/>
  <c r="G13" i="35" s="1"/>
  <c r="L13" i="23"/>
  <c r="L16" i="23" s="1"/>
  <c r="M13" i="23"/>
  <c r="M16" i="23" s="1"/>
  <c r="N13" i="23"/>
  <c r="O13" i="23"/>
  <c r="P13" i="23"/>
  <c r="Q13" i="23"/>
  <c r="R13" i="23"/>
  <c r="S13" i="23"/>
  <c r="T13" i="23"/>
  <c r="T16" i="23" s="1"/>
  <c r="U13" i="23"/>
  <c r="V13" i="23"/>
  <c r="V13" i="24" s="1"/>
  <c r="W13" i="23"/>
  <c r="X13" i="23"/>
  <c r="Y13" i="23"/>
  <c r="Z13" i="23"/>
  <c r="AA13" i="23"/>
  <c r="AB13" i="23"/>
  <c r="AB16" i="23" s="1"/>
  <c r="AC13" i="23"/>
  <c r="AC16" i="23" s="1"/>
  <c r="AD13" i="23"/>
  <c r="AE13" i="23"/>
  <c r="AF13" i="23"/>
  <c r="AG13" i="23"/>
  <c r="AH13" i="23"/>
  <c r="AI13" i="23"/>
  <c r="AJ13" i="23"/>
  <c r="AJ16" i="23" s="1"/>
  <c r="AK13" i="23"/>
  <c r="AL13" i="23"/>
  <c r="AM13" i="23"/>
  <c r="AN13" i="23"/>
  <c r="AO13" i="23"/>
  <c r="F14" i="23"/>
  <c r="G14" i="23"/>
  <c r="E14" i="23" s="1"/>
  <c r="G14" i="35" s="1"/>
  <c r="I14" i="35" s="1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F15" i="23"/>
  <c r="G15" i="23"/>
  <c r="H15" i="23"/>
  <c r="I15" i="23"/>
  <c r="J15" i="23"/>
  <c r="K15" i="23"/>
  <c r="L15" i="23"/>
  <c r="M15" i="23"/>
  <c r="N15" i="23"/>
  <c r="O15" i="23"/>
  <c r="O15" i="24" s="1"/>
  <c r="P15" i="23"/>
  <c r="Q15" i="23"/>
  <c r="Q15" i="24" s="1"/>
  <c r="R15" i="23"/>
  <c r="S15" i="23"/>
  <c r="S15" i="24" s="1"/>
  <c r="T15" i="23"/>
  <c r="U15" i="23"/>
  <c r="V15" i="23"/>
  <c r="W15" i="23"/>
  <c r="X15" i="23"/>
  <c r="Y15" i="23"/>
  <c r="Z15" i="23"/>
  <c r="AA15" i="23"/>
  <c r="AA15" i="24" s="1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J16" i="23"/>
  <c r="R16" i="23"/>
  <c r="U16" i="23"/>
  <c r="Z16" i="23"/>
  <c r="AG16" i="23"/>
  <c r="AH16" i="23"/>
  <c r="AK16" i="23"/>
  <c r="F19" i="23"/>
  <c r="G19" i="23"/>
  <c r="H19" i="23"/>
  <c r="I19" i="23"/>
  <c r="J19" i="23"/>
  <c r="K19" i="23"/>
  <c r="L19" i="23"/>
  <c r="M19" i="23"/>
  <c r="N19" i="23"/>
  <c r="O19" i="23"/>
  <c r="P19" i="23"/>
  <c r="P19" i="24" s="1"/>
  <c r="Q19" i="23"/>
  <c r="Q19" i="24" s="1"/>
  <c r="R19" i="23"/>
  <c r="R19" i="24" s="1"/>
  <c r="S19" i="23"/>
  <c r="T19" i="23"/>
  <c r="U19" i="23"/>
  <c r="V19" i="23"/>
  <c r="W19" i="23"/>
  <c r="W24" i="23" s="1"/>
  <c r="X19" i="23"/>
  <c r="Y19" i="23"/>
  <c r="Z19" i="23"/>
  <c r="AA19" i="23"/>
  <c r="AB19" i="23"/>
  <c r="AC19" i="23"/>
  <c r="AD19" i="23"/>
  <c r="AE19" i="23"/>
  <c r="AE24" i="23" s="1"/>
  <c r="AF19" i="23"/>
  <c r="AG19" i="23"/>
  <c r="AH19" i="23"/>
  <c r="AI19" i="23"/>
  <c r="AJ19" i="23"/>
  <c r="AK19" i="23"/>
  <c r="AL19" i="23"/>
  <c r="AM19" i="23"/>
  <c r="AM24" i="23" s="1"/>
  <c r="AN19" i="23"/>
  <c r="AO19" i="23"/>
  <c r="F20" i="23"/>
  <c r="G20" i="23"/>
  <c r="H20" i="23"/>
  <c r="I20" i="23"/>
  <c r="I20" i="24" s="1"/>
  <c r="J20" i="23"/>
  <c r="K20" i="23"/>
  <c r="L20" i="23"/>
  <c r="M20" i="23"/>
  <c r="E20" i="23" s="1"/>
  <c r="G20" i="35" s="1"/>
  <c r="I20" i="35" s="1"/>
  <c r="N20" i="23"/>
  <c r="O20" i="23"/>
  <c r="P20" i="23"/>
  <c r="Q20" i="23"/>
  <c r="R20" i="23"/>
  <c r="S20" i="23"/>
  <c r="T20" i="23"/>
  <c r="U20" i="23"/>
  <c r="U24" i="23" s="1"/>
  <c r="V20" i="23"/>
  <c r="W20" i="23"/>
  <c r="X20" i="23"/>
  <c r="Y20" i="23"/>
  <c r="Z20" i="23"/>
  <c r="AA20" i="23"/>
  <c r="AB20" i="23"/>
  <c r="AC20" i="23"/>
  <c r="AC24" i="23" s="1"/>
  <c r="AD20" i="23"/>
  <c r="AE20" i="23"/>
  <c r="AF20" i="23"/>
  <c r="AG20" i="23"/>
  <c r="AH20" i="23"/>
  <c r="AI20" i="23"/>
  <c r="AJ20" i="23"/>
  <c r="AK20" i="23"/>
  <c r="AK24" i="23" s="1"/>
  <c r="AL20" i="23"/>
  <c r="AM20" i="23"/>
  <c r="AN20" i="23"/>
  <c r="AO20" i="23"/>
  <c r="F21" i="23"/>
  <c r="D21" i="23" s="1"/>
  <c r="F21" i="35" s="1"/>
  <c r="G21" i="23"/>
  <c r="H21" i="23"/>
  <c r="H24" i="23" s="1"/>
  <c r="I21" i="23"/>
  <c r="J21" i="23"/>
  <c r="K21" i="23"/>
  <c r="L21" i="23"/>
  <c r="M21" i="23"/>
  <c r="N21" i="23"/>
  <c r="O21" i="23"/>
  <c r="P21" i="23"/>
  <c r="P24" i="23" s="1"/>
  <c r="Q21" i="23"/>
  <c r="R21" i="23"/>
  <c r="S21" i="23"/>
  <c r="T21" i="23"/>
  <c r="U21" i="23"/>
  <c r="V21" i="23"/>
  <c r="W21" i="23"/>
  <c r="X21" i="23"/>
  <c r="X24" i="23" s="1"/>
  <c r="Y21" i="23"/>
  <c r="Z21" i="23"/>
  <c r="AA21" i="23"/>
  <c r="AB21" i="23"/>
  <c r="AC21" i="23"/>
  <c r="AD21" i="23"/>
  <c r="AE21" i="23"/>
  <c r="AF21" i="23"/>
  <c r="AF24" i="23" s="1"/>
  <c r="AG21" i="23"/>
  <c r="AH21" i="23"/>
  <c r="AI21" i="23"/>
  <c r="AJ21" i="23"/>
  <c r="AK21" i="23"/>
  <c r="AL21" i="23"/>
  <c r="AM21" i="23"/>
  <c r="AN21" i="23"/>
  <c r="AN24" i="23" s="1"/>
  <c r="AO21" i="23"/>
  <c r="F22" i="23"/>
  <c r="G22" i="23"/>
  <c r="H22" i="23"/>
  <c r="I22" i="23"/>
  <c r="E22" i="23" s="1"/>
  <c r="G22" i="35" s="1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F23" i="23"/>
  <c r="G23" i="23"/>
  <c r="H23" i="23"/>
  <c r="I23" i="23"/>
  <c r="J23" i="23"/>
  <c r="K23" i="23"/>
  <c r="L23" i="23"/>
  <c r="D23" i="23" s="1"/>
  <c r="M23" i="23"/>
  <c r="N23" i="23"/>
  <c r="N23" i="24" s="1"/>
  <c r="O23" i="23"/>
  <c r="O23" i="24" s="1"/>
  <c r="P23" i="23"/>
  <c r="P23" i="24" s="1"/>
  <c r="Q23" i="23"/>
  <c r="Q23" i="24" s="1"/>
  <c r="R23" i="23"/>
  <c r="R23" i="24" s="1"/>
  <c r="S23" i="23"/>
  <c r="S23" i="24" s="1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F24" i="23"/>
  <c r="M24" i="23"/>
  <c r="M82" i="23" s="1"/>
  <c r="K641" i="44" s="1"/>
  <c r="N24" i="23"/>
  <c r="V24" i="23"/>
  <c r="AD24" i="23"/>
  <c r="AL24" i="23"/>
  <c r="F27" i="23"/>
  <c r="D27" i="23" s="1"/>
  <c r="G27" i="23"/>
  <c r="H27" i="23"/>
  <c r="H29" i="23" s="1"/>
  <c r="I27" i="23"/>
  <c r="J27" i="23"/>
  <c r="K27" i="23"/>
  <c r="L27" i="23"/>
  <c r="M27" i="23"/>
  <c r="N27" i="23"/>
  <c r="O27" i="23"/>
  <c r="P27" i="23"/>
  <c r="P29" i="23" s="1"/>
  <c r="Q27" i="23"/>
  <c r="R27" i="23"/>
  <c r="S27" i="23"/>
  <c r="T27" i="23"/>
  <c r="U27" i="23"/>
  <c r="V27" i="23"/>
  <c r="W27" i="23"/>
  <c r="X27" i="23"/>
  <c r="X29" i="23" s="1"/>
  <c r="Y27" i="23"/>
  <c r="Z27" i="23"/>
  <c r="AA27" i="23"/>
  <c r="AA29" i="23" s="1"/>
  <c r="AB27" i="23"/>
  <c r="AC27" i="23"/>
  <c r="AD27" i="23"/>
  <c r="AE27" i="23"/>
  <c r="AF27" i="23"/>
  <c r="AF29" i="23" s="1"/>
  <c r="AG27" i="23"/>
  <c r="AH27" i="23"/>
  <c r="AI27" i="23"/>
  <c r="AI29" i="23" s="1"/>
  <c r="AJ27" i="23"/>
  <c r="AK27" i="23"/>
  <c r="AL27" i="23"/>
  <c r="AM27" i="23"/>
  <c r="AN27" i="23"/>
  <c r="AN29" i="23" s="1"/>
  <c r="AO27" i="23"/>
  <c r="F28" i="23"/>
  <c r="G28" i="23"/>
  <c r="H28" i="23"/>
  <c r="I28" i="23"/>
  <c r="E28" i="23" s="1"/>
  <c r="J28" i="23"/>
  <c r="J29" i="23" s="1"/>
  <c r="K28" i="23"/>
  <c r="L28" i="23"/>
  <c r="M28" i="23"/>
  <c r="M29" i="23" s="1"/>
  <c r="N28" i="23"/>
  <c r="O28" i="23"/>
  <c r="P28" i="23"/>
  <c r="Q28" i="23"/>
  <c r="R28" i="23"/>
  <c r="R29" i="23" s="1"/>
  <c r="S28" i="23"/>
  <c r="T28" i="23"/>
  <c r="U28" i="23"/>
  <c r="V28" i="23"/>
  <c r="W28" i="23"/>
  <c r="X28" i="23"/>
  <c r="Y28" i="23"/>
  <c r="Z28" i="23"/>
  <c r="Z29" i="23" s="1"/>
  <c r="AA28" i="23"/>
  <c r="AB28" i="23"/>
  <c r="AC28" i="23"/>
  <c r="AD28" i="23"/>
  <c r="AE28" i="23"/>
  <c r="AF28" i="23"/>
  <c r="AG28" i="23"/>
  <c r="AH28" i="23"/>
  <c r="AH29" i="23" s="1"/>
  <c r="AI28" i="23"/>
  <c r="AJ28" i="23"/>
  <c r="AK28" i="23"/>
  <c r="AL28" i="23"/>
  <c r="AM28" i="23"/>
  <c r="AN28" i="23"/>
  <c r="AO28" i="23"/>
  <c r="F29" i="23"/>
  <c r="G29" i="23"/>
  <c r="K29" i="23"/>
  <c r="L29" i="23"/>
  <c r="N29" i="23"/>
  <c r="O29" i="23"/>
  <c r="T29" i="23"/>
  <c r="U29" i="23"/>
  <c r="V29" i="23"/>
  <c r="W29" i="23"/>
  <c r="AB29" i="23"/>
  <c r="AC29" i="23"/>
  <c r="AD29" i="23"/>
  <c r="AE29" i="23"/>
  <c r="AJ29" i="23"/>
  <c r="AK29" i="23"/>
  <c r="AL29" i="23"/>
  <c r="AM29" i="23"/>
  <c r="F32" i="23"/>
  <c r="F36" i="23" s="1"/>
  <c r="G32" i="23"/>
  <c r="H32" i="23"/>
  <c r="I32" i="23"/>
  <c r="E32" i="23" s="1"/>
  <c r="J32" i="23"/>
  <c r="K32" i="23"/>
  <c r="L32" i="23"/>
  <c r="M32" i="23"/>
  <c r="N32" i="23"/>
  <c r="N32" i="24" s="1"/>
  <c r="N36" i="24" s="1"/>
  <c r="O32" i="23"/>
  <c r="O32" i="24" s="1"/>
  <c r="P32" i="23"/>
  <c r="Q32" i="23"/>
  <c r="R32" i="23"/>
  <c r="R32" i="24" s="1"/>
  <c r="S32" i="23"/>
  <c r="S32" i="24" s="1"/>
  <c r="T32" i="23"/>
  <c r="U32" i="23"/>
  <c r="V32" i="23"/>
  <c r="V36" i="23" s="1"/>
  <c r="W32" i="23"/>
  <c r="X32" i="23"/>
  <c r="Y32" i="23"/>
  <c r="Y36" i="23" s="1"/>
  <c r="Z32" i="23"/>
  <c r="AA32" i="23"/>
  <c r="AB32" i="23"/>
  <c r="AC32" i="23"/>
  <c r="AD32" i="23"/>
  <c r="AE32" i="23"/>
  <c r="AF32" i="23"/>
  <c r="AG32" i="23"/>
  <c r="AG36" i="23" s="1"/>
  <c r="AH32" i="23"/>
  <c r="AI32" i="23"/>
  <c r="AJ32" i="23"/>
  <c r="AK32" i="23"/>
  <c r="AL32" i="23"/>
  <c r="AL36" i="23" s="1"/>
  <c r="AM32" i="23"/>
  <c r="AN32" i="23"/>
  <c r="AO32" i="23"/>
  <c r="F33" i="23"/>
  <c r="G33" i="23"/>
  <c r="H33" i="23"/>
  <c r="H36" i="23" s="1"/>
  <c r="I33" i="23"/>
  <c r="J33" i="23"/>
  <c r="K33" i="23"/>
  <c r="L33" i="23"/>
  <c r="M33" i="23"/>
  <c r="N33" i="23"/>
  <c r="N33" i="24" s="1"/>
  <c r="O33" i="23"/>
  <c r="O33" i="24" s="1"/>
  <c r="P33" i="23"/>
  <c r="Q33" i="23"/>
  <c r="Q33" i="24" s="1"/>
  <c r="R33" i="23"/>
  <c r="R33" i="24" s="1"/>
  <c r="S33" i="23"/>
  <c r="T33" i="23"/>
  <c r="U33" i="23"/>
  <c r="V33" i="23"/>
  <c r="W33" i="23"/>
  <c r="X33" i="23"/>
  <c r="X36" i="23" s="1"/>
  <c r="Y33" i="23"/>
  <c r="Z33" i="23"/>
  <c r="AA33" i="23"/>
  <c r="AB33" i="23"/>
  <c r="AC33" i="23"/>
  <c r="AD33" i="23"/>
  <c r="AE33" i="23"/>
  <c r="AF33" i="23"/>
  <c r="AF36" i="23" s="1"/>
  <c r="AG33" i="23"/>
  <c r="AH33" i="23"/>
  <c r="AI33" i="23"/>
  <c r="AJ33" i="23"/>
  <c r="AK33" i="23"/>
  <c r="AL33" i="23"/>
  <c r="AM33" i="23"/>
  <c r="AN33" i="23"/>
  <c r="AN36" i="23" s="1"/>
  <c r="AO33" i="23"/>
  <c r="F34" i="23"/>
  <c r="G34" i="23"/>
  <c r="H34" i="23"/>
  <c r="D34" i="23" s="1"/>
  <c r="F34" i="35" s="1"/>
  <c r="I34" i="23"/>
  <c r="J34" i="23"/>
  <c r="J36" i="23" s="1"/>
  <c r="K34" i="23"/>
  <c r="E34" i="23" s="1"/>
  <c r="L34" i="23"/>
  <c r="M34" i="23"/>
  <c r="M36" i="23" s="1"/>
  <c r="N34" i="23"/>
  <c r="N34" i="24" s="1"/>
  <c r="O34" i="23"/>
  <c r="O34" i="24" s="1"/>
  <c r="P34" i="23"/>
  <c r="P34" i="24" s="1"/>
  <c r="Q34" i="23"/>
  <c r="Q34" i="24" s="1"/>
  <c r="R34" i="23"/>
  <c r="S34" i="23"/>
  <c r="S34" i="24" s="1"/>
  <c r="T34" i="23"/>
  <c r="U34" i="23"/>
  <c r="V34" i="23"/>
  <c r="W34" i="23"/>
  <c r="X34" i="23"/>
  <c r="Y34" i="23"/>
  <c r="Z34" i="23"/>
  <c r="Z36" i="23" s="1"/>
  <c r="AA34" i="23"/>
  <c r="AB34" i="23"/>
  <c r="AC34" i="23"/>
  <c r="AC36" i="23" s="1"/>
  <c r="AD34" i="23"/>
  <c r="AE34" i="23"/>
  <c r="AF34" i="23"/>
  <c r="AG34" i="23"/>
  <c r="AH34" i="23"/>
  <c r="AH36" i="23" s="1"/>
  <c r="AI34" i="23"/>
  <c r="AJ34" i="23"/>
  <c r="AK34" i="23"/>
  <c r="AL34" i="23"/>
  <c r="AM34" i="23"/>
  <c r="AN34" i="23"/>
  <c r="AO34" i="23"/>
  <c r="F35" i="23"/>
  <c r="G35" i="23"/>
  <c r="G36" i="23" s="1"/>
  <c r="H35" i="23"/>
  <c r="I35" i="23"/>
  <c r="J35" i="23"/>
  <c r="K35" i="23"/>
  <c r="L35" i="23"/>
  <c r="L36" i="23" s="1"/>
  <c r="M35" i="23"/>
  <c r="E35" i="23" s="1"/>
  <c r="G35" i="35" s="1"/>
  <c r="N35" i="23"/>
  <c r="N35" i="24" s="1"/>
  <c r="O35" i="23"/>
  <c r="O35" i="24" s="1"/>
  <c r="P35" i="23"/>
  <c r="Q35" i="23"/>
  <c r="R35" i="23"/>
  <c r="S35" i="23"/>
  <c r="T35" i="23"/>
  <c r="T36" i="23" s="1"/>
  <c r="U35" i="23"/>
  <c r="V35" i="23"/>
  <c r="W35" i="23"/>
  <c r="W36" i="23" s="1"/>
  <c r="X35" i="23"/>
  <c r="Y35" i="23"/>
  <c r="Z35" i="23"/>
  <c r="AA35" i="23"/>
  <c r="AB35" i="23"/>
  <c r="AB36" i="23" s="1"/>
  <c r="AC35" i="23"/>
  <c r="AD35" i="23"/>
  <c r="AE35" i="23"/>
  <c r="AE36" i="23" s="1"/>
  <c r="AF35" i="23"/>
  <c r="AG35" i="23"/>
  <c r="AH35" i="23"/>
  <c r="AI35" i="23"/>
  <c r="AJ35" i="23"/>
  <c r="AJ36" i="23" s="1"/>
  <c r="AK35" i="23"/>
  <c r="AL35" i="23"/>
  <c r="AM35" i="23"/>
  <c r="AM36" i="23" s="1"/>
  <c r="AN35" i="23"/>
  <c r="AO35" i="23"/>
  <c r="I36" i="23"/>
  <c r="N36" i="23"/>
  <c r="U36" i="23"/>
  <c r="AD36" i="23"/>
  <c r="AK36" i="23"/>
  <c r="AO36" i="23"/>
  <c r="F39" i="23"/>
  <c r="D39" i="23" s="1"/>
  <c r="G39" i="23"/>
  <c r="H39" i="23"/>
  <c r="H39" i="24" s="1"/>
  <c r="I39" i="23"/>
  <c r="J39" i="23"/>
  <c r="K39" i="23"/>
  <c r="L39" i="23"/>
  <c r="M39" i="23"/>
  <c r="N39" i="23"/>
  <c r="N39" i="24" s="1"/>
  <c r="O39" i="23"/>
  <c r="O39" i="24" s="1"/>
  <c r="P39" i="23"/>
  <c r="P39" i="24" s="1"/>
  <c r="Q39" i="23"/>
  <c r="Q39" i="24" s="1"/>
  <c r="R39" i="23"/>
  <c r="R39" i="24" s="1"/>
  <c r="S39" i="23"/>
  <c r="S39" i="24" s="1"/>
  <c r="T39" i="23"/>
  <c r="U39" i="23"/>
  <c r="V39" i="23"/>
  <c r="W39" i="23"/>
  <c r="X39" i="23"/>
  <c r="X39" i="24" s="1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F40" i="23"/>
  <c r="G40" i="23"/>
  <c r="H40" i="23"/>
  <c r="D40" i="23" s="1"/>
  <c r="I40" i="23"/>
  <c r="J40" i="23"/>
  <c r="J42" i="23" s="1"/>
  <c r="J43" i="23" s="1"/>
  <c r="K40" i="23"/>
  <c r="L40" i="23"/>
  <c r="M40" i="23"/>
  <c r="M42" i="23" s="1"/>
  <c r="M43" i="23" s="1"/>
  <c r="N40" i="23"/>
  <c r="N40" i="24" s="1"/>
  <c r="O40" i="23"/>
  <c r="O40" i="24" s="1"/>
  <c r="P40" i="23"/>
  <c r="P40" i="24" s="1"/>
  <c r="Q40" i="23"/>
  <c r="Q40" i="24" s="1"/>
  <c r="R40" i="23"/>
  <c r="S40" i="23"/>
  <c r="T40" i="23"/>
  <c r="U40" i="23"/>
  <c r="V40" i="23"/>
  <c r="W40" i="23"/>
  <c r="X40" i="23"/>
  <c r="X42" i="23" s="1"/>
  <c r="X43" i="23" s="1"/>
  <c r="Y40" i="23"/>
  <c r="Z40" i="23"/>
  <c r="Z42" i="23" s="1"/>
  <c r="Z43" i="23" s="1"/>
  <c r="AA40" i="23"/>
  <c r="AB40" i="23"/>
  <c r="AC40" i="23"/>
  <c r="AC42" i="23" s="1"/>
  <c r="AC43" i="23" s="1"/>
  <c r="AD40" i="23"/>
  <c r="AE40" i="23"/>
  <c r="AF40" i="23"/>
  <c r="AF42" i="23" s="1"/>
  <c r="AF43" i="23" s="1"/>
  <c r="AG40" i="23"/>
  <c r="AG42" i="23" s="1"/>
  <c r="AG43" i="23" s="1"/>
  <c r="AH40" i="23"/>
  <c r="AH42" i="23" s="1"/>
  <c r="AH43" i="23" s="1"/>
  <c r="AI40" i="23"/>
  <c r="AJ40" i="23"/>
  <c r="AK40" i="23"/>
  <c r="AL40" i="23"/>
  <c r="AM40" i="23"/>
  <c r="AN40" i="23"/>
  <c r="AN42" i="23" s="1"/>
  <c r="AN43" i="23" s="1"/>
  <c r="AO40" i="23"/>
  <c r="F41" i="23"/>
  <c r="G41" i="23"/>
  <c r="H41" i="23"/>
  <c r="I41" i="23"/>
  <c r="J41" i="23"/>
  <c r="K41" i="23"/>
  <c r="L41" i="23"/>
  <c r="L42" i="23" s="1"/>
  <c r="L43" i="23" s="1"/>
  <c r="M41" i="23"/>
  <c r="N41" i="23"/>
  <c r="O41" i="23"/>
  <c r="O42" i="23" s="1"/>
  <c r="P41" i="23"/>
  <c r="Q41" i="23"/>
  <c r="R41" i="23"/>
  <c r="S41" i="23"/>
  <c r="T41" i="23"/>
  <c r="T42" i="23" s="1"/>
  <c r="T43" i="23" s="1"/>
  <c r="U41" i="23"/>
  <c r="V41" i="23"/>
  <c r="W41" i="23"/>
  <c r="W42" i="23" s="1"/>
  <c r="W43" i="23" s="1"/>
  <c r="X41" i="23"/>
  <c r="Y41" i="23"/>
  <c r="Z41" i="23"/>
  <c r="AA41" i="23"/>
  <c r="AB41" i="23"/>
  <c r="AB42" i="23" s="1"/>
  <c r="AB43" i="23" s="1"/>
  <c r="AC41" i="23"/>
  <c r="AD41" i="23"/>
  <c r="AE41" i="23"/>
  <c r="AE42" i="23" s="1"/>
  <c r="AF41" i="23"/>
  <c r="AG41" i="23"/>
  <c r="AH41" i="23"/>
  <c r="AI41" i="23"/>
  <c r="AJ41" i="23"/>
  <c r="AJ42" i="23" s="1"/>
  <c r="AJ43" i="23" s="1"/>
  <c r="AK41" i="23"/>
  <c r="AL41" i="23"/>
  <c r="AM41" i="23"/>
  <c r="AM42" i="23" s="1"/>
  <c r="AM43" i="23" s="1"/>
  <c r="AN41" i="23"/>
  <c r="AO41" i="23"/>
  <c r="F42" i="23"/>
  <c r="F43" i="23" s="1"/>
  <c r="I42" i="23"/>
  <c r="N42" i="23"/>
  <c r="N43" i="23" s="1"/>
  <c r="U42" i="23"/>
  <c r="U43" i="23" s="1"/>
  <c r="U82" i="23" s="1"/>
  <c r="S641" i="44" s="1"/>
  <c r="V42" i="23"/>
  <c r="V43" i="23" s="1"/>
  <c r="Y42" i="23"/>
  <c r="AD42" i="23"/>
  <c r="AD43" i="23" s="1"/>
  <c r="AK42" i="23"/>
  <c r="AK43" i="23" s="1"/>
  <c r="AL42" i="23"/>
  <c r="AL43" i="23" s="1"/>
  <c r="AO42" i="23"/>
  <c r="I43" i="23"/>
  <c r="O43" i="23"/>
  <c r="Y43" i="23"/>
  <c r="AE43" i="23"/>
  <c r="AO43" i="23"/>
  <c r="F45" i="23"/>
  <c r="G45" i="23"/>
  <c r="H45" i="23"/>
  <c r="D45" i="23" s="1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J47" i="23"/>
  <c r="K47" i="23"/>
  <c r="L47" i="23"/>
  <c r="D47" i="23" s="1"/>
  <c r="M47" i="23"/>
  <c r="E47" i="23" s="1"/>
  <c r="G47" i="35" s="1"/>
  <c r="I47" i="35" s="1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K49" i="23"/>
  <c r="L49" i="23"/>
  <c r="M49" i="23"/>
  <c r="E49" i="23" s="1"/>
  <c r="N49" i="23"/>
  <c r="N49" i="24" s="1"/>
  <c r="O49" i="23"/>
  <c r="O49" i="24" s="1"/>
  <c r="P49" i="23"/>
  <c r="P49" i="24" s="1"/>
  <c r="Q49" i="23"/>
  <c r="Q49" i="24" s="1"/>
  <c r="R49" i="23"/>
  <c r="R49" i="24" s="1"/>
  <c r="S49" i="23"/>
  <c r="S49" i="24" s="1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J51" i="23"/>
  <c r="K51" i="23"/>
  <c r="L51" i="23"/>
  <c r="M51" i="23"/>
  <c r="N51" i="23"/>
  <c r="O51" i="23"/>
  <c r="P51" i="23"/>
  <c r="P51" i="24" s="1"/>
  <c r="Q51" i="23"/>
  <c r="Q51" i="24" s="1"/>
  <c r="R51" i="23"/>
  <c r="R51" i="24" s="1"/>
  <c r="S51" i="23"/>
  <c r="S51" i="24" s="1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I54" i="23"/>
  <c r="I56" i="23" s="1"/>
  <c r="J54" i="23"/>
  <c r="J56" i="23" s="1"/>
  <c r="K54" i="23"/>
  <c r="L54" i="23"/>
  <c r="L56" i="23" s="1"/>
  <c r="M54" i="23"/>
  <c r="E54" i="23" s="1"/>
  <c r="O54" i="23"/>
  <c r="O54" i="24" s="1"/>
  <c r="P54" i="23"/>
  <c r="P54" i="24" s="1"/>
  <c r="Q54" i="23"/>
  <c r="Q54" i="24" s="1"/>
  <c r="R54" i="23"/>
  <c r="R54" i="24" s="1"/>
  <c r="S54" i="23"/>
  <c r="T54" i="23"/>
  <c r="T56" i="23" s="1"/>
  <c r="U54" i="23"/>
  <c r="V54" i="23"/>
  <c r="W54" i="23"/>
  <c r="X54" i="23"/>
  <c r="Y54" i="23"/>
  <c r="Y56" i="23" s="1"/>
  <c r="Z54" i="23"/>
  <c r="AA54" i="23"/>
  <c r="AA56" i="23" s="1"/>
  <c r="AB54" i="23"/>
  <c r="AB56" i="23" s="1"/>
  <c r="AC54" i="23"/>
  <c r="AD54" i="23"/>
  <c r="AE54" i="23"/>
  <c r="AF54" i="23"/>
  <c r="AG54" i="23"/>
  <c r="AG56" i="23" s="1"/>
  <c r="AH54" i="23"/>
  <c r="AI54" i="23"/>
  <c r="AI56" i="23" s="1"/>
  <c r="AJ54" i="23"/>
  <c r="AJ56" i="23" s="1"/>
  <c r="AK54" i="23"/>
  <c r="AL54" i="23"/>
  <c r="AM54" i="23"/>
  <c r="AN54" i="23"/>
  <c r="AO54" i="23"/>
  <c r="AO56" i="23" s="1"/>
  <c r="F55" i="23"/>
  <c r="D55" i="23" s="1"/>
  <c r="G55" i="23"/>
  <c r="H55" i="23"/>
  <c r="I55" i="23"/>
  <c r="J55" i="23"/>
  <c r="K55" i="23"/>
  <c r="L55" i="23"/>
  <c r="M55" i="23"/>
  <c r="M56" i="23" s="1"/>
  <c r="N55" i="23"/>
  <c r="O55" i="23"/>
  <c r="P55" i="23"/>
  <c r="Q55" i="23"/>
  <c r="R55" i="23"/>
  <c r="S55" i="23"/>
  <c r="T55" i="23"/>
  <c r="U55" i="23"/>
  <c r="U56" i="23" s="1"/>
  <c r="V55" i="23"/>
  <c r="W55" i="23"/>
  <c r="X55" i="23"/>
  <c r="Y55" i="23"/>
  <c r="Z55" i="23"/>
  <c r="AA55" i="23"/>
  <c r="AB55" i="23"/>
  <c r="AC55" i="23"/>
  <c r="AC56" i="23" s="1"/>
  <c r="AD55" i="23"/>
  <c r="AE55" i="23"/>
  <c r="AF55" i="23"/>
  <c r="AF56" i="23" s="1"/>
  <c r="AG55" i="23"/>
  <c r="AH55" i="23"/>
  <c r="AI55" i="23"/>
  <c r="AJ55" i="23"/>
  <c r="AK55" i="23"/>
  <c r="AK56" i="23" s="1"/>
  <c r="AL55" i="23"/>
  <c r="AM55" i="23"/>
  <c r="AN55" i="23"/>
  <c r="AN56" i="23" s="1"/>
  <c r="AO55" i="23"/>
  <c r="F56" i="23"/>
  <c r="G56" i="23"/>
  <c r="H56" i="23"/>
  <c r="N56" i="23"/>
  <c r="O56" i="23"/>
  <c r="P56" i="23"/>
  <c r="R56" i="23"/>
  <c r="V56" i="23"/>
  <c r="W56" i="23"/>
  <c r="X56" i="23"/>
  <c r="Z56" i="23"/>
  <c r="AD56" i="23"/>
  <c r="AE56" i="23"/>
  <c r="AH56" i="23"/>
  <c r="AL56" i="23"/>
  <c r="AM56" i="23"/>
  <c r="F59" i="23"/>
  <c r="G59" i="23"/>
  <c r="H59" i="23"/>
  <c r="H61" i="23" s="1"/>
  <c r="I59" i="23"/>
  <c r="J59" i="23"/>
  <c r="J61" i="23" s="1"/>
  <c r="K59" i="23"/>
  <c r="L59" i="23"/>
  <c r="M59" i="23"/>
  <c r="N59" i="23"/>
  <c r="O59" i="23"/>
  <c r="P59" i="23"/>
  <c r="P61" i="23" s="1"/>
  <c r="Q59" i="23"/>
  <c r="R59" i="23"/>
  <c r="R61" i="23" s="1"/>
  <c r="S59" i="23"/>
  <c r="T59" i="23"/>
  <c r="U59" i="23"/>
  <c r="V59" i="23"/>
  <c r="W59" i="23"/>
  <c r="X59" i="23"/>
  <c r="X61" i="23" s="1"/>
  <c r="Y59" i="23"/>
  <c r="Z59" i="23"/>
  <c r="Z61" i="23" s="1"/>
  <c r="AA59" i="23"/>
  <c r="AB59" i="23"/>
  <c r="AC59" i="23"/>
  <c r="AD59" i="23"/>
  <c r="AE59" i="23"/>
  <c r="AE61" i="23" s="1"/>
  <c r="AF59" i="23"/>
  <c r="AF61" i="23" s="1"/>
  <c r="AG59" i="23"/>
  <c r="AH59" i="23"/>
  <c r="AH61" i="23" s="1"/>
  <c r="AI59" i="23"/>
  <c r="AJ59" i="23"/>
  <c r="AK59" i="23"/>
  <c r="AL59" i="23"/>
  <c r="AM59" i="23"/>
  <c r="AN59" i="23"/>
  <c r="AN61" i="23" s="1"/>
  <c r="AO59" i="23"/>
  <c r="D60" i="23"/>
  <c r="F60" i="35" s="1"/>
  <c r="H60" i="35" s="1"/>
  <c r="F60" i="23"/>
  <c r="G60" i="23"/>
  <c r="H60" i="23"/>
  <c r="I60" i="23"/>
  <c r="J60" i="23"/>
  <c r="J60" i="24" s="1"/>
  <c r="K60" i="23"/>
  <c r="K61" i="23" s="1"/>
  <c r="L60" i="23"/>
  <c r="M60" i="23"/>
  <c r="N60" i="23"/>
  <c r="N61" i="23" s="1"/>
  <c r="O60" i="23"/>
  <c r="P60" i="23"/>
  <c r="Q60" i="23"/>
  <c r="R60" i="23"/>
  <c r="S60" i="23"/>
  <c r="S61" i="23" s="1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I61" i="23" s="1"/>
  <c r="AJ60" i="23"/>
  <c r="AJ61" i="23" s="1"/>
  <c r="AK60" i="23"/>
  <c r="AK61" i="23" s="1"/>
  <c r="AK82" i="23" s="1"/>
  <c r="AL60" i="23"/>
  <c r="AM60" i="23"/>
  <c r="AN60" i="23"/>
  <c r="AO60" i="23"/>
  <c r="F61" i="23"/>
  <c r="G61" i="23"/>
  <c r="L61" i="23"/>
  <c r="M61" i="23"/>
  <c r="O61" i="23"/>
  <c r="T61" i="23"/>
  <c r="U61" i="23"/>
  <c r="V61" i="23"/>
  <c r="W61" i="23"/>
  <c r="AA61" i="23"/>
  <c r="AB61" i="23"/>
  <c r="AC61" i="23"/>
  <c r="AD61" i="23"/>
  <c r="AL61" i="23"/>
  <c r="AM61" i="23"/>
  <c r="F64" i="23"/>
  <c r="G64" i="23"/>
  <c r="H64" i="23"/>
  <c r="I64" i="23"/>
  <c r="I66" i="23" s="1"/>
  <c r="J64" i="23"/>
  <c r="K64" i="23"/>
  <c r="L64" i="23"/>
  <c r="L66" i="23" s="1"/>
  <c r="M64" i="23"/>
  <c r="N64" i="23"/>
  <c r="N66" i="23" s="1"/>
  <c r="O64" i="23"/>
  <c r="P64" i="23"/>
  <c r="Q64" i="23"/>
  <c r="Q66" i="23" s="1"/>
  <c r="R64" i="23"/>
  <c r="S64" i="23"/>
  <c r="T64" i="23"/>
  <c r="T66" i="23" s="1"/>
  <c r="U64" i="23"/>
  <c r="V64" i="23"/>
  <c r="W64" i="23"/>
  <c r="X64" i="23"/>
  <c r="Y64" i="23"/>
  <c r="Y66" i="23" s="1"/>
  <c r="Z64" i="23"/>
  <c r="AA64" i="23"/>
  <c r="AB64" i="23"/>
  <c r="AB66" i="23" s="1"/>
  <c r="AC64" i="23"/>
  <c r="AD64" i="23"/>
  <c r="AD66" i="23" s="1"/>
  <c r="AE64" i="23"/>
  <c r="AF64" i="23"/>
  <c r="AG64" i="23"/>
  <c r="AG66" i="23" s="1"/>
  <c r="AH64" i="23"/>
  <c r="AI64" i="23"/>
  <c r="AJ64" i="23"/>
  <c r="AJ66" i="23" s="1"/>
  <c r="AK64" i="23"/>
  <c r="AL64" i="23"/>
  <c r="AL66" i="23" s="1"/>
  <c r="AM64" i="23"/>
  <c r="AN64" i="23"/>
  <c r="AO64" i="23"/>
  <c r="AO66" i="23" s="1"/>
  <c r="F65" i="23"/>
  <c r="D65" i="23" s="1"/>
  <c r="G65" i="23"/>
  <c r="H65" i="23"/>
  <c r="H66" i="23" s="1"/>
  <c r="I65" i="23"/>
  <c r="J65" i="23"/>
  <c r="K65" i="23"/>
  <c r="L65" i="23"/>
  <c r="M65" i="23"/>
  <c r="N65" i="23"/>
  <c r="O65" i="23"/>
  <c r="P65" i="23"/>
  <c r="P66" i="23" s="1"/>
  <c r="Q65" i="23"/>
  <c r="R65" i="23"/>
  <c r="S65" i="23"/>
  <c r="T65" i="23"/>
  <c r="U65" i="23"/>
  <c r="V65" i="23"/>
  <c r="W65" i="23"/>
  <c r="X65" i="23"/>
  <c r="X66" i="23" s="1"/>
  <c r="Y65" i="23"/>
  <c r="Z65" i="23"/>
  <c r="AA65" i="23"/>
  <c r="AB65" i="23"/>
  <c r="AC65" i="23"/>
  <c r="AD65" i="23"/>
  <c r="AE65" i="23"/>
  <c r="AF65" i="23"/>
  <c r="AF66" i="23" s="1"/>
  <c r="AG65" i="23"/>
  <c r="AH65" i="23"/>
  <c r="AI65" i="23"/>
  <c r="AJ65" i="23"/>
  <c r="AK65" i="23"/>
  <c r="AL65" i="23"/>
  <c r="AM65" i="23"/>
  <c r="AN65" i="23"/>
  <c r="AN66" i="23" s="1"/>
  <c r="AO65" i="23"/>
  <c r="G66" i="23"/>
  <c r="J66" i="23"/>
  <c r="M66" i="23"/>
  <c r="O66" i="23"/>
  <c r="R66" i="23"/>
  <c r="U66" i="23"/>
  <c r="W66" i="23"/>
  <c r="Z66" i="23"/>
  <c r="AC66" i="23"/>
  <c r="AE66" i="23"/>
  <c r="AH66" i="23"/>
  <c r="AK66" i="23"/>
  <c r="AM66" i="23"/>
  <c r="F70" i="23"/>
  <c r="G70" i="23"/>
  <c r="H70" i="23"/>
  <c r="I70" i="23"/>
  <c r="I72" i="23" s="1"/>
  <c r="J70" i="23"/>
  <c r="J72" i="23" s="1"/>
  <c r="K70" i="23"/>
  <c r="L70" i="23"/>
  <c r="L72" i="23" s="1"/>
  <c r="M70" i="23"/>
  <c r="N70" i="23"/>
  <c r="O70" i="23"/>
  <c r="O72" i="23" s="1"/>
  <c r="P70" i="23"/>
  <c r="Q70" i="23"/>
  <c r="Q72" i="23" s="1"/>
  <c r="R70" i="23"/>
  <c r="R70" i="24" s="1"/>
  <c r="S70" i="23"/>
  <c r="T70" i="23"/>
  <c r="T72" i="23" s="1"/>
  <c r="U70" i="23"/>
  <c r="V70" i="23"/>
  <c r="W70" i="23"/>
  <c r="W72" i="23" s="1"/>
  <c r="X70" i="23"/>
  <c r="Y70" i="23"/>
  <c r="Y72" i="23" s="1"/>
  <c r="Z70" i="23"/>
  <c r="Z72" i="23" s="1"/>
  <c r="AA70" i="23"/>
  <c r="AB70" i="23"/>
  <c r="AC70" i="23"/>
  <c r="AD70" i="23"/>
  <c r="AE70" i="23"/>
  <c r="AE72" i="23" s="1"/>
  <c r="AF70" i="23"/>
  <c r="AG70" i="23"/>
  <c r="AG72" i="23" s="1"/>
  <c r="AH70" i="23"/>
  <c r="AH72" i="23" s="1"/>
  <c r="AI70" i="23"/>
  <c r="AJ70" i="23"/>
  <c r="AJ72" i="23" s="1"/>
  <c r="AK70" i="23"/>
  <c r="AL70" i="23"/>
  <c r="AM70" i="23"/>
  <c r="AM72" i="23" s="1"/>
  <c r="AN70" i="23"/>
  <c r="AO70" i="23"/>
  <c r="AO72" i="23" s="1"/>
  <c r="F71" i="23"/>
  <c r="G71" i="23"/>
  <c r="E71" i="23" s="1"/>
  <c r="H71" i="23"/>
  <c r="I71" i="23"/>
  <c r="J71" i="23"/>
  <c r="K71" i="23"/>
  <c r="L71" i="23"/>
  <c r="L71" i="24" s="1"/>
  <c r="M71" i="23"/>
  <c r="N71" i="23"/>
  <c r="N72" i="23" s="1"/>
  <c r="O71" i="23"/>
  <c r="P71" i="23"/>
  <c r="Q71" i="23"/>
  <c r="R71" i="23"/>
  <c r="S71" i="23"/>
  <c r="T71" i="23"/>
  <c r="U71" i="23"/>
  <c r="V71" i="23"/>
  <c r="V72" i="23" s="1"/>
  <c r="W71" i="23"/>
  <c r="X71" i="23"/>
  <c r="Y71" i="23"/>
  <c r="Z71" i="23"/>
  <c r="AA71" i="23"/>
  <c r="AB71" i="23"/>
  <c r="AB71" i="24" s="1"/>
  <c r="AC71" i="23"/>
  <c r="AD71" i="23"/>
  <c r="AD72" i="23" s="1"/>
  <c r="AE71" i="23"/>
  <c r="AF71" i="23"/>
  <c r="AG71" i="23"/>
  <c r="AH71" i="23"/>
  <c r="AI71" i="23"/>
  <c r="AJ71" i="23"/>
  <c r="AK71" i="23"/>
  <c r="AL71" i="23"/>
  <c r="AL72" i="23" s="1"/>
  <c r="AM71" i="23"/>
  <c r="AN71" i="23"/>
  <c r="AO71" i="23"/>
  <c r="H72" i="23"/>
  <c r="K72" i="23"/>
  <c r="M72" i="23"/>
  <c r="P72" i="23"/>
  <c r="S72" i="23"/>
  <c r="U72" i="23"/>
  <c r="X72" i="23"/>
  <c r="AA72" i="23"/>
  <c r="AC72" i="23"/>
  <c r="AF72" i="23"/>
  <c r="AI72" i="23"/>
  <c r="AK72" i="23"/>
  <c r="AN72" i="23"/>
  <c r="F73" i="23"/>
  <c r="G73" i="23"/>
  <c r="H73" i="23"/>
  <c r="I73" i="23"/>
  <c r="J73" i="23"/>
  <c r="K73" i="23"/>
  <c r="L73" i="23"/>
  <c r="M73" i="23"/>
  <c r="N73" i="23"/>
  <c r="O73" i="23"/>
  <c r="P73" i="23"/>
  <c r="P73" i="24" s="1"/>
  <c r="Q73" i="23"/>
  <c r="R73" i="23"/>
  <c r="R73" i="24" s="1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J74" i="23"/>
  <c r="K74" i="23"/>
  <c r="K74" i="24" s="1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D75" i="24" s="1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D76" i="23" s="1"/>
  <c r="G76" i="23"/>
  <c r="H76" i="23"/>
  <c r="I76" i="23"/>
  <c r="J76" i="23"/>
  <c r="K76" i="23"/>
  <c r="E76" i="23" s="1"/>
  <c r="G76" i="35" s="1"/>
  <c r="I76" i="35" s="1"/>
  <c r="L76" i="23"/>
  <c r="M76" i="23"/>
  <c r="N76" i="23"/>
  <c r="O76" i="23"/>
  <c r="O76" i="24" s="1"/>
  <c r="P76" i="23"/>
  <c r="Q76" i="23"/>
  <c r="R76" i="23"/>
  <c r="S76" i="23"/>
  <c r="T76" i="23"/>
  <c r="U76" i="23"/>
  <c r="V76" i="23"/>
  <c r="W76" i="23"/>
  <c r="X76" i="23"/>
  <c r="X76" i="24" s="1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D77" i="23" s="1"/>
  <c r="F77" i="35" s="1"/>
  <c r="H77" i="35" s="1"/>
  <c r="G77" i="23"/>
  <c r="E77" i="23" s="1"/>
  <c r="G77" i="35" s="1"/>
  <c r="I77" i="35" s="1"/>
  <c r="H77" i="23"/>
  <c r="H77" i="24" s="1"/>
  <c r="I77" i="23"/>
  <c r="J77" i="23"/>
  <c r="K77" i="23"/>
  <c r="K77" i="24" s="1"/>
  <c r="L77" i="23"/>
  <c r="M77" i="23"/>
  <c r="N77" i="23"/>
  <c r="O77" i="23"/>
  <c r="P77" i="23"/>
  <c r="Q77" i="23"/>
  <c r="R77" i="23"/>
  <c r="S77" i="23"/>
  <c r="T77" i="23"/>
  <c r="U77" i="23"/>
  <c r="V77" i="23"/>
  <c r="W77" i="23"/>
  <c r="W77" i="24" s="1"/>
  <c r="X77" i="23"/>
  <c r="Y77" i="23"/>
  <c r="Y77" i="24" s="1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F78" i="23"/>
  <c r="G78" i="23"/>
  <c r="H78" i="23"/>
  <c r="I78" i="23"/>
  <c r="J78" i="23"/>
  <c r="K78" i="23"/>
  <c r="L78" i="23"/>
  <c r="L78" i="24" s="1"/>
  <c r="M78" i="23"/>
  <c r="N78" i="23"/>
  <c r="O78" i="23"/>
  <c r="O78" i="24" s="1"/>
  <c r="P78" i="23"/>
  <c r="Q78" i="23"/>
  <c r="R78" i="23"/>
  <c r="S78" i="23"/>
  <c r="T78" i="23"/>
  <c r="U78" i="23"/>
  <c r="V78" i="23"/>
  <c r="W78" i="23"/>
  <c r="X78" i="23"/>
  <c r="Y78" i="23"/>
  <c r="Z78" i="23"/>
  <c r="Z78" i="24" s="1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J79" i="23"/>
  <c r="K79" i="23"/>
  <c r="L79" i="23"/>
  <c r="M79" i="23"/>
  <c r="N79" i="23"/>
  <c r="O79" i="23"/>
  <c r="O79" i="24" s="1"/>
  <c r="P79" i="23"/>
  <c r="Q79" i="23"/>
  <c r="R79" i="23"/>
  <c r="S79" i="23"/>
  <c r="T79" i="23"/>
  <c r="U79" i="23"/>
  <c r="V79" i="23"/>
  <c r="W79" i="23"/>
  <c r="W79" i="24" s="1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D80" i="23" s="1"/>
  <c r="G80" i="23"/>
  <c r="H80" i="23"/>
  <c r="I80" i="23"/>
  <c r="J80" i="23"/>
  <c r="K80" i="23"/>
  <c r="E80" i="23" s="1"/>
  <c r="G80" i="35" s="1"/>
  <c r="I80" i="35" s="1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C80" i="24" s="1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D81" i="23" s="1"/>
  <c r="G81" i="23"/>
  <c r="E81" i="23" s="1"/>
  <c r="G81" i="35" s="1"/>
  <c r="I81" i="35" s="1"/>
  <c r="H81" i="23"/>
  <c r="H81" i="24" s="1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C81" i="24" s="1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1" i="35"/>
  <c r="F12" i="35"/>
  <c r="D13" i="35"/>
  <c r="D14" i="35"/>
  <c r="E14" i="35"/>
  <c r="D15" i="35"/>
  <c r="E15" i="35"/>
  <c r="E19" i="35"/>
  <c r="E20" i="35"/>
  <c r="D22" i="35"/>
  <c r="E22" i="35"/>
  <c r="I22" i="35"/>
  <c r="D23" i="35"/>
  <c r="E23" i="35"/>
  <c r="F23" i="35"/>
  <c r="H23" i="35" s="1"/>
  <c r="E27" i="35"/>
  <c r="E29" i="35" s="1"/>
  <c r="D28" i="35"/>
  <c r="G28" i="35"/>
  <c r="I28" i="35"/>
  <c r="D32" i="35"/>
  <c r="E32" i="35"/>
  <c r="G32" i="35"/>
  <c r="D33" i="35"/>
  <c r="G34" i="35"/>
  <c r="I34" i="35"/>
  <c r="D35" i="35"/>
  <c r="E39" i="35"/>
  <c r="F39" i="35"/>
  <c r="D40" i="35"/>
  <c r="D42" i="35" s="1"/>
  <c r="D41" i="35"/>
  <c r="E41" i="35"/>
  <c r="D45" i="35"/>
  <c r="E45" i="35"/>
  <c r="F45" i="35"/>
  <c r="H45" i="35" s="1"/>
  <c r="E47" i="35"/>
  <c r="F47" i="35"/>
  <c r="E49" i="35"/>
  <c r="G49" i="35"/>
  <c r="I49" i="35" s="1"/>
  <c r="D51" i="35"/>
  <c r="E51" i="35"/>
  <c r="D54" i="35"/>
  <c r="G54" i="35"/>
  <c r="E55" i="35"/>
  <c r="F55" i="35"/>
  <c r="D59" i="35"/>
  <c r="D60" i="35"/>
  <c r="E60" i="35"/>
  <c r="D61" i="35"/>
  <c r="D64" i="35"/>
  <c r="E64" i="35"/>
  <c r="F65" i="35"/>
  <c r="D70" i="35"/>
  <c r="D71" i="35"/>
  <c r="E71" i="35"/>
  <c r="G71" i="35"/>
  <c r="D73" i="35"/>
  <c r="E74" i="35"/>
  <c r="D75" i="35"/>
  <c r="E75" i="35"/>
  <c r="D76" i="35"/>
  <c r="E76" i="35"/>
  <c r="F76" i="35"/>
  <c r="H76" i="35"/>
  <c r="D77" i="35"/>
  <c r="E77" i="35"/>
  <c r="F78" i="35"/>
  <c r="D79" i="35"/>
  <c r="D80" i="35"/>
  <c r="F80" i="35"/>
  <c r="H80" i="35" s="1"/>
  <c r="D81" i="35"/>
  <c r="E81" i="35"/>
  <c r="F81" i="35"/>
  <c r="H81" i="35"/>
  <c r="A4" i="58"/>
  <c r="A5" i="58"/>
  <c r="F11" i="58"/>
  <c r="G11" i="58"/>
  <c r="H11" i="58"/>
  <c r="I11" i="58"/>
  <c r="M11" i="58" s="1"/>
  <c r="L11" i="58"/>
  <c r="H12" i="58"/>
  <c r="I12" i="58"/>
  <c r="M12" i="58" s="1"/>
  <c r="G13" i="58"/>
  <c r="H13" i="58"/>
  <c r="F13" i="58" s="1"/>
  <c r="I13" i="58"/>
  <c r="M13" i="58"/>
  <c r="G14" i="58"/>
  <c r="H14" i="58"/>
  <c r="F14" i="58" s="1"/>
  <c r="I14" i="58"/>
  <c r="M14" i="58" s="1"/>
  <c r="L14" i="58"/>
  <c r="F15" i="58"/>
  <c r="G15" i="58"/>
  <c r="H15" i="58"/>
  <c r="I15" i="58"/>
  <c r="M15" i="58" s="1"/>
  <c r="L15" i="58"/>
  <c r="I16" i="58"/>
  <c r="J16" i="58"/>
  <c r="K16" i="58"/>
  <c r="H18" i="58"/>
  <c r="I18" i="58"/>
  <c r="F19" i="58"/>
  <c r="G19" i="58"/>
  <c r="H19" i="58"/>
  <c r="I19" i="58"/>
  <c r="M19" i="58" s="1"/>
  <c r="M24" i="58" s="1"/>
  <c r="L19" i="58"/>
  <c r="F20" i="58"/>
  <c r="H20" i="58"/>
  <c r="L20" i="58" s="1"/>
  <c r="I20" i="58"/>
  <c r="M20" i="58" s="1"/>
  <c r="G21" i="58"/>
  <c r="H21" i="58"/>
  <c r="I21" i="58"/>
  <c r="M21" i="58"/>
  <c r="G22" i="58"/>
  <c r="H22" i="58"/>
  <c r="F22" i="58" s="1"/>
  <c r="I22" i="58"/>
  <c r="M22" i="58" s="1"/>
  <c r="L22" i="58"/>
  <c r="D22" i="60" s="1"/>
  <c r="F23" i="58"/>
  <c r="G23" i="58"/>
  <c r="H23" i="58"/>
  <c r="I23" i="58"/>
  <c r="M23" i="58" s="1"/>
  <c r="L23" i="58"/>
  <c r="I24" i="58"/>
  <c r="J24" i="58"/>
  <c r="K24" i="58"/>
  <c r="F27" i="58"/>
  <c r="F29" i="58" s="1"/>
  <c r="H27" i="58"/>
  <c r="I27" i="58"/>
  <c r="M27" i="58" s="1"/>
  <c r="G28" i="58"/>
  <c r="H28" i="58"/>
  <c r="F28" i="58" s="1"/>
  <c r="I28" i="58"/>
  <c r="L28" i="58"/>
  <c r="D28" i="60" s="1"/>
  <c r="M28" i="58"/>
  <c r="J29" i="58"/>
  <c r="J82" i="58" s="1"/>
  <c r="K29" i="58"/>
  <c r="G32" i="58"/>
  <c r="H32" i="58"/>
  <c r="F32" i="58" s="1"/>
  <c r="I32" i="58"/>
  <c r="M32" i="58" s="1"/>
  <c r="L32" i="58"/>
  <c r="D32" i="60" s="1"/>
  <c r="F33" i="58"/>
  <c r="G33" i="58"/>
  <c r="H33" i="58"/>
  <c r="I33" i="58"/>
  <c r="M33" i="58" s="1"/>
  <c r="E33" i="60" s="1"/>
  <c r="I33" i="60" s="1"/>
  <c r="L33" i="58"/>
  <c r="F34" i="58"/>
  <c r="H34" i="58"/>
  <c r="I34" i="58"/>
  <c r="M34" i="58" s="1"/>
  <c r="E34" i="60" s="1"/>
  <c r="G35" i="58"/>
  <c r="H35" i="58"/>
  <c r="F35" i="58" s="1"/>
  <c r="I35" i="58"/>
  <c r="L35" i="58"/>
  <c r="D35" i="60" s="1"/>
  <c r="M35" i="58"/>
  <c r="J36" i="58"/>
  <c r="K36" i="58"/>
  <c r="L37" i="58"/>
  <c r="M37" i="58"/>
  <c r="H38" i="58"/>
  <c r="I38" i="58"/>
  <c r="H39" i="58"/>
  <c r="L39" i="58" s="1"/>
  <c r="I39" i="58"/>
  <c r="M39" i="58" s="1"/>
  <c r="G40" i="58"/>
  <c r="H40" i="58"/>
  <c r="L40" i="58" s="1"/>
  <c r="I40" i="58"/>
  <c r="M40" i="58"/>
  <c r="M42" i="58" s="1"/>
  <c r="M43" i="58" s="1"/>
  <c r="G41" i="58"/>
  <c r="H41" i="58"/>
  <c r="F41" i="58" s="1"/>
  <c r="I41" i="58"/>
  <c r="M41" i="58" s="1"/>
  <c r="L41" i="58"/>
  <c r="D41" i="60" s="1"/>
  <c r="G42" i="58"/>
  <c r="I42" i="58"/>
  <c r="J42" i="58"/>
  <c r="K42" i="58"/>
  <c r="J43" i="58"/>
  <c r="K43" i="58"/>
  <c r="F45" i="58"/>
  <c r="G45" i="58"/>
  <c r="H45" i="58"/>
  <c r="I45" i="58"/>
  <c r="M45" i="58" s="1"/>
  <c r="L45" i="58"/>
  <c r="F47" i="58"/>
  <c r="H47" i="58"/>
  <c r="L47" i="58" s="1"/>
  <c r="I47" i="58"/>
  <c r="M47" i="58" s="1"/>
  <c r="G49" i="58"/>
  <c r="H49" i="58"/>
  <c r="I49" i="58"/>
  <c r="M49" i="58"/>
  <c r="G51" i="58"/>
  <c r="H51" i="58"/>
  <c r="F51" i="58" s="1"/>
  <c r="I51" i="58"/>
  <c r="M51" i="58" s="1"/>
  <c r="L51" i="58"/>
  <c r="F54" i="58"/>
  <c r="F56" i="58" s="1"/>
  <c r="G54" i="58"/>
  <c r="H54" i="58"/>
  <c r="I54" i="58"/>
  <c r="M54" i="58" s="1"/>
  <c r="L54" i="58"/>
  <c r="L56" i="58" s="1"/>
  <c r="F55" i="58"/>
  <c r="H55" i="58"/>
  <c r="L55" i="58" s="1"/>
  <c r="I55" i="58"/>
  <c r="M55" i="58" s="1"/>
  <c r="H56" i="58"/>
  <c r="J56" i="58"/>
  <c r="K56" i="58"/>
  <c r="G59" i="58"/>
  <c r="H59" i="58"/>
  <c r="I59" i="58"/>
  <c r="M59" i="58"/>
  <c r="G60" i="58"/>
  <c r="H60" i="58"/>
  <c r="F60" i="58" s="1"/>
  <c r="I60" i="58"/>
  <c r="M60" i="58" s="1"/>
  <c r="L60" i="58"/>
  <c r="D60" i="60" s="1"/>
  <c r="G61" i="58"/>
  <c r="I61" i="58"/>
  <c r="J61" i="58"/>
  <c r="K61" i="58"/>
  <c r="F64" i="58"/>
  <c r="G64" i="58"/>
  <c r="H64" i="58"/>
  <c r="I64" i="58"/>
  <c r="M64" i="58" s="1"/>
  <c r="M66" i="58" s="1"/>
  <c r="L64" i="58"/>
  <c r="H65" i="58"/>
  <c r="I65" i="58"/>
  <c r="M65" i="58" s="1"/>
  <c r="J66" i="58"/>
  <c r="K66" i="58"/>
  <c r="G70" i="58"/>
  <c r="H70" i="58"/>
  <c r="I70" i="58"/>
  <c r="L70" i="58"/>
  <c r="M70" i="58"/>
  <c r="G71" i="58"/>
  <c r="H71" i="58"/>
  <c r="F71" i="58" s="1"/>
  <c r="I71" i="58"/>
  <c r="M71" i="58" s="1"/>
  <c r="E71" i="60" s="1"/>
  <c r="E72" i="60" s="1"/>
  <c r="L71" i="58"/>
  <c r="G72" i="58"/>
  <c r="I72" i="58"/>
  <c r="J72" i="58"/>
  <c r="K72" i="58"/>
  <c r="F73" i="58"/>
  <c r="G73" i="58"/>
  <c r="H73" i="58"/>
  <c r="I73" i="58"/>
  <c r="M73" i="58" s="1"/>
  <c r="L73" i="58"/>
  <c r="H74" i="58"/>
  <c r="L74" i="58" s="1"/>
  <c r="I74" i="58"/>
  <c r="M74" i="58" s="1"/>
  <c r="G75" i="58"/>
  <c r="H75" i="58"/>
  <c r="F75" i="58" s="1"/>
  <c r="I75" i="58"/>
  <c r="M75" i="58"/>
  <c r="G76" i="58"/>
  <c r="H76" i="58"/>
  <c r="F76" i="58" s="1"/>
  <c r="I76" i="58"/>
  <c r="M76" i="58" s="1"/>
  <c r="L76" i="58"/>
  <c r="D76" i="60" s="1"/>
  <c r="F77" i="58"/>
  <c r="G77" i="58"/>
  <c r="H77" i="58"/>
  <c r="I77" i="58"/>
  <c r="M77" i="58" s="1"/>
  <c r="E77" i="60" s="1"/>
  <c r="I77" i="60" s="1"/>
  <c r="L77" i="58"/>
  <c r="F78" i="58"/>
  <c r="H78" i="58"/>
  <c r="L78" i="58" s="1"/>
  <c r="I78" i="58"/>
  <c r="M78" i="58" s="1"/>
  <c r="E78" i="60" s="1"/>
  <c r="I78" i="60" s="1"/>
  <c r="G79" i="58"/>
  <c r="H79" i="58"/>
  <c r="F79" i="58" s="1"/>
  <c r="I79" i="58"/>
  <c r="L79" i="58"/>
  <c r="D79" i="60" s="1"/>
  <c r="M79" i="58"/>
  <c r="G80" i="58"/>
  <c r="H80" i="58"/>
  <c r="F80" i="58" s="1"/>
  <c r="I80" i="58"/>
  <c r="M80" i="58" s="1"/>
  <c r="L80" i="58"/>
  <c r="F81" i="58"/>
  <c r="G81" i="58"/>
  <c r="H81" i="58"/>
  <c r="I81" i="58"/>
  <c r="M81" i="58" s="1"/>
  <c r="L81" i="58"/>
  <c r="D82" i="58"/>
  <c r="E82" i="58"/>
  <c r="K82" i="58"/>
  <c r="A5" i="59"/>
  <c r="T8" i="59"/>
  <c r="V8" i="59"/>
  <c r="X8" i="59"/>
  <c r="Z8" i="59"/>
  <c r="AB8" i="59"/>
  <c r="AD8" i="59"/>
  <c r="AF8" i="59"/>
  <c r="AH8" i="59"/>
  <c r="AJ8" i="59"/>
  <c r="AL8" i="59"/>
  <c r="AN8" i="59"/>
  <c r="F11" i="59"/>
  <c r="H11" i="59"/>
  <c r="H16" i="59" s="1"/>
  <c r="I11" i="59"/>
  <c r="O11" i="59"/>
  <c r="T11" i="59"/>
  <c r="U11" i="59"/>
  <c r="V11" i="59"/>
  <c r="W11" i="59"/>
  <c r="X11" i="59"/>
  <c r="Y11" i="59"/>
  <c r="Z11" i="59"/>
  <c r="Z16" i="59" s="1"/>
  <c r="AA11" i="59"/>
  <c r="AB11" i="59"/>
  <c r="AC11" i="59"/>
  <c r="AD11" i="59"/>
  <c r="AE11" i="59"/>
  <c r="AF11" i="59"/>
  <c r="AG11" i="59"/>
  <c r="AG16" i="59" s="1"/>
  <c r="AH11" i="59"/>
  <c r="AH16" i="59" s="1"/>
  <c r="AI11" i="59"/>
  <c r="AJ11" i="59"/>
  <c r="AK11" i="59"/>
  <c r="AL11" i="59"/>
  <c r="AM11" i="59"/>
  <c r="AN11" i="59"/>
  <c r="AO11" i="59"/>
  <c r="F12" i="59"/>
  <c r="R12" i="59"/>
  <c r="R16" i="59" s="1"/>
  <c r="S12" i="59"/>
  <c r="S16" i="59" s="1"/>
  <c r="T12" i="59"/>
  <c r="U12" i="59"/>
  <c r="V12" i="59"/>
  <c r="D12" i="59" s="1"/>
  <c r="F12" i="60" s="1"/>
  <c r="W12" i="59"/>
  <c r="X12" i="59"/>
  <c r="Y12" i="59"/>
  <c r="Z12" i="59"/>
  <c r="AA12" i="59"/>
  <c r="AA16" i="59" s="1"/>
  <c r="AA82" i="59" s="1"/>
  <c r="Y654" i="44" s="1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F13" i="59"/>
  <c r="G13" i="59"/>
  <c r="R13" i="59"/>
  <c r="D13" i="59" s="1"/>
  <c r="F13" i="60" s="1"/>
  <c r="S13" i="59"/>
  <c r="T13" i="59"/>
  <c r="U13" i="59"/>
  <c r="V13" i="59"/>
  <c r="W13" i="59"/>
  <c r="E13" i="59" s="1"/>
  <c r="G13" i="60" s="1"/>
  <c r="I13" i="60" s="1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F14" i="59"/>
  <c r="G14" i="59"/>
  <c r="E14" i="59" s="1"/>
  <c r="R14" i="59"/>
  <c r="T14" i="59"/>
  <c r="U14" i="59"/>
  <c r="V14" i="59"/>
  <c r="V16" i="59" s="1"/>
  <c r="W14" i="59"/>
  <c r="X14" i="59"/>
  <c r="Y14" i="59"/>
  <c r="Z14" i="59"/>
  <c r="AA14" i="59"/>
  <c r="AB14" i="59"/>
  <c r="AB16" i="59" s="1"/>
  <c r="AC14" i="59"/>
  <c r="AD14" i="59"/>
  <c r="AD16" i="59" s="1"/>
  <c r="AE14" i="59"/>
  <c r="AF14" i="59"/>
  <c r="AG14" i="59"/>
  <c r="AH14" i="59"/>
  <c r="AI14" i="59"/>
  <c r="AJ14" i="59"/>
  <c r="AJ16" i="59" s="1"/>
  <c r="AK14" i="59"/>
  <c r="AL14" i="59"/>
  <c r="AL16" i="59" s="1"/>
  <c r="AM14" i="59"/>
  <c r="AN14" i="59"/>
  <c r="AO14" i="59"/>
  <c r="F15" i="59"/>
  <c r="D15" i="59" s="1"/>
  <c r="G15" i="59"/>
  <c r="O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AO16" i="59" s="1"/>
  <c r="I16" i="59"/>
  <c r="I82" i="59" s="1"/>
  <c r="G654" i="44" s="1"/>
  <c r="J16" i="59"/>
  <c r="K16" i="59"/>
  <c r="L16" i="59"/>
  <c r="M16" i="59"/>
  <c r="N16" i="59"/>
  <c r="P16" i="59"/>
  <c r="Q16" i="59"/>
  <c r="Q82" i="59" s="1"/>
  <c r="O654" i="44" s="1"/>
  <c r="X16" i="59"/>
  <c r="Y16" i="59"/>
  <c r="AF16" i="59"/>
  <c r="AI16" i="59"/>
  <c r="AI82" i="59" s="1"/>
  <c r="AN16" i="59"/>
  <c r="F19" i="59"/>
  <c r="D19" i="59" s="1"/>
  <c r="L19" i="59"/>
  <c r="M19" i="59"/>
  <c r="M24" i="59" s="1"/>
  <c r="O19" i="59"/>
  <c r="O24" i="59" s="1"/>
  <c r="T19" i="59"/>
  <c r="U19" i="59"/>
  <c r="V19" i="59"/>
  <c r="W19" i="59"/>
  <c r="W24" i="59" s="1"/>
  <c r="X19" i="59"/>
  <c r="Y19" i="59"/>
  <c r="Z19" i="59"/>
  <c r="AA19" i="59"/>
  <c r="AB19" i="59"/>
  <c r="AC19" i="59"/>
  <c r="AD19" i="59"/>
  <c r="AD24" i="59" s="1"/>
  <c r="AD82" i="59" s="1"/>
  <c r="AB654" i="44" s="1"/>
  <c r="AE19" i="59"/>
  <c r="AE24" i="59" s="1"/>
  <c r="AF19" i="59"/>
  <c r="AG19" i="59"/>
  <c r="AH19" i="59"/>
  <c r="AI19" i="59"/>
  <c r="AJ19" i="59"/>
  <c r="AK19" i="59"/>
  <c r="AL19" i="59"/>
  <c r="AM19" i="59"/>
  <c r="AM24" i="59" s="1"/>
  <c r="AN19" i="59"/>
  <c r="AO19" i="59"/>
  <c r="F20" i="59"/>
  <c r="D20" i="59" s="1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F21" i="59"/>
  <c r="G21" i="59"/>
  <c r="R21" i="59"/>
  <c r="S21" i="59"/>
  <c r="E21" i="59" s="1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F22" i="59"/>
  <c r="G22" i="59"/>
  <c r="R22" i="59"/>
  <c r="S22" i="59"/>
  <c r="T22" i="59"/>
  <c r="U22" i="59"/>
  <c r="V22" i="59"/>
  <c r="W22" i="59"/>
  <c r="E22" i="59" s="1"/>
  <c r="X22" i="59"/>
  <c r="Y22" i="59"/>
  <c r="Z22" i="59"/>
  <c r="AA22" i="59"/>
  <c r="AB22" i="59"/>
  <c r="AC22" i="59"/>
  <c r="AD22" i="59"/>
  <c r="AE22" i="59"/>
  <c r="AF22" i="59"/>
  <c r="AF24" i="59" s="1"/>
  <c r="AG22" i="59"/>
  <c r="AH22" i="59"/>
  <c r="AI22" i="59"/>
  <c r="AJ22" i="59"/>
  <c r="AK22" i="59"/>
  <c r="AL22" i="59"/>
  <c r="AM22" i="59"/>
  <c r="AN22" i="59"/>
  <c r="AO22" i="59"/>
  <c r="D23" i="59"/>
  <c r="F23" i="60" s="1"/>
  <c r="H23" i="60" s="1"/>
  <c r="F23" i="59"/>
  <c r="G23" i="59"/>
  <c r="R23" i="59"/>
  <c r="S23" i="59"/>
  <c r="S24" i="59" s="1"/>
  <c r="T23" i="59"/>
  <c r="U23" i="59"/>
  <c r="V23" i="59"/>
  <c r="W23" i="59"/>
  <c r="X23" i="59"/>
  <c r="Y23" i="59"/>
  <c r="Z23" i="59"/>
  <c r="AA23" i="59"/>
  <c r="AA24" i="59" s="1"/>
  <c r="AB23" i="59"/>
  <c r="AC23" i="59"/>
  <c r="AD23" i="59"/>
  <c r="AE23" i="59"/>
  <c r="AF23" i="59"/>
  <c r="AG23" i="59"/>
  <c r="AH23" i="59"/>
  <c r="AI23" i="59"/>
  <c r="AI24" i="59" s="1"/>
  <c r="AJ23" i="59"/>
  <c r="AK23" i="59"/>
  <c r="AL23" i="59"/>
  <c r="AM23" i="59"/>
  <c r="AN23" i="59"/>
  <c r="AO23" i="59"/>
  <c r="H24" i="59"/>
  <c r="H82" i="59" s="1"/>
  <c r="F654" i="44" s="1"/>
  <c r="I24" i="59"/>
  <c r="J24" i="59"/>
  <c r="K24" i="59"/>
  <c r="L24" i="59"/>
  <c r="N24" i="59"/>
  <c r="P24" i="59"/>
  <c r="Q24" i="59"/>
  <c r="U24" i="59"/>
  <c r="V24" i="59"/>
  <c r="X24" i="59"/>
  <c r="Y24" i="59"/>
  <c r="AC24" i="59"/>
  <c r="AG24" i="59"/>
  <c r="AK24" i="59"/>
  <c r="AL24" i="59"/>
  <c r="AN24" i="59"/>
  <c r="AO24" i="59"/>
  <c r="F27" i="59"/>
  <c r="G27" i="59"/>
  <c r="E27" i="59" s="1"/>
  <c r="R27" i="59"/>
  <c r="S27" i="59"/>
  <c r="T27" i="59"/>
  <c r="T29" i="59" s="1"/>
  <c r="U27" i="59"/>
  <c r="V27" i="59"/>
  <c r="W27" i="59"/>
  <c r="X27" i="59"/>
  <c r="Y27" i="59"/>
  <c r="Y29" i="59" s="1"/>
  <c r="Z27" i="59"/>
  <c r="AA27" i="59"/>
  <c r="AB27" i="59"/>
  <c r="AB29" i="59" s="1"/>
  <c r="AC27" i="59"/>
  <c r="AD27" i="59"/>
  <c r="AE27" i="59"/>
  <c r="AF27" i="59"/>
  <c r="AG27" i="59"/>
  <c r="AG29" i="59" s="1"/>
  <c r="AH27" i="59"/>
  <c r="AH29" i="59" s="1"/>
  <c r="AI27" i="59"/>
  <c r="AJ27" i="59"/>
  <c r="AJ29" i="59" s="1"/>
  <c r="AK27" i="59"/>
  <c r="AL27" i="59"/>
  <c r="AM27" i="59"/>
  <c r="AN27" i="59"/>
  <c r="AO27" i="59"/>
  <c r="AO29" i="59" s="1"/>
  <c r="D28" i="59"/>
  <c r="F28" i="59"/>
  <c r="F29" i="59" s="1"/>
  <c r="G28" i="59"/>
  <c r="E28" i="59" s="1"/>
  <c r="G28" i="60" s="1"/>
  <c r="R28" i="59"/>
  <c r="S28" i="59"/>
  <c r="T28" i="59"/>
  <c r="U28" i="59"/>
  <c r="U29" i="59" s="1"/>
  <c r="V28" i="59"/>
  <c r="V29" i="59" s="1"/>
  <c r="W28" i="59"/>
  <c r="X28" i="59"/>
  <c r="Y28" i="59"/>
  <c r="Z28" i="59"/>
  <c r="AA28" i="59"/>
  <c r="AB28" i="59"/>
  <c r="AC28" i="59"/>
  <c r="AD28" i="59"/>
  <c r="AD29" i="59" s="1"/>
  <c r="AE28" i="59"/>
  <c r="AF28" i="59"/>
  <c r="AG28" i="59"/>
  <c r="AH28" i="59"/>
  <c r="AI28" i="59"/>
  <c r="AJ28" i="59"/>
  <c r="AK28" i="59"/>
  <c r="AL28" i="59"/>
  <c r="AL29" i="59" s="1"/>
  <c r="AM28" i="59"/>
  <c r="AN28" i="59"/>
  <c r="AO28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W29" i="59"/>
  <c r="X29" i="59"/>
  <c r="Z29" i="59"/>
  <c r="AA29" i="59"/>
  <c r="AC29" i="59"/>
  <c r="AE29" i="59"/>
  <c r="AF29" i="59"/>
  <c r="AI29" i="59"/>
  <c r="AK29" i="59"/>
  <c r="AM29" i="59"/>
  <c r="AN29" i="59"/>
  <c r="F32" i="59"/>
  <c r="G32" i="59"/>
  <c r="R32" i="59"/>
  <c r="S32" i="59"/>
  <c r="S36" i="59" s="1"/>
  <c r="T32" i="59"/>
  <c r="U32" i="59"/>
  <c r="V32" i="59"/>
  <c r="V36" i="59" s="1"/>
  <c r="W32" i="59"/>
  <c r="X32" i="59"/>
  <c r="Y32" i="59"/>
  <c r="Z32" i="59"/>
  <c r="AA32" i="59"/>
  <c r="AA36" i="59" s="1"/>
  <c r="AB32" i="59"/>
  <c r="AC32" i="59"/>
  <c r="AD32" i="59"/>
  <c r="AD36" i="59" s="1"/>
  <c r="AE32" i="59"/>
  <c r="AF32" i="59"/>
  <c r="AG32" i="59"/>
  <c r="AH32" i="59"/>
  <c r="AI32" i="59"/>
  <c r="AI36" i="59" s="1"/>
  <c r="AJ32" i="59"/>
  <c r="AK32" i="59"/>
  <c r="AL32" i="59"/>
  <c r="AL36" i="59" s="1"/>
  <c r="AM32" i="59"/>
  <c r="AN32" i="59"/>
  <c r="AO32" i="59"/>
  <c r="F33" i="59"/>
  <c r="G33" i="59"/>
  <c r="R33" i="59"/>
  <c r="S33" i="59"/>
  <c r="T33" i="59"/>
  <c r="U33" i="59"/>
  <c r="V33" i="59"/>
  <c r="W33" i="59"/>
  <c r="E33" i="59" s="1"/>
  <c r="G33" i="60" s="1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F34" i="59"/>
  <c r="G34" i="59"/>
  <c r="R34" i="59"/>
  <c r="S34" i="59"/>
  <c r="E34" i="59" s="1"/>
  <c r="T34" i="59"/>
  <c r="U34" i="59"/>
  <c r="V34" i="59"/>
  <c r="W34" i="59"/>
  <c r="X34" i="59"/>
  <c r="Y34" i="59"/>
  <c r="Z34" i="59"/>
  <c r="AA34" i="59"/>
  <c r="AB34" i="59"/>
  <c r="AB36" i="59" s="1"/>
  <c r="AC34" i="59"/>
  <c r="AD34" i="59"/>
  <c r="AE34" i="59"/>
  <c r="AF34" i="59"/>
  <c r="AG34" i="59"/>
  <c r="AH34" i="59"/>
  <c r="AI34" i="59"/>
  <c r="AJ34" i="59"/>
  <c r="AJ36" i="59" s="1"/>
  <c r="AK34" i="59"/>
  <c r="AL34" i="59"/>
  <c r="AM34" i="59"/>
  <c r="AN34" i="59"/>
  <c r="AO34" i="59"/>
  <c r="F35" i="59"/>
  <c r="G35" i="59"/>
  <c r="R35" i="59"/>
  <c r="R36" i="59" s="1"/>
  <c r="S35" i="59"/>
  <c r="T35" i="59"/>
  <c r="U35" i="59"/>
  <c r="V35" i="59"/>
  <c r="W35" i="59"/>
  <c r="W36" i="59" s="1"/>
  <c r="X35" i="59"/>
  <c r="Y35" i="59"/>
  <c r="Z35" i="59"/>
  <c r="AA35" i="59"/>
  <c r="AB35" i="59"/>
  <c r="AC35" i="59"/>
  <c r="AD35" i="59"/>
  <c r="AE35" i="59"/>
  <c r="AE36" i="59" s="1"/>
  <c r="AF35" i="59"/>
  <c r="AG35" i="59"/>
  <c r="AH35" i="59"/>
  <c r="AI35" i="59"/>
  <c r="AJ35" i="59"/>
  <c r="AK35" i="59"/>
  <c r="AL35" i="59"/>
  <c r="AM35" i="59"/>
  <c r="AM36" i="59" s="1"/>
  <c r="AN35" i="59"/>
  <c r="AO35" i="59"/>
  <c r="G36" i="59"/>
  <c r="H36" i="59"/>
  <c r="I36" i="59"/>
  <c r="J36" i="59"/>
  <c r="K36" i="59"/>
  <c r="L36" i="59"/>
  <c r="M36" i="59"/>
  <c r="N36" i="59"/>
  <c r="O36" i="59"/>
  <c r="P36" i="59"/>
  <c r="Q36" i="59"/>
  <c r="U36" i="59"/>
  <c r="Y36" i="59"/>
  <c r="Z36" i="59"/>
  <c r="AC36" i="59"/>
  <c r="AG36" i="59"/>
  <c r="AH36" i="59"/>
  <c r="AK36" i="59"/>
  <c r="AO36" i="59"/>
  <c r="D39" i="59"/>
  <c r="F39" i="60" s="1"/>
  <c r="F39" i="59"/>
  <c r="G39" i="59"/>
  <c r="E39" i="59" s="1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F40" i="59"/>
  <c r="G40" i="59"/>
  <c r="E40" i="59" s="1"/>
  <c r="E42" i="59" s="1"/>
  <c r="E43" i="59" s="1"/>
  <c r="R40" i="59"/>
  <c r="R42" i="59" s="1"/>
  <c r="R43" i="59" s="1"/>
  <c r="S40" i="59"/>
  <c r="T40" i="59"/>
  <c r="T42" i="59" s="1"/>
  <c r="T43" i="59" s="1"/>
  <c r="U40" i="59"/>
  <c r="V40" i="59"/>
  <c r="W40" i="59"/>
  <c r="X40" i="59"/>
  <c r="Y40" i="59"/>
  <c r="Y42" i="59" s="1"/>
  <c r="Y43" i="59" s="1"/>
  <c r="Z40" i="59"/>
  <c r="AA40" i="59"/>
  <c r="AB40" i="59"/>
  <c r="AB42" i="59" s="1"/>
  <c r="AC40" i="59"/>
  <c r="AD40" i="59"/>
  <c r="AE40" i="59"/>
  <c r="AF40" i="59"/>
  <c r="AG40" i="59"/>
  <c r="AG42" i="59" s="1"/>
  <c r="AG43" i="59" s="1"/>
  <c r="AH40" i="59"/>
  <c r="AI40" i="59"/>
  <c r="AJ40" i="59"/>
  <c r="AJ42" i="59" s="1"/>
  <c r="AJ43" i="59" s="1"/>
  <c r="AK40" i="59"/>
  <c r="AL40" i="59"/>
  <c r="AM40" i="59"/>
  <c r="AN40" i="59"/>
  <c r="AO40" i="59"/>
  <c r="AO42" i="59" s="1"/>
  <c r="AO43" i="59" s="1"/>
  <c r="F41" i="59"/>
  <c r="F42" i="59" s="1"/>
  <c r="F43" i="59" s="1"/>
  <c r="G41" i="59"/>
  <c r="E41" i="59" s="1"/>
  <c r="R41" i="59"/>
  <c r="S41" i="59"/>
  <c r="T41" i="59"/>
  <c r="U41" i="59"/>
  <c r="V41" i="59"/>
  <c r="W41" i="59"/>
  <c r="X41" i="59"/>
  <c r="X42" i="59" s="1"/>
  <c r="X43" i="59" s="1"/>
  <c r="Y41" i="59"/>
  <c r="Z41" i="59"/>
  <c r="AA41" i="59"/>
  <c r="AB41" i="59"/>
  <c r="AC41" i="59"/>
  <c r="AD41" i="59"/>
  <c r="AD42" i="59" s="1"/>
  <c r="AD43" i="59" s="1"/>
  <c r="AE41" i="59"/>
  <c r="AF41" i="59"/>
  <c r="AG41" i="59"/>
  <c r="AH41" i="59"/>
  <c r="AI41" i="59"/>
  <c r="AJ41" i="59"/>
  <c r="AK41" i="59"/>
  <c r="AL41" i="59"/>
  <c r="AL42" i="59" s="1"/>
  <c r="AL43" i="59" s="1"/>
  <c r="AL82" i="59" s="1"/>
  <c r="AM41" i="59"/>
  <c r="AN41" i="59"/>
  <c r="AN42" i="59" s="1"/>
  <c r="AN43" i="59" s="1"/>
  <c r="AO41" i="59"/>
  <c r="G42" i="59"/>
  <c r="H42" i="59"/>
  <c r="H43" i="59" s="1"/>
  <c r="I42" i="59"/>
  <c r="J42" i="59"/>
  <c r="K42" i="59"/>
  <c r="K43" i="59" s="1"/>
  <c r="L42" i="59"/>
  <c r="M42" i="59"/>
  <c r="N42" i="59"/>
  <c r="N43" i="59" s="1"/>
  <c r="O42" i="59"/>
  <c r="P42" i="59"/>
  <c r="P43" i="59" s="1"/>
  <c r="Q42" i="59"/>
  <c r="S42" i="59"/>
  <c r="S43" i="59" s="1"/>
  <c r="U42" i="59"/>
  <c r="W42" i="59"/>
  <c r="Z42" i="59"/>
  <c r="Z43" i="59" s="1"/>
  <c r="AA42" i="59"/>
  <c r="AA43" i="59" s="1"/>
  <c r="AC42" i="59"/>
  <c r="AE42" i="59"/>
  <c r="AF42" i="59"/>
  <c r="AF43" i="59" s="1"/>
  <c r="AH42" i="59"/>
  <c r="AH43" i="59" s="1"/>
  <c r="AI42" i="59"/>
  <c r="AI43" i="59" s="1"/>
  <c r="AK42" i="59"/>
  <c r="AM42" i="59"/>
  <c r="G43" i="59"/>
  <c r="I43" i="59"/>
  <c r="J43" i="59"/>
  <c r="L43" i="59"/>
  <c r="M43" i="59"/>
  <c r="O43" i="59"/>
  <c r="Q43" i="59"/>
  <c r="U43" i="59"/>
  <c r="W43" i="59"/>
  <c r="AB43" i="59"/>
  <c r="AC43" i="59"/>
  <c r="AE43" i="59"/>
  <c r="AK43" i="59"/>
  <c r="AM43" i="59"/>
  <c r="F45" i="59"/>
  <c r="G45" i="59"/>
  <c r="E45" i="59" s="1"/>
  <c r="G45" i="60" s="1"/>
  <c r="I45" i="60" s="1"/>
  <c r="R45" i="59"/>
  <c r="S45" i="59"/>
  <c r="T45" i="59"/>
  <c r="U45" i="59"/>
  <c r="V45" i="59"/>
  <c r="D45" i="59" s="1"/>
  <c r="F45" i="60" s="1"/>
  <c r="H45" i="60" s="1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F47" i="59"/>
  <c r="G47" i="59"/>
  <c r="E47" i="59" s="1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F49" i="59"/>
  <c r="G49" i="59"/>
  <c r="E49" i="59" s="1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F51" i="60" s="1"/>
  <c r="H51" i="60" s="1"/>
  <c r="F51" i="59"/>
  <c r="G51" i="59"/>
  <c r="E51" i="59" s="1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F54" i="59"/>
  <c r="J54" i="59"/>
  <c r="J56" i="59" s="1"/>
  <c r="K54" i="59"/>
  <c r="L54" i="59"/>
  <c r="M54" i="59"/>
  <c r="M56" i="59" s="1"/>
  <c r="T54" i="59"/>
  <c r="U54" i="59"/>
  <c r="U56" i="59" s="1"/>
  <c r="V54" i="59"/>
  <c r="V56" i="59" s="1"/>
  <c r="W54" i="59"/>
  <c r="X54" i="59"/>
  <c r="X56" i="59" s="1"/>
  <c r="Y54" i="59"/>
  <c r="Z54" i="59"/>
  <c r="AA54" i="59"/>
  <c r="AB54" i="59"/>
  <c r="AC54" i="59"/>
  <c r="AC56" i="59" s="1"/>
  <c r="AD54" i="59"/>
  <c r="AD56" i="59" s="1"/>
  <c r="AE54" i="59"/>
  <c r="AF54" i="59"/>
  <c r="AF56" i="59" s="1"/>
  <c r="AG54" i="59"/>
  <c r="AH54" i="59"/>
  <c r="AI54" i="59"/>
  <c r="AJ54" i="59"/>
  <c r="AK54" i="59"/>
  <c r="AK56" i="59" s="1"/>
  <c r="AL54" i="59"/>
  <c r="AL56" i="59" s="1"/>
  <c r="AM54" i="59"/>
  <c r="AN54" i="59"/>
  <c r="AN56" i="59" s="1"/>
  <c r="AO54" i="59"/>
  <c r="F55" i="59"/>
  <c r="K55" i="59"/>
  <c r="K56" i="59" s="1"/>
  <c r="R55" i="59"/>
  <c r="T55" i="59"/>
  <c r="T56" i="59" s="1"/>
  <c r="U55" i="59"/>
  <c r="V55" i="59"/>
  <c r="W55" i="59"/>
  <c r="W56" i="59" s="1"/>
  <c r="X55" i="59"/>
  <c r="Y55" i="59"/>
  <c r="Z55" i="59"/>
  <c r="Z56" i="59" s="1"/>
  <c r="AA55" i="59"/>
  <c r="AB55" i="59"/>
  <c r="AB56" i="59" s="1"/>
  <c r="AC55" i="59"/>
  <c r="AD55" i="59"/>
  <c r="AE55" i="59"/>
  <c r="AE56" i="59" s="1"/>
  <c r="AF55" i="59"/>
  <c r="AG55" i="59"/>
  <c r="AH55" i="59"/>
  <c r="AH56" i="59" s="1"/>
  <c r="AI55" i="59"/>
  <c r="AJ55" i="59"/>
  <c r="AJ56" i="59" s="1"/>
  <c r="AK55" i="59"/>
  <c r="AL55" i="59"/>
  <c r="AM55" i="59"/>
  <c r="AM56" i="59" s="1"/>
  <c r="AN55" i="59"/>
  <c r="AO55" i="59"/>
  <c r="F56" i="59"/>
  <c r="H56" i="59"/>
  <c r="I56" i="59"/>
  <c r="L56" i="59"/>
  <c r="N56" i="59"/>
  <c r="O56" i="59"/>
  <c r="P56" i="59"/>
  <c r="Q56" i="59"/>
  <c r="R56" i="59"/>
  <c r="S56" i="59"/>
  <c r="Y56" i="59"/>
  <c r="AA56" i="59"/>
  <c r="AG56" i="59"/>
  <c r="AI56" i="59"/>
  <c r="AO56" i="59"/>
  <c r="F59" i="59"/>
  <c r="G59" i="59"/>
  <c r="R59" i="59"/>
  <c r="R61" i="59" s="1"/>
  <c r="S59" i="59"/>
  <c r="T59" i="59"/>
  <c r="U59" i="59"/>
  <c r="V59" i="59"/>
  <c r="W59" i="59"/>
  <c r="E59" i="59" s="1"/>
  <c r="X59" i="59"/>
  <c r="Y59" i="59"/>
  <c r="Z59" i="59"/>
  <c r="Z61" i="59" s="1"/>
  <c r="AA59" i="59"/>
  <c r="AB59" i="59"/>
  <c r="AC59" i="59"/>
  <c r="AD59" i="59"/>
  <c r="AE59" i="59"/>
  <c r="AE61" i="59" s="1"/>
  <c r="AF59" i="59"/>
  <c r="AG59" i="59"/>
  <c r="AH59" i="59"/>
  <c r="AH61" i="59" s="1"/>
  <c r="AI59" i="59"/>
  <c r="AJ59" i="59"/>
  <c r="AK59" i="59"/>
  <c r="AL59" i="59"/>
  <c r="AM59" i="59"/>
  <c r="AM61" i="59" s="1"/>
  <c r="AN59" i="59"/>
  <c r="AO59" i="59"/>
  <c r="F60" i="59"/>
  <c r="G60" i="59"/>
  <c r="G61" i="59" s="1"/>
  <c r="R60" i="59"/>
  <c r="S60" i="59"/>
  <c r="T60" i="59"/>
  <c r="U60" i="59"/>
  <c r="V60" i="59"/>
  <c r="V61" i="59" s="1"/>
  <c r="W60" i="59"/>
  <c r="X60" i="59"/>
  <c r="Y60" i="59"/>
  <c r="Y61" i="59" s="1"/>
  <c r="Z60" i="59"/>
  <c r="AA60" i="59"/>
  <c r="AB60" i="59"/>
  <c r="AB61" i="59" s="1"/>
  <c r="AC60" i="59"/>
  <c r="AD60" i="59"/>
  <c r="AD61" i="59" s="1"/>
  <c r="AE60" i="59"/>
  <c r="AF60" i="59"/>
  <c r="AG60" i="59"/>
  <c r="AG61" i="59" s="1"/>
  <c r="AH60" i="59"/>
  <c r="AI60" i="59"/>
  <c r="AJ60" i="59"/>
  <c r="AJ61" i="59" s="1"/>
  <c r="AK60" i="59"/>
  <c r="AL60" i="59"/>
  <c r="AL61" i="59" s="1"/>
  <c r="AM60" i="59"/>
  <c r="AN60" i="59"/>
  <c r="AO60" i="59"/>
  <c r="AO61" i="59" s="1"/>
  <c r="F61" i="59"/>
  <c r="H61" i="59"/>
  <c r="I61" i="59"/>
  <c r="J61" i="59"/>
  <c r="K61" i="59"/>
  <c r="L61" i="59"/>
  <c r="M61" i="59"/>
  <c r="N61" i="59"/>
  <c r="O61" i="59"/>
  <c r="P61" i="59"/>
  <c r="Q61" i="59"/>
  <c r="S61" i="59"/>
  <c r="U61" i="59"/>
  <c r="X61" i="59"/>
  <c r="AA61" i="59"/>
  <c r="AC61" i="59"/>
  <c r="AF61" i="59"/>
  <c r="AI61" i="59"/>
  <c r="AK61" i="59"/>
  <c r="AN61" i="59"/>
  <c r="F64" i="59"/>
  <c r="D64" i="59" s="1"/>
  <c r="G64" i="59"/>
  <c r="E64" i="59" s="1"/>
  <c r="E66" i="59" s="1"/>
  <c r="R64" i="59"/>
  <c r="S64" i="59"/>
  <c r="T64" i="59"/>
  <c r="T66" i="59" s="1"/>
  <c r="U64" i="59"/>
  <c r="V64" i="59"/>
  <c r="W64" i="59"/>
  <c r="X64" i="59"/>
  <c r="Y64" i="59"/>
  <c r="Y66" i="59" s="1"/>
  <c r="Z64" i="59"/>
  <c r="Z66" i="59" s="1"/>
  <c r="AA64" i="59"/>
  <c r="AB64" i="59"/>
  <c r="AB66" i="59" s="1"/>
  <c r="AC64" i="59"/>
  <c r="AD64" i="59"/>
  <c r="AE64" i="59"/>
  <c r="AF64" i="59"/>
  <c r="AG64" i="59"/>
  <c r="AG66" i="59" s="1"/>
  <c r="AH64" i="59"/>
  <c r="AI64" i="59"/>
  <c r="AJ64" i="59"/>
  <c r="AJ66" i="59" s="1"/>
  <c r="AK64" i="59"/>
  <c r="AL64" i="59"/>
  <c r="AM64" i="59"/>
  <c r="AN64" i="59"/>
  <c r="AO64" i="59"/>
  <c r="AO66" i="59" s="1"/>
  <c r="F65" i="59"/>
  <c r="G65" i="59"/>
  <c r="E65" i="59" s="1"/>
  <c r="R65" i="59"/>
  <c r="S65" i="59"/>
  <c r="S66" i="59" s="1"/>
  <c r="T65" i="59"/>
  <c r="U65" i="59"/>
  <c r="V65" i="59"/>
  <c r="V66" i="59" s="1"/>
  <c r="W65" i="59"/>
  <c r="X65" i="59"/>
  <c r="Y65" i="59"/>
  <c r="Z65" i="59"/>
  <c r="AA65" i="59"/>
  <c r="AA66" i="59" s="1"/>
  <c r="AB65" i="59"/>
  <c r="AC65" i="59"/>
  <c r="AD65" i="59"/>
  <c r="AD66" i="59" s="1"/>
  <c r="AE65" i="59"/>
  <c r="AF65" i="59"/>
  <c r="AF66" i="59" s="1"/>
  <c r="AG65" i="59"/>
  <c r="AH65" i="59"/>
  <c r="AI65" i="59"/>
  <c r="AI66" i="59" s="1"/>
  <c r="AJ65" i="59"/>
  <c r="AK65" i="59"/>
  <c r="AL65" i="59"/>
  <c r="AL66" i="59" s="1"/>
  <c r="AM65" i="59"/>
  <c r="AN65" i="59"/>
  <c r="AN66" i="59" s="1"/>
  <c r="AO65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U66" i="59"/>
  <c r="W66" i="59"/>
  <c r="X66" i="59"/>
  <c r="AC66" i="59"/>
  <c r="AE66" i="59"/>
  <c r="AH66" i="59"/>
  <c r="AK66" i="59"/>
  <c r="AM66" i="59"/>
  <c r="F70" i="59"/>
  <c r="G70" i="59"/>
  <c r="E70" i="59" s="1"/>
  <c r="R70" i="59"/>
  <c r="S70" i="59"/>
  <c r="S72" i="59" s="1"/>
  <c r="T70" i="59"/>
  <c r="D70" i="59" s="1"/>
  <c r="U70" i="59"/>
  <c r="V70" i="59"/>
  <c r="V72" i="59" s="1"/>
  <c r="W70" i="59"/>
  <c r="X70" i="59"/>
  <c r="Y70" i="59"/>
  <c r="Z70" i="59"/>
  <c r="AA70" i="59"/>
  <c r="AA72" i="59" s="1"/>
  <c r="AB70" i="59"/>
  <c r="AB72" i="59" s="1"/>
  <c r="AC70" i="59"/>
  <c r="AD70" i="59"/>
  <c r="AD72" i="59" s="1"/>
  <c r="AE70" i="59"/>
  <c r="AF70" i="59"/>
  <c r="AG70" i="59"/>
  <c r="AH70" i="59"/>
  <c r="AI70" i="59"/>
  <c r="AI72" i="59" s="1"/>
  <c r="AJ70" i="59"/>
  <c r="AJ72" i="59" s="1"/>
  <c r="AK70" i="59"/>
  <c r="AL70" i="59"/>
  <c r="AL72" i="59" s="1"/>
  <c r="AM70" i="59"/>
  <c r="AN70" i="59"/>
  <c r="AO70" i="59"/>
  <c r="F71" i="59"/>
  <c r="G71" i="59"/>
  <c r="R71" i="59"/>
  <c r="R72" i="59" s="1"/>
  <c r="S71" i="59"/>
  <c r="T71" i="59"/>
  <c r="U71" i="59"/>
  <c r="U72" i="59" s="1"/>
  <c r="V71" i="59"/>
  <c r="W71" i="59"/>
  <c r="E71" i="59" s="1"/>
  <c r="X71" i="59"/>
  <c r="X72" i="59" s="1"/>
  <c r="Y71" i="59"/>
  <c r="Z71" i="59"/>
  <c r="AA71" i="59"/>
  <c r="AB71" i="59"/>
  <c r="AC71" i="59"/>
  <c r="AC72" i="59" s="1"/>
  <c r="AD71" i="59"/>
  <c r="AE71" i="59"/>
  <c r="AF71" i="59"/>
  <c r="AF72" i="59" s="1"/>
  <c r="AG71" i="59"/>
  <c r="AH71" i="59"/>
  <c r="AH72" i="59" s="1"/>
  <c r="AI71" i="59"/>
  <c r="AJ71" i="59"/>
  <c r="AK71" i="59"/>
  <c r="AK72" i="59" s="1"/>
  <c r="AL71" i="59"/>
  <c r="AM71" i="59"/>
  <c r="AN71" i="59"/>
  <c r="AN72" i="59" s="1"/>
  <c r="AO71" i="59"/>
  <c r="G72" i="59"/>
  <c r="H72" i="59"/>
  <c r="I72" i="59"/>
  <c r="J72" i="59"/>
  <c r="K72" i="59"/>
  <c r="L72" i="59"/>
  <c r="M72" i="59"/>
  <c r="N72" i="59"/>
  <c r="O72" i="59"/>
  <c r="P72" i="59"/>
  <c r="Q72" i="59"/>
  <c r="W72" i="59"/>
  <c r="Y72" i="59"/>
  <c r="Z72" i="59"/>
  <c r="AE72" i="59"/>
  <c r="AG72" i="59"/>
  <c r="AM72" i="59"/>
  <c r="AO72" i="59"/>
  <c r="F73" i="59"/>
  <c r="G73" i="59"/>
  <c r="E73" i="59" s="1"/>
  <c r="R73" i="59"/>
  <c r="S73" i="59"/>
  <c r="T73" i="59"/>
  <c r="U73" i="59"/>
  <c r="V73" i="59"/>
  <c r="D73" i="59" s="1"/>
  <c r="F73" i="60" s="1"/>
  <c r="H73" i="60" s="1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F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F75" i="59"/>
  <c r="G75" i="59"/>
  <c r="E75" i="59" s="1"/>
  <c r="G75" i="60" s="1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F76" i="59"/>
  <c r="G76" i="59"/>
  <c r="R76" i="59"/>
  <c r="S76" i="59"/>
  <c r="T76" i="59"/>
  <c r="U76" i="59"/>
  <c r="V76" i="59"/>
  <c r="W76" i="59"/>
  <c r="E76" i="59" s="1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F77" i="59"/>
  <c r="G77" i="59"/>
  <c r="E77" i="59" s="1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F78" i="59"/>
  <c r="G78" i="59"/>
  <c r="R78" i="59"/>
  <c r="S78" i="59"/>
  <c r="T78" i="59"/>
  <c r="U78" i="59"/>
  <c r="V78" i="59"/>
  <c r="W78" i="59"/>
  <c r="E78" i="59" s="1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F79" i="59"/>
  <c r="G79" i="59"/>
  <c r="E79" i="59" s="1"/>
  <c r="G79" i="60" s="1"/>
  <c r="I79" i="60" s="1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J82" i="59"/>
  <c r="H654" i="44" s="1"/>
  <c r="M82" i="59"/>
  <c r="K654" i="44" s="1"/>
  <c r="N82" i="59"/>
  <c r="L654" i="44" s="1"/>
  <c r="P82" i="59"/>
  <c r="N654" i="44" s="1"/>
  <c r="A5" i="60"/>
  <c r="D11" i="60"/>
  <c r="E11" i="60"/>
  <c r="E12" i="60"/>
  <c r="E16" i="60" s="1"/>
  <c r="E13" i="60"/>
  <c r="D14" i="60"/>
  <c r="E14" i="60"/>
  <c r="G14" i="60"/>
  <c r="I14" i="60"/>
  <c r="D15" i="60"/>
  <c r="E15" i="60"/>
  <c r="F15" i="60"/>
  <c r="H15" i="60"/>
  <c r="D19" i="60"/>
  <c r="E19" i="60"/>
  <c r="E24" i="60" s="1"/>
  <c r="D20" i="60"/>
  <c r="E20" i="60"/>
  <c r="F20" i="60"/>
  <c r="E21" i="60"/>
  <c r="G21" i="60"/>
  <c r="I21" i="60" s="1"/>
  <c r="E22" i="60"/>
  <c r="G22" i="60"/>
  <c r="I22" i="60" s="1"/>
  <c r="D23" i="60"/>
  <c r="E23" i="60"/>
  <c r="G27" i="60"/>
  <c r="E28" i="60"/>
  <c r="F28" i="60"/>
  <c r="H28" i="60" s="1"/>
  <c r="E32" i="60"/>
  <c r="D33" i="60"/>
  <c r="G34" i="60"/>
  <c r="I34" i="60" s="1"/>
  <c r="E35" i="60"/>
  <c r="D39" i="60"/>
  <c r="E39" i="60"/>
  <c r="G39" i="60"/>
  <c r="I39" i="60" s="1"/>
  <c r="E40" i="60"/>
  <c r="E41" i="60"/>
  <c r="E42" i="60" s="1"/>
  <c r="E43" i="60" s="1"/>
  <c r="G41" i="60"/>
  <c r="I41" i="60" s="1"/>
  <c r="D45" i="60"/>
  <c r="E45" i="60"/>
  <c r="D47" i="60"/>
  <c r="E47" i="60"/>
  <c r="G47" i="60"/>
  <c r="I47" i="60" s="1"/>
  <c r="E49" i="60"/>
  <c r="G49" i="60"/>
  <c r="I49" i="60" s="1"/>
  <c r="D51" i="60"/>
  <c r="E51" i="60"/>
  <c r="G51" i="60"/>
  <c r="I51" i="60"/>
  <c r="D54" i="60"/>
  <c r="E54" i="60"/>
  <c r="E56" i="60" s="1"/>
  <c r="D55" i="60"/>
  <c r="E55" i="60"/>
  <c r="D56" i="60"/>
  <c r="E59" i="60"/>
  <c r="E61" i="60" s="1"/>
  <c r="E60" i="60"/>
  <c r="D64" i="60"/>
  <c r="E64" i="60"/>
  <c r="F64" i="60"/>
  <c r="G64" i="60"/>
  <c r="E65" i="60"/>
  <c r="G65" i="60"/>
  <c r="I65" i="60" s="1"/>
  <c r="E66" i="60"/>
  <c r="E70" i="60"/>
  <c r="G70" i="60"/>
  <c r="I70" i="60" s="1"/>
  <c r="D71" i="60"/>
  <c r="G71" i="60"/>
  <c r="G72" i="60" s="1"/>
  <c r="D73" i="60"/>
  <c r="E73" i="60"/>
  <c r="G73" i="60"/>
  <c r="I73" i="60" s="1"/>
  <c r="D74" i="60"/>
  <c r="E74" i="60"/>
  <c r="E75" i="60"/>
  <c r="F75" i="60"/>
  <c r="I75" i="60"/>
  <c r="E76" i="60"/>
  <c r="G76" i="60"/>
  <c r="I76" i="60" s="1"/>
  <c r="D77" i="60"/>
  <c r="G77" i="60"/>
  <c r="D78" i="60"/>
  <c r="G78" i="60"/>
  <c r="E79" i="60"/>
  <c r="F79" i="60"/>
  <c r="H79" i="60" s="1"/>
  <c r="D80" i="60"/>
  <c r="E80" i="60"/>
  <c r="D81" i="60"/>
  <c r="E81" i="60"/>
  <c r="A5" i="19"/>
  <c r="F11" i="19"/>
  <c r="G11" i="19"/>
  <c r="G16" i="19" s="1"/>
  <c r="H11" i="19"/>
  <c r="L11" i="19" s="1"/>
  <c r="D11" i="43" s="1"/>
  <c r="I11" i="19"/>
  <c r="M11" i="19"/>
  <c r="G12" i="19"/>
  <c r="H12" i="19"/>
  <c r="F12" i="19" s="1"/>
  <c r="I12" i="19"/>
  <c r="M12" i="19" s="1"/>
  <c r="F13" i="19"/>
  <c r="G13" i="19"/>
  <c r="H13" i="19"/>
  <c r="I13" i="19"/>
  <c r="L13" i="19"/>
  <c r="D13" i="43" s="1"/>
  <c r="M13" i="19"/>
  <c r="G14" i="19"/>
  <c r="H14" i="19"/>
  <c r="I14" i="19"/>
  <c r="M14" i="19" s="1"/>
  <c r="E14" i="43" s="1"/>
  <c r="F15" i="19"/>
  <c r="G15" i="19"/>
  <c r="H15" i="19"/>
  <c r="I15" i="19"/>
  <c r="M15" i="19" s="1"/>
  <c r="L15" i="19"/>
  <c r="D15" i="43" s="1"/>
  <c r="I16" i="19"/>
  <c r="J16" i="19"/>
  <c r="K16" i="19"/>
  <c r="H18" i="19"/>
  <c r="I18" i="19"/>
  <c r="F19" i="19"/>
  <c r="G19" i="19"/>
  <c r="H19" i="19"/>
  <c r="I19" i="19"/>
  <c r="M19" i="19" s="1"/>
  <c r="L19" i="19"/>
  <c r="H20" i="19"/>
  <c r="I20" i="19"/>
  <c r="G20" i="19" s="1"/>
  <c r="F21" i="19"/>
  <c r="G21" i="19"/>
  <c r="H21" i="19"/>
  <c r="I21" i="19"/>
  <c r="L21" i="19"/>
  <c r="D21" i="43" s="1"/>
  <c r="M21" i="19"/>
  <c r="G22" i="19"/>
  <c r="H22" i="19"/>
  <c r="I22" i="19"/>
  <c r="M22" i="19" s="1"/>
  <c r="E22" i="43" s="1"/>
  <c r="F23" i="19"/>
  <c r="G23" i="19"/>
  <c r="H23" i="19"/>
  <c r="I23" i="19"/>
  <c r="M23" i="19" s="1"/>
  <c r="L23" i="19"/>
  <c r="D23" i="43" s="1"/>
  <c r="I24" i="19"/>
  <c r="J24" i="19"/>
  <c r="K24" i="19"/>
  <c r="H27" i="19"/>
  <c r="I27" i="19"/>
  <c r="I29" i="19" s="1"/>
  <c r="F28" i="19"/>
  <c r="G28" i="19"/>
  <c r="H28" i="19"/>
  <c r="I28" i="19"/>
  <c r="L28" i="19"/>
  <c r="D28" i="43" s="1"/>
  <c r="M28" i="19"/>
  <c r="H29" i="19"/>
  <c r="J29" i="19"/>
  <c r="K29" i="19"/>
  <c r="G32" i="19"/>
  <c r="H32" i="19"/>
  <c r="I32" i="19"/>
  <c r="M32" i="19" s="1"/>
  <c r="F33" i="19"/>
  <c r="G33" i="19"/>
  <c r="H33" i="19"/>
  <c r="I33" i="19"/>
  <c r="M33" i="19" s="1"/>
  <c r="E33" i="43" s="1"/>
  <c r="L33" i="19"/>
  <c r="D33" i="43" s="1"/>
  <c r="H34" i="19"/>
  <c r="I34" i="19"/>
  <c r="G34" i="19" s="1"/>
  <c r="F35" i="19"/>
  <c r="G35" i="19"/>
  <c r="H35" i="19"/>
  <c r="I35" i="19"/>
  <c r="L35" i="19"/>
  <c r="D35" i="43" s="1"/>
  <c r="M35" i="19"/>
  <c r="J36" i="19"/>
  <c r="K36" i="19"/>
  <c r="L37" i="19"/>
  <c r="M37" i="19"/>
  <c r="H38" i="19"/>
  <c r="I38" i="19"/>
  <c r="H39" i="19"/>
  <c r="I39" i="19"/>
  <c r="G39" i="19" s="1"/>
  <c r="G43" i="19" s="1"/>
  <c r="F40" i="19"/>
  <c r="G40" i="19"/>
  <c r="H40" i="19"/>
  <c r="I40" i="19"/>
  <c r="L40" i="19"/>
  <c r="M40" i="19"/>
  <c r="G41" i="19"/>
  <c r="H41" i="19"/>
  <c r="I41" i="19"/>
  <c r="M41" i="19" s="1"/>
  <c r="E41" i="43" s="1"/>
  <c r="E42" i="43" s="1"/>
  <c r="G42" i="19"/>
  <c r="I42" i="19"/>
  <c r="J42" i="19"/>
  <c r="K42" i="19"/>
  <c r="J43" i="19"/>
  <c r="K43" i="19"/>
  <c r="F45" i="19"/>
  <c r="G45" i="19"/>
  <c r="H45" i="19"/>
  <c r="I45" i="19"/>
  <c r="M45" i="19" s="1"/>
  <c r="E45" i="43" s="1"/>
  <c r="L45" i="19"/>
  <c r="D45" i="43" s="1"/>
  <c r="H47" i="19"/>
  <c r="I47" i="19"/>
  <c r="G47" i="19" s="1"/>
  <c r="F49" i="19"/>
  <c r="G49" i="19"/>
  <c r="H49" i="19"/>
  <c r="I49" i="19"/>
  <c r="L49" i="19"/>
  <c r="D49" i="43" s="1"/>
  <c r="M49" i="19"/>
  <c r="G51" i="19"/>
  <c r="H51" i="19"/>
  <c r="I51" i="19"/>
  <c r="M51" i="19" s="1"/>
  <c r="E51" i="43" s="1"/>
  <c r="F54" i="19"/>
  <c r="G54" i="19"/>
  <c r="G56" i="19" s="1"/>
  <c r="H54" i="19"/>
  <c r="I54" i="19"/>
  <c r="M54" i="19" s="1"/>
  <c r="L54" i="19"/>
  <c r="H55" i="19"/>
  <c r="I55" i="19"/>
  <c r="G55" i="19" s="1"/>
  <c r="J56" i="19"/>
  <c r="K56" i="19"/>
  <c r="K82" i="19" s="1"/>
  <c r="K91" i="19" s="1"/>
  <c r="F59" i="19"/>
  <c r="H59" i="19"/>
  <c r="I59" i="19"/>
  <c r="G59" i="19" s="1"/>
  <c r="G61" i="19" s="1"/>
  <c r="L59" i="19"/>
  <c r="M59" i="19"/>
  <c r="G60" i="19"/>
  <c r="H60" i="19"/>
  <c r="I60" i="19"/>
  <c r="M60" i="19" s="1"/>
  <c r="E60" i="43" s="1"/>
  <c r="I61" i="19"/>
  <c r="J61" i="19"/>
  <c r="K61" i="19"/>
  <c r="F64" i="19"/>
  <c r="G64" i="19"/>
  <c r="G66" i="19" s="1"/>
  <c r="H64" i="19"/>
  <c r="I64" i="19"/>
  <c r="M64" i="19" s="1"/>
  <c r="L64" i="19"/>
  <c r="H65" i="19"/>
  <c r="I65" i="19"/>
  <c r="G65" i="19" s="1"/>
  <c r="J66" i="19"/>
  <c r="K66" i="19"/>
  <c r="L69" i="19"/>
  <c r="M69" i="19"/>
  <c r="H70" i="19"/>
  <c r="I70" i="19"/>
  <c r="I72" i="19" s="1"/>
  <c r="F71" i="19"/>
  <c r="G71" i="19"/>
  <c r="H71" i="19"/>
  <c r="I71" i="19"/>
  <c r="L71" i="19"/>
  <c r="D71" i="43" s="1"/>
  <c r="M71" i="19"/>
  <c r="H72" i="19"/>
  <c r="J72" i="19"/>
  <c r="K72" i="19"/>
  <c r="G73" i="19"/>
  <c r="H73" i="19"/>
  <c r="I73" i="19"/>
  <c r="M73" i="19" s="1"/>
  <c r="E73" i="43" s="1"/>
  <c r="F74" i="19"/>
  <c r="G74" i="19"/>
  <c r="H74" i="19"/>
  <c r="I74" i="19"/>
  <c r="M74" i="19" s="1"/>
  <c r="L74" i="19"/>
  <c r="D74" i="43" s="1"/>
  <c r="H75" i="19"/>
  <c r="I75" i="19"/>
  <c r="G75" i="19" s="1"/>
  <c r="F76" i="19"/>
  <c r="G76" i="19"/>
  <c r="H76" i="19"/>
  <c r="I76" i="19"/>
  <c r="L76" i="19"/>
  <c r="D76" i="43" s="1"/>
  <c r="M76" i="19"/>
  <c r="G77" i="19"/>
  <c r="H77" i="19"/>
  <c r="I77" i="19"/>
  <c r="M77" i="19" s="1"/>
  <c r="E77" i="43" s="1"/>
  <c r="F78" i="19"/>
  <c r="G78" i="19"/>
  <c r="H78" i="19"/>
  <c r="I78" i="19"/>
  <c r="M78" i="19" s="1"/>
  <c r="L78" i="19"/>
  <c r="D78" i="43" s="1"/>
  <c r="H79" i="19"/>
  <c r="I79" i="19"/>
  <c r="G79" i="19" s="1"/>
  <c r="F80" i="19"/>
  <c r="G80" i="19"/>
  <c r="H80" i="19"/>
  <c r="I80" i="19"/>
  <c r="L80" i="19"/>
  <c r="D80" i="43" s="1"/>
  <c r="M80" i="19"/>
  <c r="G81" i="19"/>
  <c r="H81" i="19"/>
  <c r="I81" i="19"/>
  <c r="M81" i="19" s="1"/>
  <c r="E81" i="43" s="1"/>
  <c r="D82" i="19"/>
  <c r="D91" i="19" s="1"/>
  <c r="E82" i="19"/>
  <c r="E91" i="19" s="1"/>
  <c r="G86" i="19"/>
  <c r="H86" i="19"/>
  <c r="I86" i="19"/>
  <c r="M86" i="19"/>
  <c r="F87" i="19"/>
  <c r="G87" i="19"/>
  <c r="H87" i="19"/>
  <c r="I87" i="19"/>
  <c r="M87" i="19" s="1"/>
  <c r="L87" i="19"/>
  <c r="D87" i="43" s="1"/>
  <c r="H88" i="19"/>
  <c r="I88" i="19"/>
  <c r="G88" i="19" s="1"/>
  <c r="D89" i="19"/>
  <c r="E89" i="19"/>
  <c r="I89" i="19"/>
  <c r="J89" i="19"/>
  <c r="K89" i="19"/>
  <c r="A5" i="31"/>
  <c r="T8" i="31"/>
  <c r="V8" i="31"/>
  <c r="X8" i="31"/>
  <c r="Z8" i="31"/>
  <c r="AB8" i="31"/>
  <c r="AD8" i="31"/>
  <c r="AF8" i="31"/>
  <c r="AH8" i="31"/>
  <c r="AJ8" i="31"/>
  <c r="AL8" i="31"/>
  <c r="AN8" i="31"/>
  <c r="D11" i="31"/>
  <c r="F11" i="31"/>
  <c r="G11" i="31"/>
  <c r="H11" i="31"/>
  <c r="H16" i="31" s="1"/>
  <c r="I11" i="31"/>
  <c r="E11" i="31" s="1"/>
  <c r="J11" i="31"/>
  <c r="K11" i="31"/>
  <c r="L11" i="31"/>
  <c r="L16" i="31" s="1"/>
  <c r="M11" i="31"/>
  <c r="N11" i="31"/>
  <c r="O11" i="31"/>
  <c r="P11" i="31"/>
  <c r="P16" i="31" s="1"/>
  <c r="Q11" i="31"/>
  <c r="Q16" i="31" s="1"/>
  <c r="R11" i="31"/>
  <c r="R16" i="31" s="1"/>
  <c r="S11" i="31"/>
  <c r="T11" i="31"/>
  <c r="T16" i="31" s="1"/>
  <c r="U11" i="31"/>
  <c r="V11" i="31"/>
  <c r="W11" i="31"/>
  <c r="X11" i="31"/>
  <c r="X16" i="31" s="1"/>
  <c r="Y11" i="31"/>
  <c r="Y16" i="31" s="1"/>
  <c r="Z11" i="31"/>
  <c r="Z16" i="31" s="1"/>
  <c r="AA11" i="31"/>
  <c r="AB11" i="31"/>
  <c r="AB16" i="31" s="1"/>
  <c r="AC11" i="31"/>
  <c r="AD11" i="31"/>
  <c r="AE11" i="31"/>
  <c r="AF11" i="31"/>
  <c r="AF16" i="31" s="1"/>
  <c r="AG11" i="31"/>
  <c r="AG16" i="31" s="1"/>
  <c r="AH11" i="31"/>
  <c r="AH16" i="31" s="1"/>
  <c r="AI11" i="31"/>
  <c r="AJ11" i="31"/>
  <c r="AJ16" i="31" s="1"/>
  <c r="AK11" i="31"/>
  <c r="AL11" i="31"/>
  <c r="AM11" i="31"/>
  <c r="AN11" i="31"/>
  <c r="AN16" i="31" s="1"/>
  <c r="AO11" i="31"/>
  <c r="AO16" i="31" s="1"/>
  <c r="F12" i="31"/>
  <c r="G12" i="31"/>
  <c r="H12" i="31"/>
  <c r="I12" i="31"/>
  <c r="J12" i="31"/>
  <c r="K12" i="31"/>
  <c r="E12" i="31" s="1"/>
  <c r="G12" i="43" s="1"/>
  <c r="I12" i="43" s="1"/>
  <c r="L12" i="31"/>
  <c r="M12" i="31"/>
  <c r="N12" i="31"/>
  <c r="N16" i="31" s="1"/>
  <c r="O12" i="31"/>
  <c r="P12" i="31"/>
  <c r="R12" i="31"/>
  <c r="S12" i="31"/>
  <c r="S16" i="31" s="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F13" i="31"/>
  <c r="D13" i="31" s="1"/>
  <c r="F13" i="43" s="1"/>
  <c r="H13" i="43" s="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V16" i="31" s="1"/>
  <c r="W13" i="31"/>
  <c r="X13" i="31"/>
  <c r="Y13" i="31"/>
  <c r="Z13" i="31"/>
  <c r="AA13" i="31"/>
  <c r="AB13" i="31"/>
  <c r="AC13" i="31"/>
  <c r="AD13" i="31"/>
  <c r="AD16" i="31" s="1"/>
  <c r="AE13" i="31"/>
  <c r="AF13" i="31"/>
  <c r="AG13" i="31"/>
  <c r="AH13" i="31"/>
  <c r="AI13" i="31"/>
  <c r="AJ13" i="31"/>
  <c r="AK13" i="31"/>
  <c r="AL13" i="31"/>
  <c r="AL16" i="31" s="1"/>
  <c r="AM13" i="31"/>
  <c r="AN13" i="31"/>
  <c r="AO13" i="31"/>
  <c r="F14" i="31"/>
  <c r="D14" i="31" s="1"/>
  <c r="F14" i="43" s="1"/>
  <c r="G14" i="31"/>
  <c r="H14" i="31"/>
  <c r="I14" i="31"/>
  <c r="J14" i="31"/>
  <c r="K14" i="31"/>
  <c r="K16" i="31" s="1"/>
  <c r="L14" i="31"/>
  <c r="M14" i="31"/>
  <c r="N14" i="31"/>
  <c r="O14" i="31"/>
  <c r="O16" i="31" s="1"/>
  <c r="O82" i="31" s="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E16" i="31" s="1"/>
  <c r="AF14" i="31"/>
  <c r="AG14" i="31"/>
  <c r="AH14" i="31"/>
  <c r="AI14" i="31"/>
  <c r="AJ14" i="31"/>
  <c r="AK14" i="31"/>
  <c r="AL14" i="31"/>
  <c r="AM14" i="31"/>
  <c r="AM16" i="31" s="1"/>
  <c r="AN14" i="31"/>
  <c r="AO14" i="31"/>
  <c r="F15" i="31"/>
  <c r="G15" i="31"/>
  <c r="H15" i="31"/>
  <c r="I15" i="31"/>
  <c r="J15" i="31"/>
  <c r="D15" i="31" s="1"/>
  <c r="F15" i="43" s="1"/>
  <c r="H15" i="43" s="1"/>
  <c r="K15" i="31"/>
  <c r="L15" i="31"/>
  <c r="M15" i="31"/>
  <c r="E15" i="31" s="1"/>
  <c r="G15" i="43" s="1"/>
  <c r="I15" i="43" s="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W16" i="31"/>
  <c r="F19" i="31"/>
  <c r="D19" i="31" s="1"/>
  <c r="G19" i="31"/>
  <c r="H19" i="31"/>
  <c r="I19" i="31"/>
  <c r="E19" i="31" s="1"/>
  <c r="G19" i="43" s="1"/>
  <c r="J19" i="31"/>
  <c r="K19" i="31"/>
  <c r="L19" i="31"/>
  <c r="M19" i="31"/>
  <c r="N19" i="31"/>
  <c r="O19" i="31"/>
  <c r="R19" i="31"/>
  <c r="S19" i="31"/>
  <c r="T19" i="31"/>
  <c r="U19" i="31"/>
  <c r="V19" i="31"/>
  <c r="W19" i="31"/>
  <c r="X19" i="31"/>
  <c r="X24" i="31" s="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F20" i="31"/>
  <c r="G20" i="31"/>
  <c r="H20" i="31"/>
  <c r="I20" i="31"/>
  <c r="J20" i="31"/>
  <c r="J24" i="31" s="1"/>
  <c r="L20" i="31"/>
  <c r="L24" i="31" s="1"/>
  <c r="M20" i="31"/>
  <c r="N20" i="31"/>
  <c r="N24" i="31" s="1"/>
  <c r="O20" i="31"/>
  <c r="P20" i="31"/>
  <c r="R20" i="31"/>
  <c r="S20" i="31"/>
  <c r="T20" i="31"/>
  <c r="T24" i="31" s="1"/>
  <c r="U20" i="31"/>
  <c r="V20" i="31"/>
  <c r="W20" i="31"/>
  <c r="E20" i="31" s="1"/>
  <c r="G20" i="43" s="1"/>
  <c r="X20" i="31"/>
  <c r="Y20" i="31"/>
  <c r="Z20" i="31"/>
  <c r="AA20" i="31"/>
  <c r="AB20" i="31"/>
  <c r="AB24" i="31" s="1"/>
  <c r="AC20" i="31"/>
  <c r="AD20" i="31"/>
  <c r="AE20" i="31"/>
  <c r="AF20" i="31"/>
  <c r="AG20" i="31"/>
  <c r="AH20" i="31"/>
  <c r="AI20" i="31"/>
  <c r="AJ20" i="31"/>
  <c r="AJ24" i="31" s="1"/>
  <c r="AK20" i="31"/>
  <c r="AL20" i="31"/>
  <c r="AM20" i="31"/>
  <c r="AN20" i="31"/>
  <c r="AO20" i="31"/>
  <c r="F21" i="31"/>
  <c r="D21" i="31" s="1"/>
  <c r="F21" i="43" s="1"/>
  <c r="H21" i="43" s="1"/>
  <c r="G21" i="31"/>
  <c r="H21" i="31"/>
  <c r="I21" i="31"/>
  <c r="J21" i="31"/>
  <c r="K21" i="31"/>
  <c r="L21" i="31"/>
  <c r="M21" i="31"/>
  <c r="N21" i="31"/>
  <c r="O21" i="31"/>
  <c r="P21" i="31"/>
  <c r="Q21" i="31"/>
  <c r="Q24" i="31" s="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G24" i="31" s="1"/>
  <c r="AH21" i="31"/>
  <c r="AI21" i="31"/>
  <c r="AJ21" i="31"/>
  <c r="AK21" i="31"/>
  <c r="AL21" i="31"/>
  <c r="AM21" i="31"/>
  <c r="AN21" i="31"/>
  <c r="AO21" i="31"/>
  <c r="F22" i="31"/>
  <c r="D22" i="31" s="1"/>
  <c r="F22" i="43" s="1"/>
  <c r="G22" i="31"/>
  <c r="H22" i="31"/>
  <c r="H24" i="31" s="1"/>
  <c r="I22" i="31"/>
  <c r="J22" i="31"/>
  <c r="K22" i="31"/>
  <c r="K24" i="31" s="1"/>
  <c r="L22" i="31"/>
  <c r="M22" i="31"/>
  <c r="N22" i="31"/>
  <c r="O22" i="31"/>
  <c r="O24" i="31" s="1"/>
  <c r="P22" i="31"/>
  <c r="P24" i="31" s="1"/>
  <c r="Q22" i="31"/>
  <c r="R22" i="31"/>
  <c r="R24" i="31" s="1"/>
  <c r="S22" i="31"/>
  <c r="T22" i="31"/>
  <c r="U22" i="31"/>
  <c r="V22" i="31"/>
  <c r="W22" i="31"/>
  <c r="X22" i="31"/>
  <c r="Y22" i="31"/>
  <c r="Z22" i="31"/>
  <c r="Z24" i="31" s="1"/>
  <c r="AA22" i="31"/>
  <c r="AB22" i="31"/>
  <c r="AC22" i="31"/>
  <c r="AD22" i="31"/>
  <c r="AE22" i="31"/>
  <c r="AF22" i="31"/>
  <c r="AF24" i="31" s="1"/>
  <c r="AG22" i="31"/>
  <c r="AH22" i="31"/>
  <c r="AH24" i="31" s="1"/>
  <c r="AI22" i="31"/>
  <c r="AJ22" i="31"/>
  <c r="AK22" i="31"/>
  <c r="AL22" i="31"/>
  <c r="AM22" i="31"/>
  <c r="AN22" i="31"/>
  <c r="AN24" i="31" s="1"/>
  <c r="AN82" i="31" s="1"/>
  <c r="AN91" i="31" s="1"/>
  <c r="AO22" i="31"/>
  <c r="F23" i="31"/>
  <c r="G23" i="31"/>
  <c r="H23" i="31"/>
  <c r="I23" i="31"/>
  <c r="J23" i="31"/>
  <c r="D23" i="31" s="1"/>
  <c r="F23" i="43" s="1"/>
  <c r="K23" i="31"/>
  <c r="L23" i="31"/>
  <c r="M23" i="31"/>
  <c r="E23" i="31" s="1"/>
  <c r="G23" i="43" s="1"/>
  <c r="I23" i="43" s="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F24" i="31"/>
  <c r="M24" i="31"/>
  <c r="U24" i="31"/>
  <c r="V24" i="31"/>
  <c r="Y24" i="31"/>
  <c r="AC24" i="31"/>
  <c r="AD24" i="31"/>
  <c r="AK24" i="31"/>
  <c r="AL24" i="31"/>
  <c r="AO24" i="31"/>
  <c r="F27" i="31"/>
  <c r="G27" i="31"/>
  <c r="H27" i="31"/>
  <c r="D27" i="31" s="1"/>
  <c r="I27" i="31"/>
  <c r="I29" i="31" s="1"/>
  <c r="J27" i="31"/>
  <c r="J29" i="31" s="1"/>
  <c r="K27" i="31"/>
  <c r="L27" i="31"/>
  <c r="M27" i="31"/>
  <c r="N27" i="31"/>
  <c r="O27" i="31"/>
  <c r="O29" i="31" s="1"/>
  <c r="P27" i="31"/>
  <c r="P29" i="31" s="1"/>
  <c r="Q27" i="31"/>
  <c r="Q29" i="31" s="1"/>
  <c r="R27" i="31"/>
  <c r="R29" i="31" s="1"/>
  <c r="S27" i="31"/>
  <c r="T27" i="31"/>
  <c r="U27" i="31"/>
  <c r="V27" i="31"/>
  <c r="W27" i="31"/>
  <c r="X27" i="31"/>
  <c r="X29" i="31" s="1"/>
  <c r="Y27" i="31"/>
  <c r="Y29" i="31" s="1"/>
  <c r="Z27" i="31"/>
  <c r="Z29" i="31" s="1"/>
  <c r="AA27" i="31"/>
  <c r="AA29" i="31" s="1"/>
  <c r="AB27" i="31"/>
  <c r="AC27" i="31"/>
  <c r="AD27" i="31"/>
  <c r="AE27" i="31"/>
  <c r="AE29" i="31" s="1"/>
  <c r="AF27" i="31"/>
  <c r="AF29" i="31" s="1"/>
  <c r="AG27" i="31"/>
  <c r="AG29" i="31" s="1"/>
  <c r="AH27" i="31"/>
  <c r="AH29" i="31" s="1"/>
  <c r="AI27" i="31"/>
  <c r="AI29" i="31" s="1"/>
  <c r="AJ27" i="31"/>
  <c r="AK27" i="31"/>
  <c r="AL27" i="31"/>
  <c r="AM27" i="31"/>
  <c r="AN27" i="31"/>
  <c r="AN29" i="31" s="1"/>
  <c r="AO27" i="31"/>
  <c r="AO29" i="31" s="1"/>
  <c r="F28" i="31"/>
  <c r="G28" i="31"/>
  <c r="H28" i="31"/>
  <c r="I28" i="31"/>
  <c r="J28" i="31"/>
  <c r="D28" i="31" s="1"/>
  <c r="F28" i="43" s="1"/>
  <c r="H28" i="43" s="1"/>
  <c r="K28" i="31"/>
  <c r="L28" i="31"/>
  <c r="M28" i="31"/>
  <c r="M29" i="31" s="1"/>
  <c r="N28" i="31"/>
  <c r="O28" i="31"/>
  <c r="P28" i="31"/>
  <c r="Q28" i="31"/>
  <c r="R28" i="31"/>
  <c r="S28" i="31"/>
  <c r="T28" i="31"/>
  <c r="U28" i="31"/>
  <c r="U29" i="31" s="1"/>
  <c r="V28" i="31"/>
  <c r="W28" i="31"/>
  <c r="X28" i="31"/>
  <c r="Y28" i="31"/>
  <c r="Z28" i="31"/>
  <c r="AA28" i="31"/>
  <c r="AB28" i="31"/>
  <c r="AC28" i="31"/>
  <c r="AC29" i="31" s="1"/>
  <c r="AD28" i="31"/>
  <c r="AE28" i="31"/>
  <c r="AF28" i="31"/>
  <c r="AG28" i="31"/>
  <c r="AH28" i="31"/>
  <c r="AI28" i="31"/>
  <c r="AJ28" i="31"/>
  <c r="AK28" i="31"/>
  <c r="AK29" i="31" s="1"/>
  <c r="AL28" i="31"/>
  <c r="AM28" i="31"/>
  <c r="AN28" i="31"/>
  <c r="AO28" i="31"/>
  <c r="F29" i="31"/>
  <c r="G29" i="31"/>
  <c r="K29" i="31"/>
  <c r="L29" i="31"/>
  <c r="N29" i="31"/>
  <c r="S29" i="31"/>
  <c r="T29" i="31"/>
  <c r="V29" i="31"/>
  <c r="W29" i="31"/>
  <c r="AB29" i="31"/>
  <c r="AD29" i="31"/>
  <c r="AJ29" i="31"/>
  <c r="AL29" i="31"/>
  <c r="AM29" i="31"/>
  <c r="F32" i="31"/>
  <c r="D32" i="31" s="1"/>
  <c r="G32" i="31"/>
  <c r="H32" i="31"/>
  <c r="I32" i="31"/>
  <c r="J32" i="31"/>
  <c r="K32" i="31"/>
  <c r="L32" i="31"/>
  <c r="M32" i="31"/>
  <c r="M36" i="31" s="1"/>
  <c r="N32" i="31"/>
  <c r="N36" i="31" s="1"/>
  <c r="O32" i="31"/>
  <c r="P32" i="31"/>
  <c r="Q32" i="31"/>
  <c r="T32" i="31"/>
  <c r="U32" i="31"/>
  <c r="V32" i="31"/>
  <c r="W32" i="31"/>
  <c r="W36" i="31" s="1"/>
  <c r="X32" i="31"/>
  <c r="Y32" i="31"/>
  <c r="Z32" i="31"/>
  <c r="AA32" i="31"/>
  <c r="AA36" i="31" s="1"/>
  <c r="AB32" i="31"/>
  <c r="AC32" i="31"/>
  <c r="AD32" i="31"/>
  <c r="AE32" i="31"/>
  <c r="AE36" i="31" s="1"/>
  <c r="AF32" i="31"/>
  <c r="AG32" i="31"/>
  <c r="AH32" i="31"/>
  <c r="AI32" i="31"/>
  <c r="AJ32" i="31"/>
  <c r="AK32" i="31"/>
  <c r="AL32" i="31"/>
  <c r="AM32" i="31"/>
  <c r="AM36" i="31" s="1"/>
  <c r="AN32" i="31"/>
  <c r="AO32" i="31"/>
  <c r="F33" i="31"/>
  <c r="G33" i="31"/>
  <c r="H33" i="31"/>
  <c r="I33" i="31"/>
  <c r="J33" i="31"/>
  <c r="D33" i="31" s="1"/>
  <c r="F33" i="43" s="1"/>
  <c r="H33" i="43" s="1"/>
  <c r="K33" i="31"/>
  <c r="L33" i="31"/>
  <c r="L36" i="31" s="1"/>
  <c r="M33" i="31"/>
  <c r="N33" i="31"/>
  <c r="O33" i="31"/>
  <c r="P33" i="31"/>
  <c r="Q33" i="31"/>
  <c r="R33" i="31"/>
  <c r="R36" i="31" s="1"/>
  <c r="S33" i="31"/>
  <c r="T33" i="31"/>
  <c r="T36" i="31" s="1"/>
  <c r="U33" i="31"/>
  <c r="V33" i="31"/>
  <c r="W33" i="31"/>
  <c r="X33" i="31"/>
  <c r="Y33" i="31"/>
  <c r="Z33" i="31"/>
  <c r="Z36" i="31" s="1"/>
  <c r="AA33" i="31"/>
  <c r="AB33" i="31"/>
  <c r="AB36" i="31" s="1"/>
  <c r="AC33" i="31"/>
  <c r="AD33" i="31"/>
  <c r="AE33" i="31"/>
  <c r="AF33" i="31"/>
  <c r="AG33" i="31"/>
  <c r="AH33" i="31"/>
  <c r="AH36" i="31" s="1"/>
  <c r="AI33" i="31"/>
  <c r="AJ33" i="31"/>
  <c r="AJ36" i="31" s="1"/>
  <c r="AK33" i="31"/>
  <c r="AL33" i="31"/>
  <c r="AM33" i="31"/>
  <c r="AN33" i="31"/>
  <c r="AO33" i="31"/>
  <c r="F34" i="31"/>
  <c r="G34" i="31"/>
  <c r="H34" i="31"/>
  <c r="I34" i="31"/>
  <c r="J34" i="31"/>
  <c r="K34" i="31"/>
  <c r="L34" i="31"/>
  <c r="D34" i="31" s="1"/>
  <c r="F34" i="43" s="1"/>
  <c r="M34" i="31"/>
  <c r="N34" i="31"/>
  <c r="O34" i="31"/>
  <c r="P34" i="31"/>
  <c r="Q34" i="31"/>
  <c r="R34" i="31"/>
  <c r="S34" i="31"/>
  <c r="T34" i="31"/>
  <c r="U34" i="31"/>
  <c r="V34" i="31"/>
  <c r="V36" i="31" s="1"/>
  <c r="W34" i="31"/>
  <c r="X34" i="31"/>
  <c r="Y34" i="31"/>
  <c r="Z34" i="31"/>
  <c r="AA34" i="31"/>
  <c r="AB34" i="31"/>
  <c r="AC34" i="31"/>
  <c r="AD34" i="31"/>
  <c r="AD36" i="31" s="1"/>
  <c r="AE34" i="31"/>
  <c r="AF34" i="31"/>
  <c r="AG34" i="31"/>
  <c r="AH34" i="31"/>
  <c r="AI34" i="31"/>
  <c r="AJ34" i="31"/>
  <c r="AK34" i="31"/>
  <c r="AL34" i="31"/>
  <c r="AL36" i="31" s="1"/>
  <c r="AM34" i="31"/>
  <c r="AN34" i="31"/>
  <c r="AO34" i="31"/>
  <c r="F35" i="31"/>
  <c r="D35" i="31" s="1"/>
  <c r="F35" i="43" s="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G36" i="31"/>
  <c r="H36" i="31"/>
  <c r="K36" i="31"/>
  <c r="O36" i="31"/>
  <c r="P36" i="31"/>
  <c r="S36" i="31"/>
  <c r="X36" i="31"/>
  <c r="AF36" i="31"/>
  <c r="AI36" i="31"/>
  <c r="AN36" i="31"/>
  <c r="F39" i="31"/>
  <c r="G39" i="31"/>
  <c r="H39" i="31"/>
  <c r="I39" i="31"/>
  <c r="J39" i="31"/>
  <c r="D39" i="31" s="1"/>
  <c r="F39" i="43" s="1"/>
  <c r="K39" i="31"/>
  <c r="L39" i="31"/>
  <c r="M39" i="31"/>
  <c r="E39" i="31" s="1"/>
  <c r="G39" i="43" s="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F42" i="31" s="1"/>
  <c r="F43" i="31" s="1"/>
  <c r="G40" i="31"/>
  <c r="H40" i="31"/>
  <c r="I40" i="31"/>
  <c r="J40" i="31"/>
  <c r="K40" i="31"/>
  <c r="L40" i="31"/>
  <c r="L42" i="31" s="1"/>
  <c r="L43" i="31" s="1"/>
  <c r="M40" i="31"/>
  <c r="N40" i="31"/>
  <c r="N42" i="31" s="1"/>
  <c r="N43" i="31" s="1"/>
  <c r="O40" i="31"/>
  <c r="P40" i="31"/>
  <c r="Q40" i="31"/>
  <c r="R40" i="31"/>
  <c r="S40" i="31"/>
  <c r="T40" i="31"/>
  <c r="T42" i="31" s="1"/>
  <c r="T43" i="31" s="1"/>
  <c r="U40" i="31"/>
  <c r="V40" i="31"/>
  <c r="V42" i="31" s="1"/>
  <c r="V43" i="31" s="1"/>
  <c r="W40" i="31"/>
  <c r="X40" i="31"/>
  <c r="Y40" i="31"/>
  <c r="Z40" i="31"/>
  <c r="AA40" i="31"/>
  <c r="AB40" i="31"/>
  <c r="AB42" i="31" s="1"/>
  <c r="AB43" i="31" s="1"/>
  <c r="AB82" i="31" s="1"/>
  <c r="Z651" i="44" s="1"/>
  <c r="AC40" i="31"/>
  <c r="AD40" i="31"/>
  <c r="AD42" i="31" s="1"/>
  <c r="AD43" i="31" s="1"/>
  <c r="AE40" i="31"/>
  <c r="AF40" i="31"/>
  <c r="AG40" i="31"/>
  <c r="AH40" i="31"/>
  <c r="AI40" i="31"/>
  <c r="AJ40" i="31"/>
  <c r="AJ42" i="31" s="1"/>
  <c r="AJ43" i="31" s="1"/>
  <c r="AK40" i="31"/>
  <c r="AL40" i="31"/>
  <c r="AL42" i="31" s="1"/>
  <c r="AL43" i="31" s="1"/>
  <c r="AM40" i="31"/>
  <c r="AN40" i="31"/>
  <c r="AO40" i="31"/>
  <c r="F41" i="31"/>
  <c r="D41" i="31" s="1"/>
  <c r="F41" i="43" s="1"/>
  <c r="G41" i="31"/>
  <c r="H41" i="31"/>
  <c r="I41" i="31"/>
  <c r="I42" i="31" s="1"/>
  <c r="J41" i="31"/>
  <c r="K41" i="31"/>
  <c r="L41" i="31"/>
  <c r="M41" i="31"/>
  <c r="E41" i="31" s="1"/>
  <c r="G41" i="43" s="1"/>
  <c r="I41" i="43" s="1"/>
  <c r="N41" i="31"/>
  <c r="O41" i="31"/>
  <c r="P41" i="31"/>
  <c r="Q41" i="31"/>
  <c r="Q42" i="31" s="1"/>
  <c r="Q43" i="31" s="1"/>
  <c r="R41" i="31"/>
  <c r="S41" i="31"/>
  <c r="T41" i="31"/>
  <c r="U41" i="31"/>
  <c r="V41" i="31"/>
  <c r="W41" i="31"/>
  <c r="X41" i="31"/>
  <c r="Y41" i="31"/>
  <c r="Y42" i="31" s="1"/>
  <c r="Z41" i="31"/>
  <c r="AA41" i="31"/>
  <c r="AB41" i="31"/>
  <c r="AC41" i="31"/>
  <c r="AD41" i="31"/>
  <c r="AE41" i="31"/>
  <c r="AF41" i="31"/>
  <c r="AG41" i="31"/>
  <c r="AG42" i="31" s="1"/>
  <c r="AG43" i="31" s="1"/>
  <c r="AH41" i="31"/>
  <c r="AI41" i="31"/>
  <c r="AJ41" i="31"/>
  <c r="AK41" i="31"/>
  <c r="AL41" i="31"/>
  <c r="AM41" i="31"/>
  <c r="AN41" i="31"/>
  <c r="AO41" i="31"/>
  <c r="AO42" i="31" s="1"/>
  <c r="G42" i="31"/>
  <c r="G43" i="31" s="1"/>
  <c r="H42" i="31"/>
  <c r="H43" i="31" s="1"/>
  <c r="J42" i="31"/>
  <c r="K42" i="31"/>
  <c r="K43" i="31" s="1"/>
  <c r="O42" i="31"/>
  <c r="O43" i="31" s="1"/>
  <c r="P42" i="31"/>
  <c r="P43" i="31" s="1"/>
  <c r="R42" i="31"/>
  <c r="S42" i="31"/>
  <c r="S43" i="31" s="1"/>
  <c r="W42" i="31"/>
  <c r="W43" i="31" s="1"/>
  <c r="X42" i="31"/>
  <c r="X43" i="31" s="1"/>
  <c r="Z42" i="31"/>
  <c r="AA42" i="31"/>
  <c r="AA43" i="31" s="1"/>
  <c r="AE42" i="31"/>
  <c r="AE43" i="31" s="1"/>
  <c r="AF42" i="31"/>
  <c r="AF43" i="31" s="1"/>
  <c r="AH42" i="31"/>
  <c r="AI42" i="31"/>
  <c r="AI43" i="31" s="1"/>
  <c r="AM42" i="31"/>
  <c r="AM43" i="31" s="1"/>
  <c r="AN42" i="31"/>
  <c r="AN43" i="31" s="1"/>
  <c r="I43" i="31"/>
  <c r="J43" i="31"/>
  <c r="R43" i="31"/>
  <c r="Y43" i="31"/>
  <c r="Z43" i="31"/>
  <c r="AH43" i="31"/>
  <c r="AO43" i="31"/>
  <c r="F45" i="31"/>
  <c r="G45" i="31"/>
  <c r="H45" i="31"/>
  <c r="I45" i="31"/>
  <c r="J45" i="31"/>
  <c r="K45" i="31"/>
  <c r="L45" i="31"/>
  <c r="D45" i="31" s="1"/>
  <c r="F45" i="43" s="1"/>
  <c r="H45" i="43" s="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D47" i="31" s="1"/>
  <c r="F47" i="43" s="1"/>
  <c r="G47" i="31"/>
  <c r="H47" i="31"/>
  <c r="I47" i="31"/>
  <c r="J47" i="31"/>
  <c r="K47" i="31"/>
  <c r="L47" i="31"/>
  <c r="M47" i="31"/>
  <c r="E47" i="31" s="1"/>
  <c r="G47" i="43" s="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D49" i="31" s="1"/>
  <c r="F49" i="43" s="1"/>
  <c r="G49" i="31"/>
  <c r="H49" i="31"/>
  <c r="I49" i="31"/>
  <c r="J49" i="31"/>
  <c r="K49" i="31"/>
  <c r="L49" i="31"/>
  <c r="M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D51" i="31" s="1"/>
  <c r="F51" i="43" s="1"/>
  <c r="I51" i="31"/>
  <c r="J51" i="31"/>
  <c r="K51" i="31"/>
  <c r="L51" i="31"/>
  <c r="M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I56" i="31" s="1"/>
  <c r="J54" i="31"/>
  <c r="K54" i="31"/>
  <c r="K56" i="31" s="1"/>
  <c r="L54" i="31"/>
  <c r="M54" i="31"/>
  <c r="M56" i="31" s="1"/>
  <c r="Q54" i="31"/>
  <c r="Q56" i="31" s="1"/>
  <c r="R54" i="31"/>
  <c r="S54" i="31"/>
  <c r="T54" i="31"/>
  <c r="U54" i="31"/>
  <c r="V54" i="31"/>
  <c r="W54" i="31"/>
  <c r="W56" i="31" s="1"/>
  <c r="X54" i="31"/>
  <c r="Y54" i="31"/>
  <c r="Y56" i="31" s="1"/>
  <c r="Z54" i="31"/>
  <c r="Z56" i="31" s="1"/>
  <c r="AA54" i="31"/>
  <c r="AB54" i="31"/>
  <c r="AC54" i="31"/>
  <c r="AD54" i="31"/>
  <c r="AE54" i="31"/>
  <c r="AE56" i="31" s="1"/>
  <c r="AF54" i="31"/>
  <c r="AG54" i="31"/>
  <c r="AG56" i="31" s="1"/>
  <c r="AH54" i="31"/>
  <c r="AI54" i="31"/>
  <c r="AJ54" i="31"/>
  <c r="AK54" i="31"/>
  <c r="AL54" i="31"/>
  <c r="AM54" i="31"/>
  <c r="AM56" i="31" s="1"/>
  <c r="AN54" i="31"/>
  <c r="AO54" i="31"/>
  <c r="AO56" i="31" s="1"/>
  <c r="D55" i="31"/>
  <c r="F55" i="43" s="1"/>
  <c r="F55" i="31"/>
  <c r="G55" i="31"/>
  <c r="H55" i="31"/>
  <c r="H56" i="31" s="1"/>
  <c r="I55" i="31"/>
  <c r="E55" i="31" s="1"/>
  <c r="G55" i="43" s="1"/>
  <c r="J55" i="31"/>
  <c r="K55" i="31"/>
  <c r="L55" i="31"/>
  <c r="L56" i="31" s="1"/>
  <c r="M55" i="31"/>
  <c r="N55" i="31"/>
  <c r="O55" i="31"/>
  <c r="P55" i="31"/>
  <c r="P56" i="31" s="1"/>
  <c r="Q55" i="31"/>
  <c r="R55" i="31"/>
  <c r="S55" i="31"/>
  <c r="T55" i="31"/>
  <c r="T56" i="31" s="1"/>
  <c r="U55" i="31"/>
  <c r="V55" i="31"/>
  <c r="W55" i="31"/>
  <c r="X55" i="31"/>
  <c r="Y55" i="31"/>
  <c r="Z55" i="31"/>
  <c r="AA55" i="31"/>
  <c r="AB55" i="31"/>
  <c r="AB56" i="31" s="1"/>
  <c r="AC55" i="31"/>
  <c r="AD55" i="31"/>
  <c r="AE55" i="31"/>
  <c r="AF55" i="31"/>
  <c r="AG55" i="31"/>
  <c r="AH55" i="31"/>
  <c r="AI55" i="31"/>
  <c r="AJ55" i="31"/>
  <c r="AJ56" i="31" s="1"/>
  <c r="AK55" i="31"/>
  <c r="AL55" i="31"/>
  <c r="AM55" i="31"/>
  <c r="AN55" i="31"/>
  <c r="AO55" i="31"/>
  <c r="F56" i="31"/>
  <c r="J56" i="31"/>
  <c r="N56" i="31"/>
  <c r="O56" i="31"/>
  <c r="R56" i="31"/>
  <c r="S56" i="31"/>
  <c r="U56" i="31"/>
  <c r="V56" i="31"/>
  <c r="AA56" i="31"/>
  <c r="AC56" i="31"/>
  <c r="AD56" i="31"/>
  <c r="AH56" i="31"/>
  <c r="AI56" i="31"/>
  <c r="AK56" i="31"/>
  <c r="AL56" i="31"/>
  <c r="F59" i="31"/>
  <c r="G59" i="31"/>
  <c r="G61" i="31" s="1"/>
  <c r="H59" i="31"/>
  <c r="I59" i="31"/>
  <c r="J59" i="31"/>
  <c r="K59" i="31"/>
  <c r="L59" i="31"/>
  <c r="L61" i="31" s="1"/>
  <c r="M59" i="31"/>
  <c r="M61" i="31" s="1"/>
  <c r="N59" i="31"/>
  <c r="O59" i="31"/>
  <c r="O61" i="31" s="1"/>
  <c r="P59" i="31"/>
  <c r="P61" i="31" s="1"/>
  <c r="Q59" i="31"/>
  <c r="R59" i="31"/>
  <c r="S59" i="31"/>
  <c r="T59" i="31"/>
  <c r="T61" i="31" s="1"/>
  <c r="U59" i="31"/>
  <c r="U61" i="31" s="1"/>
  <c r="V59" i="31"/>
  <c r="W59" i="31"/>
  <c r="W61" i="31" s="1"/>
  <c r="X59" i="31"/>
  <c r="X61" i="31" s="1"/>
  <c r="Y59" i="31"/>
  <c r="Z59" i="31"/>
  <c r="AA59" i="31"/>
  <c r="AB59" i="31"/>
  <c r="AB61" i="31" s="1"/>
  <c r="AC59" i="31"/>
  <c r="AC61" i="31" s="1"/>
  <c r="AD59" i="31"/>
  <c r="AE59" i="31"/>
  <c r="AE61" i="31" s="1"/>
  <c r="AF59" i="31"/>
  <c r="AF61" i="31" s="1"/>
  <c r="AG59" i="31"/>
  <c r="AH59" i="31"/>
  <c r="AI59" i="31"/>
  <c r="AJ59" i="31"/>
  <c r="AJ61" i="31" s="1"/>
  <c r="AK59" i="31"/>
  <c r="AK61" i="31" s="1"/>
  <c r="AL59" i="31"/>
  <c r="AM59" i="31"/>
  <c r="AM61" i="31" s="1"/>
  <c r="AN59" i="31"/>
  <c r="AN61" i="31" s="1"/>
  <c r="AO59" i="31"/>
  <c r="F60" i="31"/>
  <c r="G60" i="31"/>
  <c r="E60" i="31" s="1"/>
  <c r="G60" i="43" s="1"/>
  <c r="I60" i="43" s="1"/>
  <c r="H60" i="31"/>
  <c r="I60" i="31"/>
  <c r="J60" i="31"/>
  <c r="J61" i="31" s="1"/>
  <c r="K60" i="31"/>
  <c r="L60" i="31"/>
  <c r="M60" i="31"/>
  <c r="N60" i="31"/>
  <c r="O60" i="31"/>
  <c r="P60" i="31"/>
  <c r="Q60" i="31"/>
  <c r="R60" i="31"/>
  <c r="R61" i="31" s="1"/>
  <c r="S60" i="31"/>
  <c r="T60" i="31"/>
  <c r="U60" i="31"/>
  <c r="V60" i="31"/>
  <c r="W60" i="31"/>
  <c r="X60" i="31"/>
  <c r="Y60" i="31"/>
  <c r="Z60" i="31"/>
  <c r="Z61" i="31" s="1"/>
  <c r="AA60" i="31"/>
  <c r="AB60" i="31"/>
  <c r="AC60" i="31"/>
  <c r="AD60" i="31"/>
  <c r="AE60" i="31"/>
  <c r="AF60" i="31"/>
  <c r="AG60" i="31"/>
  <c r="AH60" i="31"/>
  <c r="AH61" i="31" s="1"/>
  <c r="AI60" i="31"/>
  <c r="AJ60" i="31"/>
  <c r="AK60" i="31"/>
  <c r="AL60" i="31"/>
  <c r="AM60" i="31"/>
  <c r="AN60" i="31"/>
  <c r="AO60" i="31"/>
  <c r="I61" i="31"/>
  <c r="K61" i="31"/>
  <c r="Q61" i="31"/>
  <c r="S61" i="31"/>
  <c r="Y61" i="31"/>
  <c r="AA61" i="31"/>
  <c r="AG61" i="31"/>
  <c r="AI61" i="31"/>
  <c r="AO61" i="31"/>
  <c r="F64" i="31"/>
  <c r="G64" i="31"/>
  <c r="H64" i="31"/>
  <c r="I64" i="31"/>
  <c r="J64" i="31"/>
  <c r="J66" i="31" s="1"/>
  <c r="K64" i="31"/>
  <c r="K66" i="31" s="1"/>
  <c r="L64" i="31"/>
  <c r="L66" i="31" s="1"/>
  <c r="M64" i="31"/>
  <c r="M66" i="31" s="1"/>
  <c r="N64" i="31"/>
  <c r="N66" i="31" s="1"/>
  <c r="O64" i="31"/>
  <c r="P64" i="31"/>
  <c r="Q64" i="31"/>
  <c r="R64" i="31"/>
  <c r="R66" i="31" s="1"/>
  <c r="S64" i="31"/>
  <c r="S66" i="31" s="1"/>
  <c r="T64" i="31"/>
  <c r="T66" i="31" s="1"/>
  <c r="U64" i="31"/>
  <c r="U66" i="31" s="1"/>
  <c r="V64" i="31"/>
  <c r="V66" i="31" s="1"/>
  <c r="W64" i="31"/>
  <c r="X64" i="31"/>
  <c r="Y64" i="31"/>
  <c r="Z64" i="31"/>
  <c r="Z66" i="31" s="1"/>
  <c r="AA64" i="31"/>
  <c r="AA66" i="31" s="1"/>
  <c r="AB64" i="31"/>
  <c r="AB66" i="31" s="1"/>
  <c r="AC64" i="31"/>
  <c r="AC66" i="31" s="1"/>
  <c r="AD64" i="31"/>
  <c r="AD66" i="31" s="1"/>
  <c r="AE64" i="31"/>
  <c r="AF64" i="31"/>
  <c r="AG64" i="31"/>
  <c r="AH64" i="31"/>
  <c r="AI64" i="31"/>
  <c r="AI66" i="31" s="1"/>
  <c r="AJ64" i="31"/>
  <c r="AJ66" i="31" s="1"/>
  <c r="AK64" i="31"/>
  <c r="AK66" i="31" s="1"/>
  <c r="AL64" i="31"/>
  <c r="AL66" i="31" s="1"/>
  <c r="AM64" i="31"/>
  <c r="AN64" i="31"/>
  <c r="AO64" i="31"/>
  <c r="F65" i="31"/>
  <c r="G65" i="31"/>
  <c r="H65" i="31"/>
  <c r="I65" i="31"/>
  <c r="J65" i="31"/>
  <c r="K65" i="31"/>
  <c r="L65" i="31"/>
  <c r="M65" i="31"/>
  <c r="E65" i="31" s="1"/>
  <c r="G65" i="43" s="1"/>
  <c r="N65" i="31"/>
  <c r="O65" i="31"/>
  <c r="P65" i="31"/>
  <c r="P66" i="31" s="1"/>
  <c r="Q65" i="31"/>
  <c r="R65" i="31"/>
  <c r="S65" i="31"/>
  <c r="T65" i="31"/>
  <c r="U65" i="31"/>
  <c r="V65" i="31"/>
  <c r="W65" i="31"/>
  <c r="X65" i="31"/>
  <c r="X66" i="31" s="1"/>
  <c r="Y65" i="31"/>
  <c r="Z65" i="31"/>
  <c r="AA65" i="31"/>
  <c r="AB65" i="31"/>
  <c r="AC65" i="31"/>
  <c r="AD65" i="31"/>
  <c r="AE65" i="31"/>
  <c r="AF65" i="31"/>
  <c r="AF66" i="31" s="1"/>
  <c r="AG65" i="31"/>
  <c r="AH65" i="31"/>
  <c r="AI65" i="31"/>
  <c r="AJ65" i="31"/>
  <c r="AK65" i="31"/>
  <c r="AL65" i="31"/>
  <c r="AM65" i="31"/>
  <c r="AN65" i="31"/>
  <c r="AN66" i="31" s="1"/>
  <c r="AO65" i="31"/>
  <c r="G66" i="31"/>
  <c r="I66" i="31"/>
  <c r="O66" i="31"/>
  <c r="Q66" i="31"/>
  <c r="W66" i="31"/>
  <c r="Y66" i="31"/>
  <c r="AE66" i="31"/>
  <c r="AG66" i="31"/>
  <c r="AH66" i="31"/>
  <c r="AM66" i="31"/>
  <c r="AO66" i="31"/>
  <c r="F70" i="31"/>
  <c r="G70" i="31"/>
  <c r="H70" i="31"/>
  <c r="I70" i="31"/>
  <c r="E70" i="31" s="1"/>
  <c r="J70" i="31"/>
  <c r="J72" i="31" s="1"/>
  <c r="K70" i="31"/>
  <c r="K72" i="31" s="1"/>
  <c r="L70" i="31"/>
  <c r="M70" i="31"/>
  <c r="N70" i="31"/>
  <c r="O70" i="31"/>
  <c r="P70" i="31"/>
  <c r="P72" i="31" s="1"/>
  <c r="Q70" i="31"/>
  <c r="Q72" i="31" s="1"/>
  <c r="R70" i="31"/>
  <c r="R72" i="31" s="1"/>
  <c r="S70" i="31"/>
  <c r="S72" i="31" s="1"/>
  <c r="T70" i="31"/>
  <c r="U70" i="31"/>
  <c r="V70" i="31"/>
  <c r="W70" i="31"/>
  <c r="X70" i="31"/>
  <c r="X72" i="31" s="1"/>
  <c r="Y70" i="31"/>
  <c r="Y72" i="31" s="1"/>
  <c r="Z70" i="31"/>
  <c r="Z72" i="31" s="1"/>
  <c r="AA70" i="31"/>
  <c r="AA72" i="31" s="1"/>
  <c r="AB70" i="31"/>
  <c r="AC70" i="31"/>
  <c r="AD70" i="31"/>
  <c r="AE70" i="31"/>
  <c r="AF70" i="31"/>
  <c r="AF72" i="31" s="1"/>
  <c r="AG70" i="31"/>
  <c r="AG72" i="31" s="1"/>
  <c r="AH70" i="31"/>
  <c r="AH72" i="31" s="1"/>
  <c r="AI70" i="31"/>
  <c r="AI72" i="31" s="1"/>
  <c r="AJ70" i="31"/>
  <c r="AK70" i="31"/>
  <c r="AL70" i="31"/>
  <c r="AM70" i="31"/>
  <c r="AN70" i="31"/>
  <c r="AN72" i="31" s="1"/>
  <c r="AO70" i="31"/>
  <c r="AO72" i="31" s="1"/>
  <c r="F71" i="31"/>
  <c r="G71" i="31"/>
  <c r="H71" i="31"/>
  <c r="I71" i="31"/>
  <c r="J71" i="31"/>
  <c r="K71" i="31"/>
  <c r="E71" i="31" s="1"/>
  <c r="G71" i="43" s="1"/>
  <c r="I71" i="43" s="1"/>
  <c r="L71" i="31"/>
  <c r="M71" i="31"/>
  <c r="N71" i="31"/>
  <c r="N72" i="31" s="1"/>
  <c r="O71" i="31"/>
  <c r="P71" i="31"/>
  <c r="Q71" i="31"/>
  <c r="R71" i="31"/>
  <c r="S71" i="31"/>
  <c r="T71" i="31"/>
  <c r="U71" i="31"/>
  <c r="V71" i="31"/>
  <c r="V72" i="31" s="1"/>
  <c r="W71" i="31"/>
  <c r="X71" i="31"/>
  <c r="Y71" i="31"/>
  <c r="Z71" i="31"/>
  <c r="AA71" i="31"/>
  <c r="AB71" i="31"/>
  <c r="AC71" i="31"/>
  <c r="AD71" i="31"/>
  <c r="AD72" i="31" s="1"/>
  <c r="AE71" i="31"/>
  <c r="AF71" i="31"/>
  <c r="AG71" i="31"/>
  <c r="AH71" i="31"/>
  <c r="AI71" i="31"/>
  <c r="AJ71" i="31"/>
  <c r="AK71" i="31"/>
  <c r="AL71" i="31"/>
  <c r="AL72" i="31" s="1"/>
  <c r="AM71" i="31"/>
  <c r="AN71" i="31"/>
  <c r="AO71" i="31"/>
  <c r="G72" i="31"/>
  <c r="L72" i="31"/>
  <c r="M72" i="31"/>
  <c r="O72" i="31"/>
  <c r="T72" i="31"/>
  <c r="U72" i="31"/>
  <c r="W72" i="31"/>
  <c r="AB72" i="31"/>
  <c r="AC72" i="31"/>
  <c r="AE72" i="31"/>
  <c r="AJ72" i="31"/>
  <c r="AK72" i="31"/>
  <c r="AM72" i="31"/>
  <c r="F73" i="31"/>
  <c r="G73" i="31"/>
  <c r="E73" i="31" s="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F74" i="43" s="1"/>
  <c r="H74" i="43" s="1"/>
  <c r="F74" i="31"/>
  <c r="G74" i="31"/>
  <c r="H74" i="31"/>
  <c r="J74" i="31"/>
  <c r="L74" i="31"/>
  <c r="N74" i="31"/>
  <c r="P74" i="31"/>
  <c r="Q74" i="31"/>
  <c r="E74" i="31" s="1"/>
  <c r="G74" i="43" s="1"/>
  <c r="I74" i="43" s="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E75" i="31" s="1"/>
  <c r="G75" i="43" s="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H76" i="31"/>
  <c r="I76" i="31"/>
  <c r="E76" i="31" s="1"/>
  <c r="G76" i="43" s="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E77" i="31" s="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F78" i="43" s="1"/>
  <c r="H78" i="43" s="1"/>
  <c r="F78" i="31"/>
  <c r="G78" i="31"/>
  <c r="H78" i="31"/>
  <c r="I78" i="31"/>
  <c r="J78" i="31"/>
  <c r="K78" i="31"/>
  <c r="L78" i="31"/>
  <c r="M78" i="31"/>
  <c r="E78" i="31" s="1"/>
  <c r="G78" i="43" s="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E79" i="31" s="1"/>
  <c r="G79" i="43" s="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E80" i="31" s="1"/>
  <c r="G80" i="43" s="1"/>
  <c r="I80" i="43" s="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E81" i="31" s="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P82" i="31"/>
  <c r="T82" i="31"/>
  <c r="AJ82" i="31"/>
  <c r="AJ91" i="31" s="1"/>
  <c r="F86" i="31"/>
  <c r="G86" i="31"/>
  <c r="G89" i="31" s="1"/>
  <c r="E87" i="31"/>
  <c r="F87" i="31"/>
  <c r="D87" i="31" s="1"/>
  <c r="F87" i="43" s="1"/>
  <c r="G87" i="31"/>
  <c r="F88" i="31"/>
  <c r="D88" i="31" s="1"/>
  <c r="F88" i="43" s="1"/>
  <c r="G88" i="31"/>
  <c r="E88" i="31" s="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B91" i="31"/>
  <c r="A5" i="43"/>
  <c r="E11" i="43"/>
  <c r="E12" i="43"/>
  <c r="E13" i="43"/>
  <c r="E15" i="43"/>
  <c r="E19" i="43"/>
  <c r="E21" i="43"/>
  <c r="E23" i="43"/>
  <c r="E28" i="43"/>
  <c r="E35" i="43"/>
  <c r="E40" i="43"/>
  <c r="E49" i="43"/>
  <c r="E59" i="43"/>
  <c r="E61" i="43" s="1"/>
  <c r="E71" i="43"/>
  <c r="G73" i="43"/>
  <c r="I73" i="43" s="1"/>
  <c r="E74" i="43"/>
  <c r="E76" i="43"/>
  <c r="I76" i="43" s="1"/>
  <c r="G77" i="43"/>
  <c r="I77" i="43" s="1"/>
  <c r="E78" i="43"/>
  <c r="I78" i="43"/>
  <c r="E80" i="43"/>
  <c r="G81" i="43"/>
  <c r="I81" i="43" s="1"/>
  <c r="E86" i="43"/>
  <c r="E87" i="43"/>
  <c r="G87" i="43"/>
  <c r="G88" i="43"/>
  <c r="A5" i="6"/>
  <c r="D11" i="6"/>
  <c r="D16" i="6" s="1"/>
  <c r="G11" i="6"/>
  <c r="G11" i="20" s="1"/>
  <c r="I11" i="6"/>
  <c r="M11" i="6"/>
  <c r="G11" i="59" s="1"/>
  <c r="W11" i="6"/>
  <c r="AE11" i="6"/>
  <c r="D12" i="6"/>
  <c r="E12" i="6"/>
  <c r="I12" i="6"/>
  <c r="M12" i="6"/>
  <c r="G12" i="59" s="1"/>
  <c r="O12" i="6"/>
  <c r="Q12" i="6"/>
  <c r="G12" i="55" s="1"/>
  <c r="E12" i="55" s="1"/>
  <c r="G12" i="57" s="1"/>
  <c r="I12" i="57" s="1"/>
  <c r="D13" i="6"/>
  <c r="E13" i="6"/>
  <c r="D14" i="6"/>
  <c r="E14" i="6"/>
  <c r="D15" i="6"/>
  <c r="E15" i="6"/>
  <c r="F16" i="6"/>
  <c r="H16" i="6"/>
  <c r="I16" i="6"/>
  <c r="J16" i="6"/>
  <c r="K16" i="6"/>
  <c r="L16" i="6"/>
  <c r="N16" i="6"/>
  <c r="O16" i="6"/>
  <c r="P16" i="6"/>
  <c r="Q16" i="6"/>
  <c r="Q82" i="6" s="1"/>
  <c r="R16" i="6"/>
  <c r="S16" i="6"/>
  <c r="S82" i="6" s="1"/>
  <c r="T16" i="6"/>
  <c r="U16" i="6"/>
  <c r="V16" i="6"/>
  <c r="W16" i="6"/>
  <c r="X16" i="6"/>
  <c r="Y16" i="6"/>
  <c r="Y82" i="6" s="1"/>
  <c r="Z16" i="6"/>
  <c r="AA16" i="6"/>
  <c r="AB16" i="6"/>
  <c r="AC16" i="6"/>
  <c r="AD16" i="6"/>
  <c r="AE16" i="6"/>
  <c r="AF16" i="6"/>
  <c r="AG16" i="6"/>
  <c r="AG82" i="6" s="1"/>
  <c r="D19" i="6"/>
  <c r="G19" i="6"/>
  <c r="G19" i="20" s="1"/>
  <c r="I19" i="6"/>
  <c r="M19" i="6"/>
  <c r="G19" i="59" s="1"/>
  <c r="E19" i="59" s="1"/>
  <c r="O19" i="6"/>
  <c r="O24" i="6" s="1"/>
  <c r="Q19" i="6"/>
  <c r="G19" i="55" s="1"/>
  <c r="D20" i="6"/>
  <c r="M20" i="6"/>
  <c r="G20" i="59" s="1"/>
  <c r="E20" i="59" s="1"/>
  <c r="G20" i="60" s="1"/>
  <c r="I20" i="60" s="1"/>
  <c r="O20" i="6"/>
  <c r="D21" i="6"/>
  <c r="E21" i="6"/>
  <c r="D22" i="6"/>
  <c r="E22" i="6"/>
  <c r="D23" i="6"/>
  <c r="E23" i="6"/>
  <c r="F24" i="6"/>
  <c r="F82" i="6" s="1"/>
  <c r="H24" i="6"/>
  <c r="J24" i="6"/>
  <c r="J82" i="6" s="1"/>
  <c r="K24" i="6"/>
  <c r="L24" i="6"/>
  <c r="N24" i="6"/>
  <c r="P24" i="6"/>
  <c r="Q24" i="6"/>
  <c r="R24" i="6"/>
  <c r="R82" i="6" s="1"/>
  <c r="S24" i="6"/>
  <c r="T24" i="6"/>
  <c r="U24" i="6"/>
  <c r="V24" i="6"/>
  <c r="V82" i="6" s="1"/>
  <c r="W24" i="6"/>
  <c r="X24" i="6"/>
  <c r="Y24" i="6"/>
  <c r="Z24" i="6"/>
  <c r="Z82" i="6" s="1"/>
  <c r="AA24" i="6"/>
  <c r="AB24" i="6"/>
  <c r="AC24" i="6"/>
  <c r="AD24" i="6"/>
  <c r="AD82" i="6" s="1"/>
  <c r="AE24" i="6"/>
  <c r="AF24" i="6"/>
  <c r="AG24" i="6"/>
  <c r="D27" i="6"/>
  <c r="D29" i="6" s="1"/>
  <c r="E27" i="6"/>
  <c r="E29" i="6" s="1"/>
  <c r="D28" i="6"/>
  <c r="E28" i="6"/>
  <c r="F29" i="6"/>
  <c r="G29" i="6"/>
  <c r="H29" i="6"/>
  <c r="I29" i="6"/>
  <c r="J29" i="6"/>
  <c r="K29" i="6"/>
  <c r="L29" i="6"/>
  <c r="M29" i="6"/>
  <c r="N29" i="6"/>
  <c r="O29" i="6"/>
  <c r="P29" i="6"/>
  <c r="P82" i="6" s="1"/>
  <c r="Q29" i="6"/>
  <c r="R29" i="6"/>
  <c r="S29" i="6"/>
  <c r="T29" i="6"/>
  <c r="T82" i="6" s="1"/>
  <c r="U29" i="6"/>
  <c r="V29" i="6"/>
  <c r="W29" i="6"/>
  <c r="X29" i="6"/>
  <c r="Y29" i="6"/>
  <c r="Z29" i="6"/>
  <c r="AA29" i="6"/>
  <c r="AB29" i="6"/>
  <c r="AC29" i="6"/>
  <c r="AD29" i="6"/>
  <c r="AE29" i="6"/>
  <c r="AF29" i="6"/>
  <c r="AF82" i="6" s="1"/>
  <c r="AG29" i="6"/>
  <c r="D32" i="6"/>
  <c r="E32" i="6"/>
  <c r="D33" i="6"/>
  <c r="E33" i="6"/>
  <c r="D34" i="6"/>
  <c r="E34" i="6"/>
  <c r="D35" i="6"/>
  <c r="O35" i="6"/>
  <c r="E35" i="6" s="1"/>
  <c r="E36" i="6" s="1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D42" i="6" s="1"/>
  <c r="D43" i="6" s="1"/>
  <c r="E40" i="6"/>
  <c r="D41" i="6"/>
  <c r="E41" i="6"/>
  <c r="E42" i="6"/>
  <c r="E43" i="6" s="1"/>
  <c r="F42" i="6"/>
  <c r="F43" i="6" s="1"/>
  <c r="G42" i="6"/>
  <c r="H42" i="6"/>
  <c r="I42" i="6"/>
  <c r="I43" i="6" s="1"/>
  <c r="J42" i="6"/>
  <c r="K42" i="6"/>
  <c r="L42" i="6"/>
  <c r="M42" i="6"/>
  <c r="M43" i="6" s="1"/>
  <c r="N42" i="6"/>
  <c r="N43" i="6" s="1"/>
  <c r="O42" i="6"/>
  <c r="P42" i="6"/>
  <c r="Q42" i="6"/>
  <c r="Q43" i="6" s="1"/>
  <c r="R42" i="6"/>
  <c r="S42" i="6"/>
  <c r="T42" i="6"/>
  <c r="U42" i="6"/>
  <c r="U43" i="6" s="1"/>
  <c r="V42" i="6"/>
  <c r="V43" i="6" s="1"/>
  <c r="W42" i="6"/>
  <c r="X42" i="6"/>
  <c r="Y42" i="6"/>
  <c r="Y43" i="6" s="1"/>
  <c r="Z42" i="6"/>
  <c r="AA42" i="6"/>
  <c r="AB42" i="6"/>
  <c r="AC42" i="6"/>
  <c r="AC43" i="6" s="1"/>
  <c r="AD42" i="6"/>
  <c r="AD43" i="6" s="1"/>
  <c r="AE42" i="6"/>
  <c r="AF42" i="6"/>
  <c r="AG42" i="6"/>
  <c r="AG43" i="6" s="1"/>
  <c r="G43" i="6"/>
  <c r="H43" i="6"/>
  <c r="J43" i="6"/>
  <c r="K43" i="6"/>
  <c r="L43" i="6"/>
  <c r="O43" i="6"/>
  <c r="P43" i="6"/>
  <c r="R43" i="6"/>
  <c r="S43" i="6"/>
  <c r="T43" i="6"/>
  <c r="W43" i="6"/>
  <c r="W82" i="6" s="1"/>
  <c r="X43" i="6"/>
  <c r="Z43" i="6"/>
  <c r="AA43" i="6"/>
  <c r="AB43" i="6"/>
  <c r="AE43" i="6"/>
  <c r="AE82" i="6" s="1"/>
  <c r="AF43" i="6"/>
  <c r="D45" i="6"/>
  <c r="E45" i="6"/>
  <c r="D47" i="6"/>
  <c r="E47" i="6"/>
  <c r="D49" i="6"/>
  <c r="E49" i="6"/>
  <c r="D51" i="6"/>
  <c r="E51" i="6"/>
  <c r="I51" i="6"/>
  <c r="D54" i="6"/>
  <c r="I54" i="6"/>
  <c r="I56" i="6" s="1"/>
  <c r="M54" i="6"/>
  <c r="G54" i="59" s="1"/>
  <c r="D55" i="6"/>
  <c r="I55" i="6"/>
  <c r="M55" i="6"/>
  <c r="G55" i="59" s="1"/>
  <c r="E55" i="59" s="1"/>
  <c r="G55" i="60" s="1"/>
  <c r="I55" i="60" s="1"/>
  <c r="F56" i="6"/>
  <c r="G56" i="6"/>
  <c r="H56" i="6"/>
  <c r="J56" i="6"/>
  <c r="K56" i="6"/>
  <c r="L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D61" i="6" s="1"/>
  <c r="E59" i="6"/>
  <c r="E61" i="6" s="1"/>
  <c r="D60" i="6"/>
  <c r="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D72" i="6" s="1"/>
  <c r="E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G74" i="6"/>
  <c r="E74" i="6" s="1"/>
  <c r="I74" i="6"/>
  <c r="M74" i="6"/>
  <c r="G74" i="59" s="1"/>
  <c r="E74" i="59" s="1"/>
  <c r="G74" i="60" s="1"/>
  <c r="I74" i="60" s="1"/>
  <c r="W74" i="6"/>
  <c r="AE74" i="6"/>
  <c r="G74" i="54" s="1"/>
  <c r="E74" i="54" s="1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H82" i="6"/>
  <c r="L82" i="6"/>
  <c r="X82" i="6"/>
  <c r="AB82" i="6"/>
  <c r="A5" i="54"/>
  <c r="F11" i="54"/>
  <c r="D11" i="54" s="1"/>
  <c r="G11" i="54"/>
  <c r="H11" i="54"/>
  <c r="I11" i="54"/>
  <c r="J11" i="54"/>
  <c r="K11" i="54"/>
  <c r="L11" i="54"/>
  <c r="M11" i="54"/>
  <c r="N11" i="54"/>
  <c r="O11" i="54"/>
  <c r="P11" i="54"/>
  <c r="Q11" i="54"/>
  <c r="Q16" i="54" s="1"/>
  <c r="R11" i="54"/>
  <c r="S11" i="54"/>
  <c r="T11" i="54"/>
  <c r="U11" i="54"/>
  <c r="V11" i="54"/>
  <c r="W11" i="54"/>
  <c r="X11" i="54"/>
  <c r="Y11" i="54"/>
  <c r="Y16" i="54" s="1"/>
  <c r="Z11" i="54"/>
  <c r="AA11" i="54"/>
  <c r="AB11" i="54"/>
  <c r="AC11" i="54"/>
  <c r="AD11" i="54"/>
  <c r="AE11" i="54"/>
  <c r="AF11" i="54"/>
  <c r="AG11" i="54"/>
  <c r="AG16" i="54" s="1"/>
  <c r="AH11" i="54"/>
  <c r="AI11" i="54"/>
  <c r="AJ11" i="54"/>
  <c r="AK11" i="54"/>
  <c r="AL11" i="54"/>
  <c r="AM11" i="54"/>
  <c r="AN11" i="54"/>
  <c r="AO11" i="54"/>
  <c r="AO16" i="54" s="1"/>
  <c r="F12" i="54"/>
  <c r="G12" i="54"/>
  <c r="H12" i="54"/>
  <c r="D12" i="54" s="1"/>
  <c r="F12" i="52" s="1"/>
  <c r="I12" i="54"/>
  <c r="J12" i="54"/>
  <c r="L12" i="54"/>
  <c r="L16" i="54" s="1"/>
  <c r="M12" i="54"/>
  <c r="N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F13" i="54"/>
  <c r="D13" i="54" s="1"/>
  <c r="F13" i="52" s="1"/>
  <c r="H13" i="52" s="1"/>
  <c r="G13" i="54"/>
  <c r="H13" i="54"/>
  <c r="I13" i="54"/>
  <c r="J13" i="54"/>
  <c r="K13" i="54"/>
  <c r="K16" i="54" s="1"/>
  <c r="K82" i="54" s="1"/>
  <c r="I653" i="44" s="1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F14" i="54"/>
  <c r="D14" i="54" s="1"/>
  <c r="F14" i="52" s="1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E15" i="54" s="1"/>
  <c r="H15" i="54"/>
  <c r="I15" i="54"/>
  <c r="J15" i="54"/>
  <c r="K15" i="54"/>
  <c r="L15" i="54"/>
  <c r="M15" i="54"/>
  <c r="N15" i="54"/>
  <c r="P15" i="54"/>
  <c r="P16" i="54" s="1"/>
  <c r="Q15" i="54"/>
  <c r="R15" i="54"/>
  <c r="S15" i="54"/>
  <c r="T15" i="54"/>
  <c r="T16" i="54" s="1"/>
  <c r="T82" i="54" s="1"/>
  <c r="R653" i="44" s="1"/>
  <c r="U15" i="54"/>
  <c r="V15" i="54"/>
  <c r="W15" i="54"/>
  <c r="X15" i="54"/>
  <c r="X16" i="54" s="1"/>
  <c r="X82" i="54" s="1"/>
  <c r="V653" i="44" s="1"/>
  <c r="Y15" i="54"/>
  <c r="Z15" i="54"/>
  <c r="AA15" i="54"/>
  <c r="AB15" i="54"/>
  <c r="AB16" i="54" s="1"/>
  <c r="AC15" i="54"/>
  <c r="AD15" i="54"/>
  <c r="AE15" i="54"/>
  <c r="AF15" i="54"/>
  <c r="AF16" i="54" s="1"/>
  <c r="AG15" i="54"/>
  <c r="AH15" i="54"/>
  <c r="AI15" i="54"/>
  <c r="AJ15" i="54"/>
  <c r="AJ16" i="54" s="1"/>
  <c r="AJ82" i="54" s="1"/>
  <c r="AK15" i="54"/>
  <c r="AL15" i="54"/>
  <c r="AM15" i="54"/>
  <c r="AN15" i="54"/>
  <c r="AN16" i="54" s="1"/>
  <c r="AN82" i="54" s="1"/>
  <c r="AO15" i="54"/>
  <c r="F16" i="54"/>
  <c r="H16" i="54"/>
  <c r="J16" i="54"/>
  <c r="N16" i="54"/>
  <c r="R16" i="54"/>
  <c r="V16" i="54"/>
  <c r="Z16" i="54"/>
  <c r="AD16" i="54"/>
  <c r="AH16" i="54"/>
  <c r="AL16" i="54"/>
  <c r="F19" i="54"/>
  <c r="F24" i="54" s="1"/>
  <c r="G19" i="54"/>
  <c r="H19" i="54"/>
  <c r="I19" i="54"/>
  <c r="J19" i="54"/>
  <c r="J24" i="54" s="1"/>
  <c r="K19" i="54"/>
  <c r="L19" i="54"/>
  <c r="M19" i="54"/>
  <c r="E19" i="54" s="1"/>
  <c r="P19" i="54"/>
  <c r="P24" i="54" s="1"/>
  <c r="Q19" i="54"/>
  <c r="R19" i="54"/>
  <c r="R24" i="54" s="1"/>
  <c r="S19" i="54"/>
  <c r="T19" i="54"/>
  <c r="U19" i="54"/>
  <c r="V19" i="54"/>
  <c r="V24" i="54" s="1"/>
  <c r="V82" i="54" s="1"/>
  <c r="T653" i="44" s="1"/>
  <c r="W19" i="54"/>
  <c r="X19" i="54"/>
  <c r="X24" i="54" s="1"/>
  <c r="Y19" i="54"/>
  <c r="Z19" i="54"/>
  <c r="Z24" i="54" s="1"/>
  <c r="AA19" i="54"/>
  <c r="AB19" i="54"/>
  <c r="AC19" i="54"/>
  <c r="AD19" i="54"/>
  <c r="AD24" i="54" s="1"/>
  <c r="AE19" i="54"/>
  <c r="AF19" i="54"/>
  <c r="AF24" i="54" s="1"/>
  <c r="AG19" i="54"/>
  <c r="AH19" i="54"/>
  <c r="AH24" i="54" s="1"/>
  <c r="AI19" i="54"/>
  <c r="AJ19" i="54"/>
  <c r="AK19" i="54"/>
  <c r="AL19" i="54"/>
  <c r="AL24" i="54" s="1"/>
  <c r="AL82" i="54" s="1"/>
  <c r="AM19" i="54"/>
  <c r="AN19" i="54"/>
  <c r="AN24" i="54" s="1"/>
  <c r="AO19" i="54"/>
  <c r="F20" i="54"/>
  <c r="G20" i="54"/>
  <c r="H20" i="54"/>
  <c r="I20" i="54"/>
  <c r="J20" i="54"/>
  <c r="K20" i="54"/>
  <c r="L20" i="54"/>
  <c r="M20" i="54"/>
  <c r="N20" i="54"/>
  <c r="P20" i="54"/>
  <c r="Q20" i="54"/>
  <c r="R20" i="54"/>
  <c r="S20" i="54"/>
  <c r="T20" i="54"/>
  <c r="U20" i="54"/>
  <c r="U24" i="54" s="1"/>
  <c r="V20" i="54"/>
  <c r="W20" i="54"/>
  <c r="X20" i="54"/>
  <c r="Y20" i="54"/>
  <c r="Z20" i="54"/>
  <c r="AA20" i="54"/>
  <c r="AB20" i="54"/>
  <c r="AC20" i="54"/>
  <c r="AC24" i="54" s="1"/>
  <c r="AD20" i="54"/>
  <c r="AE20" i="54"/>
  <c r="AF20" i="54"/>
  <c r="AG20" i="54"/>
  <c r="AH20" i="54"/>
  <c r="AI20" i="54"/>
  <c r="AJ20" i="54"/>
  <c r="AK20" i="54"/>
  <c r="AK24" i="54" s="1"/>
  <c r="AL20" i="54"/>
  <c r="AM20" i="54"/>
  <c r="AN20" i="54"/>
  <c r="AO20" i="54"/>
  <c r="F21" i="54"/>
  <c r="G21" i="54"/>
  <c r="H21" i="54"/>
  <c r="I21" i="54"/>
  <c r="J21" i="54"/>
  <c r="K21" i="54"/>
  <c r="K24" i="54" s="1"/>
  <c r="L21" i="54"/>
  <c r="D21" i="54" s="1"/>
  <c r="F21" i="52" s="1"/>
  <c r="M21" i="54"/>
  <c r="N21" i="54"/>
  <c r="O21" i="54"/>
  <c r="O24" i="54" s="1"/>
  <c r="P21" i="54"/>
  <c r="Q21" i="54"/>
  <c r="R21" i="54"/>
  <c r="S21" i="54"/>
  <c r="T21" i="54"/>
  <c r="U21" i="54"/>
  <c r="V21" i="54"/>
  <c r="W21" i="54"/>
  <c r="W24" i="54" s="1"/>
  <c r="X21" i="54"/>
  <c r="Y21" i="54"/>
  <c r="Z21" i="54"/>
  <c r="AA21" i="54"/>
  <c r="AA24" i="54" s="1"/>
  <c r="AB21" i="54"/>
  <c r="AC21" i="54"/>
  <c r="AD21" i="54"/>
  <c r="AE21" i="54"/>
  <c r="AE24" i="54" s="1"/>
  <c r="AF21" i="54"/>
  <c r="AG21" i="54"/>
  <c r="AH21" i="54"/>
  <c r="AI21" i="54"/>
  <c r="AJ21" i="54"/>
  <c r="AK21" i="54"/>
  <c r="AL21" i="54"/>
  <c r="AM21" i="54"/>
  <c r="AM24" i="54" s="1"/>
  <c r="AN21" i="54"/>
  <c r="AO21" i="54"/>
  <c r="F22" i="54"/>
  <c r="D22" i="54" s="1"/>
  <c r="F22" i="52" s="1"/>
  <c r="G22" i="54"/>
  <c r="H22" i="54"/>
  <c r="I22" i="54"/>
  <c r="J22" i="54"/>
  <c r="K22" i="54"/>
  <c r="L22" i="54"/>
  <c r="M22" i="54"/>
  <c r="M24" i="54" s="1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F23" i="54"/>
  <c r="G23" i="54"/>
  <c r="H23" i="54"/>
  <c r="D23" i="54" s="1"/>
  <c r="F23" i="52" s="1"/>
  <c r="I23" i="54"/>
  <c r="J23" i="54"/>
  <c r="K23" i="54"/>
  <c r="L23" i="54"/>
  <c r="M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N24" i="54"/>
  <c r="S24" i="54"/>
  <c r="T24" i="54"/>
  <c r="AB24" i="54"/>
  <c r="AI24" i="54"/>
  <c r="AJ24" i="54"/>
  <c r="F27" i="54"/>
  <c r="F29" i="54" s="1"/>
  <c r="G27" i="54"/>
  <c r="H27" i="54"/>
  <c r="H29" i="54" s="1"/>
  <c r="I27" i="54"/>
  <c r="I29" i="54" s="1"/>
  <c r="J27" i="54"/>
  <c r="K27" i="54"/>
  <c r="L27" i="54"/>
  <c r="M27" i="54"/>
  <c r="M29" i="54" s="1"/>
  <c r="N27" i="54"/>
  <c r="N29" i="54" s="1"/>
  <c r="O27" i="54"/>
  <c r="P27" i="54"/>
  <c r="P29" i="54" s="1"/>
  <c r="Q27" i="54"/>
  <c r="Q29" i="54" s="1"/>
  <c r="R27" i="54"/>
  <c r="S27" i="54"/>
  <c r="T27" i="54"/>
  <c r="U27" i="54"/>
  <c r="U29" i="54" s="1"/>
  <c r="V27" i="54"/>
  <c r="V29" i="54" s="1"/>
  <c r="W27" i="54"/>
  <c r="X27" i="54"/>
  <c r="X29" i="54" s="1"/>
  <c r="Y27" i="54"/>
  <c r="Y29" i="54" s="1"/>
  <c r="Z27" i="54"/>
  <c r="AA27" i="54"/>
  <c r="AB27" i="54"/>
  <c r="AC27" i="54"/>
  <c r="AC29" i="54" s="1"/>
  <c r="AD27" i="54"/>
  <c r="AD29" i="54" s="1"/>
  <c r="AE27" i="54"/>
  <c r="AF27" i="54"/>
  <c r="AF29" i="54" s="1"/>
  <c r="AG27" i="54"/>
  <c r="AG29" i="54" s="1"/>
  <c r="AH27" i="54"/>
  <c r="AI27" i="54"/>
  <c r="AJ27" i="54"/>
  <c r="AK27" i="54"/>
  <c r="AK29" i="54" s="1"/>
  <c r="AL27" i="54"/>
  <c r="AL29" i="54" s="1"/>
  <c r="AM27" i="54"/>
  <c r="AN27" i="54"/>
  <c r="AN29" i="54" s="1"/>
  <c r="AO27" i="54"/>
  <c r="AO29" i="54" s="1"/>
  <c r="F28" i="54"/>
  <c r="D28" i="54" s="1"/>
  <c r="F28" i="52" s="1"/>
  <c r="G28" i="54"/>
  <c r="H28" i="54"/>
  <c r="I28" i="54"/>
  <c r="J28" i="54"/>
  <c r="K28" i="54"/>
  <c r="K29" i="54" s="1"/>
  <c r="L28" i="54"/>
  <c r="M28" i="54"/>
  <c r="N28" i="54"/>
  <c r="O28" i="54"/>
  <c r="O29" i="54" s="1"/>
  <c r="P28" i="54"/>
  <c r="Q28" i="54"/>
  <c r="R28" i="54"/>
  <c r="S28" i="54"/>
  <c r="S29" i="54" s="1"/>
  <c r="T28" i="54"/>
  <c r="U28" i="54"/>
  <c r="V28" i="54"/>
  <c r="W28" i="54"/>
  <c r="W29" i="54" s="1"/>
  <c r="X28" i="54"/>
  <c r="Y28" i="54"/>
  <c r="Z28" i="54"/>
  <c r="AA28" i="54"/>
  <c r="AA29" i="54" s="1"/>
  <c r="AB28" i="54"/>
  <c r="AC28" i="54"/>
  <c r="AD28" i="54"/>
  <c r="AE28" i="54"/>
  <c r="AE29" i="54" s="1"/>
  <c r="AF28" i="54"/>
  <c r="AG28" i="54"/>
  <c r="AH28" i="54"/>
  <c r="AI28" i="54"/>
  <c r="AI29" i="54" s="1"/>
  <c r="AJ28" i="54"/>
  <c r="AK28" i="54"/>
  <c r="AL28" i="54"/>
  <c r="AM28" i="54"/>
  <c r="AM29" i="54" s="1"/>
  <c r="AN28" i="54"/>
  <c r="AO28" i="54"/>
  <c r="J29" i="54"/>
  <c r="L29" i="54"/>
  <c r="R29" i="54"/>
  <c r="T29" i="54"/>
  <c r="Z29" i="54"/>
  <c r="AB29" i="54"/>
  <c r="AH29" i="54"/>
  <c r="AJ29" i="54"/>
  <c r="F32" i="54"/>
  <c r="G32" i="54"/>
  <c r="H32" i="54"/>
  <c r="I32" i="54"/>
  <c r="J32" i="54"/>
  <c r="K32" i="54"/>
  <c r="K36" i="54" s="1"/>
  <c r="L32" i="54"/>
  <c r="D32" i="54" s="1"/>
  <c r="M32" i="54"/>
  <c r="N32" i="54"/>
  <c r="O32" i="54"/>
  <c r="P32" i="54"/>
  <c r="Q32" i="54"/>
  <c r="R32" i="54"/>
  <c r="S32" i="54"/>
  <c r="S36" i="54" s="1"/>
  <c r="T32" i="54"/>
  <c r="U32" i="54"/>
  <c r="V32" i="54"/>
  <c r="W32" i="54"/>
  <c r="X32" i="54"/>
  <c r="Y32" i="54"/>
  <c r="Z32" i="54"/>
  <c r="AA32" i="54"/>
  <c r="AA36" i="54" s="1"/>
  <c r="AB32" i="54"/>
  <c r="AC32" i="54"/>
  <c r="AD32" i="54"/>
  <c r="AE32" i="54"/>
  <c r="AF32" i="54"/>
  <c r="AG32" i="54"/>
  <c r="AH32" i="54"/>
  <c r="AI32" i="54"/>
  <c r="AI36" i="54" s="1"/>
  <c r="AJ32" i="54"/>
  <c r="AK32" i="54"/>
  <c r="AL32" i="54"/>
  <c r="AM32" i="54"/>
  <c r="AN32" i="54"/>
  <c r="AO32" i="54"/>
  <c r="F33" i="54"/>
  <c r="D33" i="54" s="1"/>
  <c r="F33" i="52" s="1"/>
  <c r="H33" i="52" s="1"/>
  <c r="G33" i="54"/>
  <c r="H33" i="54"/>
  <c r="H36" i="54" s="1"/>
  <c r="I33" i="54"/>
  <c r="J33" i="54"/>
  <c r="K33" i="54"/>
  <c r="L33" i="54"/>
  <c r="M33" i="54"/>
  <c r="N33" i="54"/>
  <c r="N36" i="54" s="1"/>
  <c r="O33" i="54"/>
  <c r="P33" i="54"/>
  <c r="P36" i="54" s="1"/>
  <c r="Q33" i="54"/>
  <c r="Q36" i="54" s="1"/>
  <c r="R33" i="54"/>
  <c r="S33" i="54"/>
  <c r="T33" i="54"/>
  <c r="U33" i="54"/>
  <c r="V33" i="54"/>
  <c r="V36" i="54" s="1"/>
  <c r="W33" i="54"/>
  <c r="X33" i="54"/>
  <c r="X36" i="54" s="1"/>
  <c r="Y33" i="54"/>
  <c r="Y36" i="54" s="1"/>
  <c r="Z33" i="54"/>
  <c r="AA33" i="54"/>
  <c r="AB33" i="54"/>
  <c r="AC33" i="54"/>
  <c r="AD33" i="54"/>
  <c r="AD36" i="54" s="1"/>
  <c r="AE33" i="54"/>
  <c r="AF33" i="54"/>
  <c r="AF36" i="54" s="1"/>
  <c r="AG33" i="54"/>
  <c r="AG36" i="54" s="1"/>
  <c r="AH33" i="54"/>
  <c r="AI33" i="54"/>
  <c r="AJ33" i="54"/>
  <c r="AK33" i="54"/>
  <c r="AL33" i="54"/>
  <c r="AL36" i="54" s="1"/>
  <c r="AM33" i="54"/>
  <c r="AN33" i="54"/>
  <c r="AN36" i="54" s="1"/>
  <c r="AO33" i="54"/>
  <c r="AO36" i="54" s="1"/>
  <c r="F34" i="54"/>
  <c r="G34" i="54"/>
  <c r="H34" i="54"/>
  <c r="D34" i="54" s="1"/>
  <c r="F34" i="52" s="1"/>
  <c r="I34" i="54"/>
  <c r="J34" i="54"/>
  <c r="J36" i="54" s="1"/>
  <c r="J82" i="54" s="1"/>
  <c r="H653" i="44" s="1"/>
  <c r="K34" i="54"/>
  <c r="L34" i="54"/>
  <c r="M34" i="54"/>
  <c r="N34" i="54"/>
  <c r="O34" i="54"/>
  <c r="O36" i="54" s="1"/>
  <c r="P34" i="54"/>
  <c r="Q34" i="54"/>
  <c r="R34" i="54"/>
  <c r="R36" i="54" s="1"/>
  <c r="S34" i="54"/>
  <c r="T34" i="54"/>
  <c r="U34" i="54"/>
  <c r="V34" i="54"/>
  <c r="W34" i="54"/>
  <c r="W36" i="54" s="1"/>
  <c r="X34" i="54"/>
  <c r="Y34" i="54"/>
  <c r="Z34" i="54"/>
  <c r="Z36" i="54" s="1"/>
  <c r="AA34" i="54"/>
  <c r="AB34" i="54"/>
  <c r="AC34" i="54"/>
  <c r="AD34" i="54"/>
  <c r="AE34" i="54"/>
  <c r="AF34" i="54"/>
  <c r="AG34" i="54"/>
  <c r="AH34" i="54"/>
  <c r="AH36" i="54" s="1"/>
  <c r="AI34" i="54"/>
  <c r="AJ34" i="54"/>
  <c r="AK34" i="54"/>
  <c r="AL34" i="54"/>
  <c r="AM34" i="54"/>
  <c r="AM36" i="54" s="1"/>
  <c r="AN34" i="54"/>
  <c r="AO34" i="54"/>
  <c r="F35" i="54"/>
  <c r="G35" i="54"/>
  <c r="H35" i="54"/>
  <c r="I35" i="54"/>
  <c r="J35" i="54"/>
  <c r="D35" i="54" s="1"/>
  <c r="F35" i="52" s="1"/>
  <c r="H35" i="52" s="1"/>
  <c r="K35" i="54"/>
  <c r="L35" i="54"/>
  <c r="M35" i="54"/>
  <c r="E35" i="54" s="1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G36" i="54"/>
  <c r="L36" i="54"/>
  <c r="T36" i="54"/>
  <c r="AB36" i="54"/>
  <c r="AJ36" i="54"/>
  <c r="F39" i="54"/>
  <c r="D39" i="54" s="1"/>
  <c r="F39" i="52" s="1"/>
  <c r="G39" i="54"/>
  <c r="H39" i="54"/>
  <c r="I39" i="54"/>
  <c r="J39" i="54"/>
  <c r="K39" i="54"/>
  <c r="L39" i="54"/>
  <c r="M39" i="54"/>
  <c r="E39" i="54" s="1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F40" i="54"/>
  <c r="D40" i="54" s="1"/>
  <c r="G40" i="54"/>
  <c r="H40" i="54"/>
  <c r="H42" i="54" s="1"/>
  <c r="H43" i="54" s="1"/>
  <c r="I40" i="54"/>
  <c r="J40" i="54"/>
  <c r="J42" i="54" s="1"/>
  <c r="J43" i="54" s="1"/>
  <c r="K40" i="54"/>
  <c r="K42" i="54" s="1"/>
  <c r="L40" i="54"/>
  <c r="M40" i="54"/>
  <c r="N40" i="54"/>
  <c r="O40" i="54"/>
  <c r="O42" i="54" s="1"/>
  <c r="O43" i="54" s="1"/>
  <c r="P40" i="54"/>
  <c r="P42" i="54" s="1"/>
  <c r="P43" i="54" s="1"/>
  <c r="Q40" i="54"/>
  <c r="T40" i="54"/>
  <c r="T42" i="54" s="1"/>
  <c r="T43" i="54" s="1"/>
  <c r="U40" i="54"/>
  <c r="V40" i="54"/>
  <c r="W40" i="54"/>
  <c r="X40" i="54"/>
  <c r="Y40" i="54"/>
  <c r="Z40" i="54"/>
  <c r="Z42" i="54" s="1"/>
  <c r="Z43" i="54" s="1"/>
  <c r="AA40" i="54"/>
  <c r="AB40" i="54"/>
  <c r="AB42" i="54" s="1"/>
  <c r="AC40" i="54"/>
  <c r="AD40" i="54"/>
  <c r="AE40" i="54"/>
  <c r="AF40" i="54"/>
  <c r="AG40" i="54"/>
  <c r="AG42" i="54" s="1"/>
  <c r="AG43" i="54" s="1"/>
  <c r="AH40" i="54"/>
  <c r="AH42" i="54" s="1"/>
  <c r="AH43" i="54" s="1"/>
  <c r="AI40" i="54"/>
  <c r="AJ40" i="54"/>
  <c r="AJ42" i="54" s="1"/>
  <c r="AJ43" i="54" s="1"/>
  <c r="AK40" i="54"/>
  <c r="AL40" i="54"/>
  <c r="AM40" i="54"/>
  <c r="AN40" i="54"/>
  <c r="AO40" i="54"/>
  <c r="F41" i="54"/>
  <c r="G41" i="54"/>
  <c r="H41" i="54"/>
  <c r="I41" i="54"/>
  <c r="J41" i="54"/>
  <c r="K41" i="54"/>
  <c r="L41" i="54"/>
  <c r="L42" i="54" s="1"/>
  <c r="L43" i="54" s="1"/>
  <c r="M41" i="54"/>
  <c r="N41" i="54"/>
  <c r="O41" i="54"/>
  <c r="P41" i="54"/>
  <c r="Q41" i="54"/>
  <c r="R41" i="54"/>
  <c r="S41" i="54"/>
  <c r="S42" i="54" s="1"/>
  <c r="T41" i="54"/>
  <c r="U41" i="54"/>
  <c r="V41" i="54"/>
  <c r="W41" i="54"/>
  <c r="W42" i="54" s="1"/>
  <c r="X41" i="54"/>
  <c r="Y41" i="54"/>
  <c r="Z41" i="54"/>
  <c r="AA41" i="54"/>
  <c r="AA42" i="54" s="1"/>
  <c r="AB41" i="54"/>
  <c r="AC41" i="54"/>
  <c r="AD41" i="54"/>
  <c r="AE41" i="54"/>
  <c r="AE42" i="54" s="1"/>
  <c r="AF41" i="54"/>
  <c r="AG41" i="54"/>
  <c r="AH41" i="54"/>
  <c r="AI41" i="54"/>
  <c r="AI42" i="54" s="1"/>
  <c r="AJ41" i="54"/>
  <c r="AK41" i="54"/>
  <c r="AL41" i="54"/>
  <c r="AM41" i="54"/>
  <c r="AM42" i="54" s="1"/>
  <c r="AN41" i="54"/>
  <c r="AO41" i="54"/>
  <c r="F42" i="54"/>
  <c r="I42" i="54"/>
  <c r="I43" i="54" s="1"/>
  <c r="M42" i="54"/>
  <c r="M43" i="54" s="1"/>
  <c r="N42" i="54"/>
  <c r="N43" i="54" s="1"/>
  <c r="Q42" i="54"/>
  <c r="Q43" i="54" s="1"/>
  <c r="R42" i="54"/>
  <c r="U42" i="54"/>
  <c r="U43" i="54" s="1"/>
  <c r="V42" i="54"/>
  <c r="V43" i="54" s="1"/>
  <c r="X42" i="54"/>
  <c r="Y42" i="54"/>
  <c r="Y43" i="54" s="1"/>
  <c r="AC42" i="54"/>
  <c r="AC43" i="54" s="1"/>
  <c r="AD42" i="54"/>
  <c r="AD43" i="54" s="1"/>
  <c r="AF42" i="54"/>
  <c r="AK42" i="54"/>
  <c r="AK43" i="54" s="1"/>
  <c r="AL42" i="54"/>
  <c r="AL43" i="54" s="1"/>
  <c r="AN42" i="54"/>
  <c r="AO42" i="54"/>
  <c r="AO43" i="54" s="1"/>
  <c r="G43" i="54"/>
  <c r="K43" i="54"/>
  <c r="R43" i="54"/>
  <c r="S43" i="54"/>
  <c r="W43" i="54"/>
  <c r="X43" i="54"/>
  <c r="AA43" i="54"/>
  <c r="AE43" i="54"/>
  <c r="AF43" i="54"/>
  <c r="AI43" i="54"/>
  <c r="AM43" i="54"/>
  <c r="AN43" i="54"/>
  <c r="F45" i="54"/>
  <c r="G45" i="54"/>
  <c r="H45" i="54"/>
  <c r="I45" i="54"/>
  <c r="J45" i="54"/>
  <c r="D45" i="54" s="1"/>
  <c r="F45" i="52" s="1"/>
  <c r="K45" i="54"/>
  <c r="L45" i="54"/>
  <c r="M45" i="54"/>
  <c r="E45" i="54" s="1"/>
  <c r="G45" i="52" s="1"/>
  <c r="I45" i="52" s="1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D47" i="54" s="1"/>
  <c r="F47" i="52" s="1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D49" i="54" s="1"/>
  <c r="F49" i="52" s="1"/>
  <c r="G49" i="54"/>
  <c r="H49" i="54"/>
  <c r="I49" i="54"/>
  <c r="E49" i="54" s="1"/>
  <c r="J49" i="54"/>
  <c r="K49" i="54"/>
  <c r="L49" i="54"/>
  <c r="M49" i="54"/>
  <c r="P49" i="54"/>
  <c r="Q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L51" i="54"/>
  <c r="D51" i="54" s="1"/>
  <c r="F51" i="52" s="1"/>
  <c r="M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D54" i="54" s="1"/>
  <c r="G54" i="54"/>
  <c r="H54" i="54"/>
  <c r="H56" i="54" s="1"/>
  <c r="I54" i="54"/>
  <c r="I56" i="54" s="1"/>
  <c r="J54" i="54"/>
  <c r="K54" i="54"/>
  <c r="K56" i="54" s="1"/>
  <c r="L54" i="54"/>
  <c r="M54" i="54"/>
  <c r="M56" i="54" s="1"/>
  <c r="N54" i="54"/>
  <c r="T54" i="54"/>
  <c r="U54" i="54"/>
  <c r="U56" i="54" s="1"/>
  <c r="V54" i="54"/>
  <c r="W54" i="54"/>
  <c r="W56" i="54" s="1"/>
  <c r="X54" i="54"/>
  <c r="Y54" i="54"/>
  <c r="Z54" i="54"/>
  <c r="AA54" i="54"/>
  <c r="AB54" i="54"/>
  <c r="AC54" i="54"/>
  <c r="AC56" i="54" s="1"/>
  <c r="AD54" i="54"/>
  <c r="AE54" i="54"/>
  <c r="AE56" i="54" s="1"/>
  <c r="AF54" i="54"/>
  <c r="AG54" i="54"/>
  <c r="AH54" i="54"/>
  <c r="AI54" i="54"/>
  <c r="AJ54" i="54"/>
  <c r="AK54" i="54"/>
  <c r="AK56" i="54" s="1"/>
  <c r="AL54" i="54"/>
  <c r="AM54" i="54"/>
  <c r="AM56" i="54" s="1"/>
  <c r="AN54" i="54"/>
  <c r="AO54" i="54"/>
  <c r="F55" i="54"/>
  <c r="G55" i="54"/>
  <c r="E55" i="54" s="1"/>
  <c r="G55" i="52" s="1"/>
  <c r="H55" i="54"/>
  <c r="I55" i="54"/>
  <c r="J55" i="54"/>
  <c r="K55" i="54"/>
  <c r="L55" i="54"/>
  <c r="M55" i="54"/>
  <c r="N55" i="54"/>
  <c r="P55" i="54"/>
  <c r="P56" i="54" s="1"/>
  <c r="Q55" i="54"/>
  <c r="Q56" i="54" s="1"/>
  <c r="R55" i="54"/>
  <c r="T55" i="54"/>
  <c r="U55" i="54"/>
  <c r="V55" i="54"/>
  <c r="W55" i="54"/>
  <c r="X55" i="54"/>
  <c r="Y55" i="54"/>
  <c r="Y56" i="54" s="1"/>
  <c r="Z55" i="54"/>
  <c r="AA55" i="54"/>
  <c r="AB55" i="54"/>
  <c r="AC55" i="54"/>
  <c r="AD55" i="54"/>
  <c r="AE55" i="54"/>
  <c r="AF55" i="54"/>
  <c r="AG55" i="54"/>
  <c r="AG56" i="54" s="1"/>
  <c r="AH55" i="54"/>
  <c r="AI55" i="54"/>
  <c r="AJ55" i="54"/>
  <c r="AK55" i="54"/>
  <c r="AL55" i="54"/>
  <c r="AM55" i="54"/>
  <c r="AN55" i="54"/>
  <c r="AO55" i="54"/>
  <c r="AO56" i="54" s="1"/>
  <c r="J56" i="54"/>
  <c r="L56" i="54"/>
  <c r="N56" i="54"/>
  <c r="O56" i="54"/>
  <c r="R56" i="54"/>
  <c r="S56" i="54"/>
  <c r="V56" i="54"/>
  <c r="Z56" i="54"/>
  <c r="AA56" i="54"/>
  <c r="AD56" i="54"/>
  <c r="AH56" i="54"/>
  <c r="AI56" i="54"/>
  <c r="AL56" i="54"/>
  <c r="F59" i="54"/>
  <c r="G59" i="54"/>
  <c r="G61" i="54" s="1"/>
  <c r="H59" i="54"/>
  <c r="H61" i="54" s="1"/>
  <c r="I59" i="54"/>
  <c r="J59" i="54"/>
  <c r="K59" i="54"/>
  <c r="L59" i="54"/>
  <c r="L61" i="54" s="1"/>
  <c r="M59" i="54"/>
  <c r="M61" i="54" s="1"/>
  <c r="N59" i="54"/>
  <c r="O59" i="54"/>
  <c r="O61" i="54" s="1"/>
  <c r="P59" i="54"/>
  <c r="P61" i="54" s="1"/>
  <c r="Q59" i="54"/>
  <c r="R59" i="54"/>
  <c r="S59" i="54"/>
  <c r="T59" i="54"/>
  <c r="T61" i="54" s="1"/>
  <c r="U59" i="54"/>
  <c r="U61" i="54" s="1"/>
  <c r="V59" i="54"/>
  <c r="W59" i="54"/>
  <c r="W61" i="54" s="1"/>
  <c r="X59" i="54"/>
  <c r="X61" i="54" s="1"/>
  <c r="Y59" i="54"/>
  <c r="Z59" i="54"/>
  <c r="AA59" i="54"/>
  <c r="AB59" i="54"/>
  <c r="AB61" i="54" s="1"/>
  <c r="AC59" i="54"/>
  <c r="AC61" i="54" s="1"/>
  <c r="AD59" i="54"/>
  <c r="AE59" i="54"/>
  <c r="AE61" i="54" s="1"/>
  <c r="AF59" i="54"/>
  <c r="AF61" i="54" s="1"/>
  <c r="AG59" i="54"/>
  <c r="AH59" i="54"/>
  <c r="AI59" i="54"/>
  <c r="AJ59" i="54"/>
  <c r="AJ61" i="54" s="1"/>
  <c r="AK59" i="54"/>
  <c r="AK61" i="54" s="1"/>
  <c r="AL59" i="54"/>
  <c r="AM59" i="54"/>
  <c r="AM61" i="54" s="1"/>
  <c r="AN59" i="54"/>
  <c r="AN61" i="54" s="1"/>
  <c r="AO59" i="54"/>
  <c r="F60" i="54"/>
  <c r="G60" i="54"/>
  <c r="E60" i="54" s="1"/>
  <c r="H60" i="54"/>
  <c r="I60" i="54"/>
  <c r="J60" i="54"/>
  <c r="J61" i="54" s="1"/>
  <c r="K60" i="54"/>
  <c r="L60" i="54"/>
  <c r="M60" i="54"/>
  <c r="N60" i="54"/>
  <c r="N61" i="54" s="1"/>
  <c r="O60" i="54"/>
  <c r="P60" i="54"/>
  <c r="Q60" i="54"/>
  <c r="R60" i="54"/>
  <c r="R61" i="54" s="1"/>
  <c r="S60" i="54"/>
  <c r="T60" i="54"/>
  <c r="U60" i="54"/>
  <c r="V60" i="54"/>
  <c r="V61" i="54" s="1"/>
  <c r="W60" i="54"/>
  <c r="X60" i="54"/>
  <c r="Y60" i="54"/>
  <c r="Z60" i="54"/>
  <c r="Z61" i="54" s="1"/>
  <c r="AA60" i="54"/>
  <c r="AB60" i="54"/>
  <c r="AC60" i="54"/>
  <c r="AD60" i="54"/>
  <c r="AD61" i="54" s="1"/>
  <c r="AE60" i="54"/>
  <c r="AF60" i="54"/>
  <c r="AG60" i="54"/>
  <c r="AH60" i="54"/>
  <c r="AH61" i="54" s="1"/>
  <c r="AI60" i="54"/>
  <c r="AJ60" i="54"/>
  <c r="AK60" i="54"/>
  <c r="AL60" i="54"/>
  <c r="AL61" i="54" s="1"/>
  <c r="AM60" i="54"/>
  <c r="AN60" i="54"/>
  <c r="AO60" i="54"/>
  <c r="I61" i="54"/>
  <c r="K61" i="54"/>
  <c r="Q61" i="54"/>
  <c r="S61" i="54"/>
  <c r="Y61" i="54"/>
  <c r="AA61" i="54"/>
  <c r="AG61" i="54"/>
  <c r="AI61" i="54"/>
  <c r="AO61" i="54"/>
  <c r="F64" i="54"/>
  <c r="G64" i="54"/>
  <c r="H64" i="54"/>
  <c r="I64" i="54"/>
  <c r="J64" i="54"/>
  <c r="K64" i="54"/>
  <c r="K66" i="54" s="1"/>
  <c r="L64" i="54"/>
  <c r="M64" i="54"/>
  <c r="M66" i="54" s="1"/>
  <c r="N64" i="54"/>
  <c r="O64" i="54"/>
  <c r="P64" i="54"/>
  <c r="Q64" i="54"/>
  <c r="R64" i="54"/>
  <c r="R66" i="54" s="1"/>
  <c r="S64" i="54"/>
  <c r="S66" i="54" s="1"/>
  <c r="T64" i="54"/>
  <c r="U64" i="54"/>
  <c r="U66" i="54" s="1"/>
  <c r="V64" i="54"/>
  <c r="W64" i="54"/>
  <c r="X64" i="54"/>
  <c r="Y64" i="54"/>
  <c r="Z64" i="54"/>
  <c r="AA64" i="54"/>
  <c r="AA66" i="54" s="1"/>
  <c r="AB64" i="54"/>
  <c r="AC64" i="54"/>
  <c r="AC66" i="54" s="1"/>
  <c r="AD64" i="54"/>
  <c r="AE64" i="54"/>
  <c r="AF64" i="54"/>
  <c r="AG64" i="54"/>
  <c r="AH64" i="54"/>
  <c r="AH66" i="54" s="1"/>
  <c r="AI64" i="54"/>
  <c r="AI66" i="54" s="1"/>
  <c r="AJ64" i="54"/>
  <c r="AK64" i="54"/>
  <c r="AK66" i="54" s="1"/>
  <c r="AL64" i="54"/>
  <c r="AM64" i="54"/>
  <c r="AN64" i="54"/>
  <c r="AO64" i="54"/>
  <c r="F65" i="54"/>
  <c r="G65" i="54"/>
  <c r="H65" i="54"/>
  <c r="H66" i="54" s="1"/>
  <c r="I65" i="54"/>
  <c r="J65" i="54"/>
  <c r="K65" i="54"/>
  <c r="L65" i="54"/>
  <c r="M65" i="54"/>
  <c r="E65" i="54" s="1"/>
  <c r="N65" i="54"/>
  <c r="O65" i="54"/>
  <c r="P65" i="54"/>
  <c r="P66" i="54" s="1"/>
  <c r="Q65" i="54"/>
  <c r="R65" i="54"/>
  <c r="S65" i="54"/>
  <c r="T65" i="54"/>
  <c r="T66" i="54" s="1"/>
  <c r="U65" i="54"/>
  <c r="V65" i="54"/>
  <c r="W65" i="54"/>
  <c r="X65" i="54"/>
  <c r="X66" i="54" s="1"/>
  <c r="Y65" i="54"/>
  <c r="Z65" i="54"/>
  <c r="AA65" i="54"/>
  <c r="AB65" i="54"/>
  <c r="AB66" i="54" s="1"/>
  <c r="AC65" i="54"/>
  <c r="AD65" i="54"/>
  <c r="AE65" i="54"/>
  <c r="AF65" i="54"/>
  <c r="AF66" i="54" s="1"/>
  <c r="AG65" i="54"/>
  <c r="AH65" i="54"/>
  <c r="AI65" i="54"/>
  <c r="AJ65" i="54"/>
  <c r="AJ66" i="54" s="1"/>
  <c r="AK65" i="54"/>
  <c r="AL65" i="54"/>
  <c r="AM65" i="54"/>
  <c r="AN65" i="54"/>
  <c r="AN66" i="54" s="1"/>
  <c r="AO65" i="54"/>
  <c r="F66" i="54"/>
  <c r="G66" i="54"/>
  <c r="I66" i="54"/>
  <c r="J66" i="54"/>
  <c r="N66" i="54"/>
  <c r="O66" i="54"/>
  <c r="Q66" i="54"/>
  <c r="V66" i="54"/>
  <c r="W66" i="54"/>
  <c r="Y66" i="54"/>
  <c r="Z66" i="54"/>
  <c r="AD66" i="54"/>
  <c r="AE66" i="54"/>
  <c r="AG66" i="54"/>
  <c r="AL66" i="54"/>
  <c r="AM66" i="54"/>
  <c r="AO66" i="54"/>
  <c r="F70" i="54"/>
  <c r="G70" i="54"/>
  <c r="H70" i="54"/>
  <c r="I70" i="54"/>
  <c r="E70" i="54" s="1"/>
  <c r="E72" i="54" s="1"/>
  <c r="J70" i="54"/>
  <c r="K70" i="54"/>
  <c r="K72" i="54" s="1"/>
  <c r="L70" i="54"/>
  <c r="L72" i="54" s="1"/>
  <c r="M70" i="54"/>
  <c r="N70" i="54"/>
  <c r="O70" i="54"/>
  <c r="P70" i="54"/>
  <c r="Q70" i="54"/>
  <c r="Q72" i="54" s="1"/>
  <c r="R70" i="54"/>
  <c r="S70" i="54"/>
  <c r="S72" i="54" s="1"/>
  <c r="T70" i="54"/>
  <c r="U70" i="54"/>
  <c r="V70" i="54"/>
  <c r="W70" i="54"/>
  <c r="X70" i="54"/>
  <c r="X72" i="54" s="1"/>
  <c r="Y70" i="54"/>
  <c r="Y72" i="54" s="1"/>
  <c r="Z70" i="54"/>
  <c r="AA70" i="54"/>
  <c r="AA72" i="54" s="1"/>
  <c r="AB70" i="54"/>
  <c r="AB72" i="54" s="1"/>
  <c r="AC70" i="54"/>
  <c r="AD70" i="54"/>
  <c r="AE70" i="54"/>
  <c r="AF70" i="54"/>
  <c r="AF72" i="54" s="1"/>
  <c r="AG70" i="54"/>
  <c r="AG72" i="54" s="1"/>
  <c r="AH70" i="54"/>
  <c r="AI70" i="54"/>
  <c r="AI72" i="54" s="1"/>
  <c r="AJ70" i="54"/>
  <c r="AK70" i="54"/>
  <c r="AL70" i="54"/>
  <c r="AM70" i="54"/>
  <c r="AN70" i="54"/>
  <c r="AO70" i="54"/>
  <c r="AO72" i="54" s="1"/>
  <c r="F71" i="54"/>
  <c r="G71" i="54"/>
  <c r="H71" i="54"/>
  <c r="I71" i="54"/>
  <c r="J71" i="54"/>
  <c r="J72" i="54" s="1"/>
  <c r="K71" i="54"/>
  <c r="E71" i="54" s="1"/>
  <c r="G71" i="52" s="1"/>
  <c r="L71" i="54"/>
  <c r="M71" i="54"/>
  <c r="N71" i="54"/>
  <c r="N72" i="54" s="1"/>
  <c r="O71" i="54"/>
  <c r="P71" i="54"/>
  <c r="Q71" i="54"/>
  <c r="R71" i="54"/>
  <c r="R72" i="54" s="1"/>
  <c r="S71" i="54"/>
  <c r="T71" i="54"/>
  <c r="U71" i="54"/>
  <c r="V71" i="54"/>
  <c r="V72" i="54" s="1"/>
  <c r="W71" i="54"/>
  <c r="X71" i="54"/>
  <c r="Y71" i="54"/>
  <c r="Z71" i="54"/>
  <c r="Z72" i="54" s="1"/>
  <c r="AA71" i="54"/>
  <c r="AB71" i="54"/>
  <c r="AC71" i="54"/>
  <c r="AD71" i="54"/>
  <c r="AD72" i="54" s="1"/>
  <c r="AE71" i="54"/>
  <c r="AF71" i="54"/>
  <c r="AG71" i="54"/>
  <c r="AH71" i="54"/>
  <c r="AH72" i="54" s="1"/>
  <c r="AI71" i="54"/>
  <c r="AJ71" i="54"/>
  <c r="AK71" i="54"/>
  <c r="AL71" i="54"/>
  <c r="AL72" i="54" s="1"/>
  <c r="AM71" i="54"/>
  <c r="AN71" i="54"/>
  <c r="AO71" i="54"/>
  <c r="G72" i="54"/>
  <c r="H72" i="54"/>
  <c r="M72" i="54"/>
  <c r="O72" i="54"/>
  <c r="P72" i="54"/>
  <c r="T72" i="54"/>
  <c r="U72" i="54"/>
  <c r="W72" i="54"/>
  <c r="AC72" i="54"/>
  <c r="AE72" i="54"/>
  <c r="AJ72" i="54"/>
  <c r="AK72" i="54"/>
  <c r="AM72" i="54"/>
  <c r="AN72" i="54"/>
  <c r="F73" i="54"/>
  <c r="G73" i="54"/>
  <c r="E73" i="54" s="1"/>
  <c r="G73" i="52" s="1"/>
  <c r="I73" i="52" s="1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F74" i="54"/>
  <c r="H74" i="54"/>
  <c r="I74" i="54"/>
  <c r="J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E76" i="54" s="1"/>
  <c r="G76" i="52" s="1"/>
  <c r="I76" i="52" s="1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D77" i="54" s="1"/>
  <c r="F77" i="52" s="1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D81" i="54" s="1"/>
  <c r="F81" i="52" s="1"/>
  <c r="H81" i="52" s="1"/>
  <c r="G81" i="54"/>
  <c r="H81" i="54"/>
  <c r="J81" i="54"/>
  <c r="K81" i="54"/>
  <c r="L81" i="54"/>
  <c r="M81" i="54"/>
  <c r="N81" i="54"/>
  <c r="O81" i="54"/>
  <c r="P81" i="54"/>
  <c r="Q81" i="54"/>
  <c r="E81" i="54" s="1"/>
  <c r="G81" i="52" s="1"/>
  <c r="I81" i="52" s="1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Z82" i="54"/>
  <c r="X653" i="44" s="1"/>
  <c r="AF82" i="54"/>
  <c r="A4" i="53"/>
  <c r="A5" i="53"/>
  <c r="G11" i="53"/>
  <c r="H11" i="53"/>
  <c r="I11" i="53"/>
  <c r="M11" i="53" s="1"/>
  <c r="G12" i="53"/>
  <c r="H12" i="53"/>
  <c r="F12" i="53" s="1"/>
  <c r="I12" i="53"/>
  <c r="M12" i="53" s="1"/>
  <c r="F13" i="53"/>
  <c r="H13" i="53"/>
  <c r="L13" i="53" s="1"/>
  <c r="I13" i="53"/>
  <c r="M13" i="53"/>
  <c r="E13" i="52" s="1"/>
  <c r="H14" i="53"/>
  <c r="F14" i="53" s="1"/>
  <c r="I14" i="53"/>
  <c r="G14" i="53" s="1"/>
  <c r="M14" i="53"/>
  <c r="E14" i="52" s="1"/>
  <c r="F15" i="53"/>
  <c r="G15" i="53"/>
  <c r="H15" i="53"/>
  <c r="L15" i="53" s="1"/>
  <c r="D15" i="52" s="1"/>
  <c r="I15" i="53"/>
  <c r="M15" i="53" s="1"/>
  <c r="E15" i="52" s="1"/>
  <c r="J16" i="53"/>
  <c r="K16" i="53"/>
  <c r="H18" i="53"/>
  <c r="I18" i="53"/>
  <c r="F19" i="53"/>
  <c r="G19" i="53"/>
  <c r="H19" i="53"/>
  <c r="I19" i="53"/>
  <c r="M19" i="53" s="1"/>
  <c r="L19" i="53"/>
  <c r="F20" i="53"/>
  <c r="G20" i="53"/>
  <c r="H20" i="53"/>
  <c r="I20" i="53"/>
  <c r="L20" i="53"/>
  <c r="D20" i="52" s="1"/>
  <c r="F21" i="53"/>
  <c r="H21" i="53"/>
  <c r="I21" i="53"/>
  <c r="L21" i="53"/>
  <c r="D21" i="52" s="1"/>
  <c r="H21" i="52" s="1"/>
  <c r="H22" i="53"/>
  <c r="I22" i="53"/>
  <c r="G22" i="53" s="1"/>
  <c r="M22" i="53"/>
  <c r="F23" i="53"/>
  <c r="G23" i="53"/>
  <c r="H23" i="53"/>
  <c r="I23" i="53"/>
  <c r="L23" i="53"/>
  <c r="D23" i="52" s="1"/>
  <c r="M23" i="53"/>
  <c r="J24" i="53"/>
  <c r="K24" i="53"/>
  <c r="F27" i="53"/>
  <c r="F29" i="53" s="1"/>
  <c r="H27" i="53"/>
  <c r="I27" i="53"/>
  <c r="L27" i="53"/>
  <c r="D27" i="52" s="1"/>
  <c r="F28" i="53"/>
  <c r="H28" i="53"/>
  <c r="I28" i="53"/>
  <c r="G28" i="53" s="1"/>
  <c r="L28" i="53"/>
  <c r="D28" i="52" s="1"/>
  <c r="M28" i="53"/>
  <c r="H29" i="53"/>
  <c r="J29" i="53"/>
  <c r="K29" i="53"/>
  <c r="F32" i="53"/>
  <c r="H32" i="53"/>
  <c r="I32" i="53"/>
  <c r="G32" i="53" s="1"/>
  <c r="L32" i="53"/>
  <c r="M32" i="53"/>
  <c r="F33" i="53"/>
  <c r="G33" i="53"/>
  <c r="H33" i="53"/>
  <c r="L33" i="53" s="1"/>
  <c r="D33" i="52" s="1"/>
  <c r="I33" i="53"/>
  <c r="M33" i="53" s="1"/>
  <c r="G34" i="53"/>
  <c r="H34" i="53"/>
  <c r="F34" i="53" s="1"/>
  <c r="I34" i="53"/>
  <c r="F35" i="53"/>
  <c r="H35" i="53"/>
  <c r="L35" i="53" s="1"/>
  <c r="I35" i="53"/>
  <c r="G35" i="53" s="1"/>
  <c r="M35" i="53"/>
  <c r="E35" i="52" s="1"/>
  <c r="J36" i="53"/>
  <c r="K36" i="53"/>
  <c r="K82" i="53" s="1"/>
  <c r="L37" i="53"/>
  <c r="M37" i="53"/>
  <c r="H38" i="53"/>
  <c r="I38" i="53"/>
  <c r="G39" i="53"/>
  <c r="H39" i="53"/>
  <c r="I39" i="53"/>
  <c r="M39" i="53" s="1"/>
  <c r="E39" i="52" s="1"/>
  <c r="F40" i="53"/>
  <c r="H40" i="53"/>
  <c r="L40" i="53" s="1"/>
  <c r="I40" i="53"/>
  <c r="M40" i="53"/>
  <c r="H41" i="53"/>
  <c r="I41" i="53"/>
  <c r="G41" i="53" s="1"/>
  <c r="M41" i="53"/>
  <c r="J42" i="53"/>
  <c r="J43" i="53" s="1"/>
  <c r="K42" i="53"/>
  <c r="M42" i="53"/>
  <c r="M43" i="53" s="1"/>
  <c r="K43" i="53"/>
  <c r="F45" i="53"/>
  <c r="G45" i="53"/>
  <c r="H45" i="53"/>
  <c r="I45" i="53"/>
  <c r="M45" i="53" s="1"/>
  <c r="L45" i="53"/>
  <c r="F47" i="53"/>
  <c r="G47" i="53"/>
  <c r="H47" i="53"/>
  <c r="I47" i="53"/>
  <c r="M47" i="53" s="1"/>
  <c r="E47" i="52" s="1"/>
  <c r="L47" i="53"/>
  <c r="F49" i="53"/>
  <c r="H49" i="53"/>
  <c r="I49" i="53"/>
  <c r="L49" i="53"/>
  <c r="D49" i="52" s="1"/>
  <c r="H51" i="53"/>
  <c r="F51" i="53" s="1"/>
  <c r="I51" i="53"/>
  <c r="G51" i="53" s="1"/>
  <c r="L51" i="53"/>
  <c r="D51" i="52" s="1"/>
  <c r="M51" i="53"/>
  <c r="F54" i="53"/>
  <c r="F56" i="53" s="1"/>
  <c r="G54" i="53"/>
  <c r="G56" i="53" s="1"/>
  <c r="H54" i="53"/>
  <c r="H56" i="53" s="1"/>
  <c r="I54" i="53"/>
  <c r="M54" i="53" s="1"/>
  <c r="F55" i="53"/>
  <c r="G55" i="53"/>
  <c r="H55" i="53"/>
  <c r="I55" i="53"/>
  <c r="M55" i="53" s="1"/>
  <c r="L55" i="53"/>
  <c r="D55" i="52" s="1"/>
  <c r="I56" i="53"/>
  <c r="J56" i="53"/>
  <c r="K56" i="53"/>
  <c r="F59" i="53"/>
  <c r="H59" i="53"/>
  <c r="L59" i="53" s="1"/>
  <c r="I59" i="53"/>
  <c r="M59" i="53"/>
  <c r="E59" i="52" s="1"/>
  <c r="H60" i="53"/>
  <c r="H61" i="53" s="1"/>
  <c r="I60" i="53"/>
  <c r="G60" i="53" s="1"/>
  <c r="M60" i="53"/>
  <c r="E60" i="52" s="1"/>
  <c r="I60" i="52" s="1"/>
  <c r="J61" i="53"/>
  <c r="K61" i="53"/>
  <c r="F64" i="53"/>
  <c r="G64" i="53"/>
  <c r="H64" i="53"/>
  <c r="I64" i="53"/>
  <c r="M64" i="53" s="1"/>
  <c r="E64" i="52" s="1"/>
  <c r="L64" i="53"/>
  <c r="D64" i="52" s="1"/>
  <c r="F65" i="53"/>
  <c r="H65" i="53"/>
  <c r="L65" i="53" s="1"/>
  <c r="I65" i="53"/>
  <c r="H66" i="53"/>
  <c r="I66" i="53"/>
  <c r="J66" i="53"/>
  <c r="K66" i="53"/>
  <c r="L69" i="53"/>
  <c r="M69" i="53"/>
  <c r="H70" i="53"/>
  <c r="I70" i="53"/>
  <c r="H71" i="53"/>
  <c r="I71" i="53"/>
  <c r="J72" i="53"/>
  <c r="K72" i="53"/>
  <c r="H73" i="53"/>
  <c r="F73" i="53" s="1"/>
  <c r="I73" i="53"/>
  <c r="G73" i="53" s="1"/>
  <c r="L73" i="53"/>
  <c r="M73" i="53"/>
  <c r="F74" i="53"/>
  <c r="G74" i="53"/>
  <c r="H74" i="53"/>
  <c r="I74" i="53"/>
  <c r="M74" i="53" s="1"/>
  <c r="E74" i="52" s="1"/>
  <c r="L74" i="53"/>
  <c r="F75" i="53"/>
  <c r="G75" i="53"/>
  <c r="H75" i="53"/>
  <c r="I75" i="53"/>
  <c r="M75" i="53" s="1"/>
  <c r="L75" i="53"/>
  <c r="D75" i="52" s="1"/>
  <c r="F76" i="53"/>
  <c r="H76" i="53"/>
  <c r="I76" i="53"/>
  <c r="G76" i="53" s="1"/>
  <c r="L76" i="53"/>
  <c r="M76" i="53"/>
  <c r="E76" i="52" s="1"/>
  <c r="H77" i="53"/>
  <c r="F77" i="53" s="1"/>
  <c r="I77" i="53"/>
  <c r="G77" i="53" s="1"/>
  <c r="L77" i="53"/>
  <c r="D77" i="52" s="1"/>
  <c r="M77" i="53"/>
  <c r="F78" i="53"/>
  <c r="G78" i="53"/>
  <c r="H78" i="53"/>
  <c r="L78" i="53" s="1"/>
  <c r="D78" i="52" s="1"/>
  <c r="I78" i="53"/>
  <c r="M78" i="53" s="1"/>
  <c r="F79" i="53"/>
  <c r="G79" i="53"/>
  <c r="H79" i="53"/>
  <c r="I79" i="53"/>
  <c r="M79" i="53" s="1"/>
  <c r="E79" i="52" s="1"/>
  <c r="L79" i="53"/>
  <c r="D79" i="52" s="1"/>
  <c r="F80" i="53"/>
  <c r="H80" i="53"/>
  <c r="I80" i="53"/>
  <c r="G80" i="53" s="1"/>
  <c r="L80" i="53"/>
  <c r="D80" i="52" s="1"/>
  <c r="M80" i="53"/>
  <c r="E80" i="52" s="1"/>
  <c r="H81" i="53"/>
  <c r="F81" i="53" s="1"/>
  <c r="I81" i="53"/>
  <c r="G81" i="53" s="1"/>
  <c r="L81" i="53"/>
  <c r="M81" i="53"/>
  <c r="D82" i="53"/>
  <c r="E82" i="53"/>
  <c r="J82" i="53"/>
  <c r="A5" i="52"/>
  <c r="E12" i="52"/>
  <c r="D13" i="52"/>
  <c r="G15" i="52"/>
  <c r="I15" i="52" s="1"/>
  <c r="E19" i="52"/>
  <c r="G19" i="52"/>
  <c r="E22" i="52"/>
  <c r="E23" i="52"/>
  <c r="E28" i="52"/>
  <c r="E32" i="52"/>
  <c r="F32" i="52"/>
  <c r="E33" i="52"/>
  <c r="D35" i="52"/>
  <c r="G35" i="52"/>
  <c r="I35" i="52" s="1"/>
  <c r="G39" i="52"/>
  <c r="I39" i="52"/>
  <c r="E40" i="52"/>
  <c r="E42" i="52" s="1"/>
  <c r="E43" i="52" s="1"/>
  <c r="E41" i="52"/>
  <c r="D45" i="52"/>
  <c r="E45" i="52"/>
  <c r="D47" i="52"/>
  <c r="G49" i="52"/>
  <c r="H49" i="52"/>
  <c r="E51" i="52"/>
  <c r="H51" i="52"/>
  <c r="E54" i="52"/>
  <c r="E55" i="52"/>
  <c r="E56" i="52" s="1"/>
  <c r="G60" i="52"/>
  <c r="G65" i="52"/>
  <c r="G70" i="52"/>
  <c r="D73" i="52"/>
  <c r="E73" i="52"/>
  <c r="D74" i="52"/>
  <c r="F74" i="52"/>
  <c r="H74" i="52" s="1"/>
  <c r="G74" i="52"/>
  <c r="E75" i="52"/>
  <c r="F75" i="52"/>
  <c r="H75" i="52" s="1"/>
  <c r="D76" i="52"/>
  <c r="E77" i="52"/>
  <c r="H77" i="52"/>
  <c r="E78" i="52"/>
  <c r="D81" i="52"/>
  <c r="E81" i="52"/>
  <c r="A5" i="18"/>
  <c r="F11" i="18"/>
  <c r="G11" i="18"/>
  <c r="H11" i="18"/>
  <c r="I11" i="18"/>
  <c r="M11" i="18" s="1"/>
  <c r="L11" i="18"/>
  <c r="G12" i="18"/>
  <c r="H12" i="18"/>
  <c r="I12" i="18"/>
  <c r="M12" i="18"/>
  <c r="E12" i="42" s="1"/>
  <c r="F13" i="18"/>
  <c r="G13" i="18"/>
  <c r="H13" i="18"/>
  <c r="I13" i="18"/>
  <c r="L13" i="18"/>
  <c r="D13" i="42" s="1"/>
  <c r="M13" i="18"/>
  <c r="E13" i="42" s="1"/>
  <c r="G14" i="18"/>
  <c r="H14" i="18"/>
  <c r="I14" i="18"/>
  <c r="M14" i="18"/>
  <c r="F15" i="18"/>
  <c r="H15" i="18"/>
  <c r="I15" i="18"/>
  <c r="L15" i="18"/>
  <c r="J16" i="18"/>
  <c r="K16" i="18"/>
  <c r="H18" i="18"/>
  <c r="I18" i="18"/>
  <c r="F19" i="18"/>
  <c r="H19" i="18"/>
  <c r="I19" i="18"/>
  <c r="L19" i="18"/>
  <c r="G20" i="18"/>
  <c r="H20" i="18"/>
  <c r="I20" i="18"/>
  <c r="M20" i="18"/>
  <c r="F21" i="18"/>
  <c r="G21" i="18"/>
  <c r="H21" i="18"/>
  <c r="I21" i="18"/>
  <c r="M21" i="18" s="1"/>
  <c r="L21" i="18"/>
  <c r="G22" i="18"/>
  <c r="H22" i="18"/>
  <c r="I22" i="18"/>
  <c r="M22" i="18"/>
  <c r="E22" i="42" s="1"/>
  <c r="F23" i="18"/>
  <c r="H23" i="18"/>
  <c r="I23" i="18"/>
  <c r="G23" i="18" s="1"/>
  <c r="L23" i="18"/>
  <c r="M23" i="18"/>
  <c r="E23" i="42" s="1"/>
  <c r="H24" i="18"/>
  <c r="J24" i="18"/>
  <c r="K24" i="18"/>
  <c r="G27" i="18"/>
  <c r="H27" i="18"/>
  <c r="I27" i="18"/>
  <c r="I29" i="18" s="1"/>
  <c r="M27" i="18"/>
  <c r="M29" i="18" s="1"/>
  <c r="F28" i="18"/>
  <c r="G28" i="18"/>
  <c r="H28" i="18"/>
  <c r="I28" i="18"/>
  <c r="M28" i="18" s="1"/>
  <c r="E28" i="42" s="1"/>
  <c r="L28" i="18"/>
  <c r="D28" i="42" s="1"/>
  <c r="G29" i="18"/>
  <c r="H29" i="18"/>
  <c r="J29" i="18"/>
  <c r="K29" i="18"/>
  <c r="H32" i="18"/>
  <c r="I32" i="18"/>
  <c r="F33" i="18"/>
  <c r="H33" i="18"/>
  <c r="I33" i="18"/>
  <c r="G33" i="18" s="1"/>
  <c r="L33" i="18"/>
  <c r="M33" i="18"/>
  <c r="E33" i="42" s="1"/>
  <c r="H34" i="18"/>
  <c r="I34" i="18"/>
  <c r="M34" i="18" s="1"/>
  <c r="E34" i="42" s="1"/>
  <c r="F35" i="18"/>
  <c r="G35" i="18"/>
  <c r="H35" i="18"/>
  <c r="I35" i="18"/>
  <c r="M35" i="18" s="1"/>
  <c r="E35" i="42" s="1"/>
  <c r="L35" i="18"/>
  <c r="D35" i="42" s="1"/>
  <c r="J36" i="18"/>
  <c r="K36" i="18"/>
  <c r="L37" i="18"/>
  <c r="M37" i="18"/>
  <c r="H38" i="18"/>
  <c r="I38" i="18"/>
  <c r="H39" i="18"/>
  <c r="I39" i="18"/>
  <c r="G39" i="18" s="1"/>
  <c r="M39" i="18"/>
  <c r="E39" i="42" s="1"/>
  <c r="F40" i="18"/>
  <c r="G40" i="18"/>
  <c r="H40" i="18"/>
  <c r="I40" i="18"/>
  <c r="M40" i="18" s="1"/>
  <c r="E40" i="42" s="1"/>
  <c r="L40" i="18"/>
  <c r="G41" i="18"/>
  <c r="H41" i="18"/>
  <c r="I41" i="18"/>
  <c r="M41" i="18"/>
  <c r="E41" i="42" s="1"/>
  <c r="I42" i="18"/>
  <c r="J42" i="18"/>
  <c r="K42" i="18"/>
  <c r="M42" i="18"/>
  <c r="J43" i="18"/>
  <c r="J82" i="18" s="1"/>
  <c r="K43" i="18"/>
  <c r="F45" i="18"/>
  <c r="H45" i="18"/>
  <c r="I45" i="18"/>
  <c r="G45" i="18" s="1"/>
  <c r="L45" i="18"/>
  <c r="M45" i="18"/>
  <c r="E45" i="42" s="1"/>
  <c r="G47" i="18"/>
  <c r="H47" i="18"/>
  <c r="I47" i="18"/>
  <c r="M47" i="18"/>
  <c r="E47" i="42" s="1"/>
  <c r="G49" i="18"/>
  <c r="H49" i="18"/>
  <c r="F49" i="18" s="1"/>
  <c r="I49" i="18"/>
  <c r="L49" i="18"/>
  <c r="D49" i="42" s="1"/>
  <c r="M49" i="18"/>
  <c r="E49" i="42" s="1"/>
  <c r="H51" i="18"/>
  <c r="I51" i="18"/>
  <c r="G51" i="18" s="1"/>
  <c r="M51" i="18"/>
  <c r="F54" i="18"/>
  <c r="F56" i="18" s="1"/>
  <c r="G54" i="18"/>
  <c r="H54" i="18"/>
  <c r="I54" i="18"/>
  <c r="L54" i="18"/>
  <c r="M54" i="18"/>
  <c r="F55" i="18"/>
  <c r="G55" i="18"/>
  <c r="H55" i="18"/>
  <c r="L55" i="18" s="1"/>
  <c r="I55" i="18"/>
  <c r="I56" i="18" s="1"/>
  <c r="M55" i="18"/>
  <c r="E55" i="42" s="1"/>
  <c r="G56" i="18"/>
  <c r="J56" i="18"/>
  <c r="K56" i="18"/>
  <c r="H59" i="18"/>
  <c r="I59" i="18"/>
  <c r="G59" i="18" s="1"/>
  <c r="M59" i="18"/>
  <c r="H60" i="18"/>
  <c r="I60" i="18"/>
  <c r="M60" i="18"/>
  <c r="E60" i="42" s="1"/>
  <c r="J61" i="18"/>
  <c r="K61" i="18"/>
  <c r="F64" i="18"/>
  <c r="H64" i="18"/>
  <c r="I64" i="18"/>
  <c r="L64" i="18"/>
  <c r="H65" i="18"/>
  <c r="I65" i="18"/>
  <c r="G65" i="18" s="1"/>
  <c r="M65" i="18"/>
  <c r="H66" i="18"/>
  <c r="J66" i="18"/>
  <c r="K66" i="18"/>
  <c r="L69" i="18"/>
  <c r="M69" i="18"/>
  <c r="G70" i="18"/>
  <c r="G72" i="18" s="1"/>
  <c r="H70" i="18"/>
  <c r="I70" i="18"/>
  <c r="M70" i="18"/>
  <c r="G71" i="18"/>
  <c r="H71" i="18"/>
  <c r="F71" i="18" s="1"/>
  <c r="I71" i="18"/>
  <c r="I72" i="18" s="1"/>
  <c r="M71" i="18"/>
  <c r="H72" i="18"/>
  <c r="J72" i="18"/>
  <c r="K72" i="18"/>
  <c r="G73" i="18"/>
  <c r="H73" i="18"/>
  <c r="F73" i="18" s="1"/>
  <c r="I73" i="18"/>
  <c r="M73" i="18" s="1"/>
  <c r="E73" i="42" s="1"/>
  <c r="L73" i="18"/>
  <c r="F74" i="18"/>
  <c r="H74" i="18"/>
  <c r="I74" i="18"/>
  <c r="L74" i="18"/>
  <c r="G75" i="18"/>
  <c r="H75" i="18"/>
  <c r="I75" i="18"/>
  <c r="M75" i="18"/>
  <c r="E75" i="42" s="1"/>
  <c r="H76" i="18"/>
  <c r="I76" i="18"/>
  <c r="G76" i="18" s="1"/>
  <c r="M76" i="18"/>
  <c r="H77" i="18"/>
  <c r="I77" i="18"/>
  <c r="G77" i="18" s="1"/>
  <c r="M77" i="18"/>
  <c r="E77" i="42" s="1"/>
  <c r="F78" i="18"/>
  <c r="G78" i="18"/>
  <c r="H78" i="18"/>
  <c r="I78" i="18"/>
  <c r="L78" i="18"/>
  <c r="M78" i="18"/>
  <c r="E78" i="42" s="1"/>
  <c r="I78" i="42" s="1"/>
  <c r="G79" i="18"/>
  <c r="H79" i="18"/>
  <c r="L79" i="18" s="1"/>
  <c r="I79" i="18"/>
  <c r="M79" i="18"/>
  <c r="E79" i="42" s="1"/>
  <c r="G80" i="18"/>
  <c r="H80" i="18"/>
  <c r="F80" i="18" s="1"/>
  <c r="I80" i="18"/>
  <c r="L80" i="18"/>
  <c r="D80" i="42" s="1"/>
  <c r="M80" i="18"/>
  <c r="G81" i="18"/>
  <c r="H81" i="18"/>
  <c r="F81" i="18" s="1"/>
  <c r="I81" i="18"/>
  <c r="L81" i="18"/>
  <c r="D81" i="42" s="1"/>
  <c r="M81" i="18"/>
  <c r="E81" i="42" s="1"/>
  <c r="D82" i="18"/>
  <c r="E82" i="18"/>
  <c r="A5" i="30"/>
  <c r="T8" i="30"/>
  <c r="V8" i="30"/>
  <c r="X8" i="30"/>
  <c r="Z8" i="30"/>
  <c r="AB8" i="30"/>
  <c r="AD8" i="30"/>
  <c r="AF8" i="30"/>
  <c r="AH8" i="30"/>
  <c r="AJ8" i="30"/>
  <c r="AL8" i="30"/>
  <c r="AN8" i="30"/>
  <c r="E11" i="30"/>
  <c r="F11" i="30"/>
  <c r="G11" i="30"/>
  <c r="E12" i="30"/>
  <c r="F12" i="30"/>
  <c r="D12" i="30" s="1"/>
  <c r="G12" i="30"/>
  <c r="F13" i="30"/>
  <c r="D13" i="30" s="1"/>
  <c r="F13" i="42" s="1"/>
  <c r="G13" i="30"/>
  <c r="E13" i="30" s="1"/>
  <c r="G13" i="42" s="1"/>
  <c r="F14" i="30"/>
  <c r="D14" i="30" s="1"/>
  <c r="G14" i="30"/>
  <c r="E14" i="30" s="1"/>
  <c r="G14" i="42" s="1"/>
  <c r="I14" i="42" s="1"/>
  <c r="D15" i="30"/>
  <c r="F15" i="42" s="1"/>
  <c r="E15" i="30"/>
  <c r="G15" i="42" s="1"/>
  <c r="F15" i="30"/>
  <c r="G15" i="30"/>
  <c r="G16" i="30"/>
  <c r="H16" i="30"/>
  <c r="I16" i="30"/>
  <c r="J16" i="30"/>
  <c r="K16" i="30"/>
  <c r="L16" i="30"/>
  <c r="M16" i="30"/>
  <c r="N16" i="30"/>
  <c r="O16" i="30"/>
  <c r="O82" i="30" s="1"/>
  <c r="M650" i="44" s="1"/>
  <c r="P16" i="30"/>
  <c r="Q16" i="30"/>
  <c r="R16" i="30"/>
  <c r="S16" i="30"/>
  <c r="T16" i="30"/>
  <c r="U16" i="30"/>
  <c r="V16" i="30"/>
  <c r="W16" i="30"/>
  <c r="W82" i="30" s="1"/>
  <c r="U650" i="44" s="1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M82" i="30" s="1"/>
  <c r="AN16" i="30"/>
  <c r="AO16" i="30"/>
  <c r="D19" i="30"/>
  <c r="F19" i="30"/>
  <c r="G19" i="30"/>
  <c r="E20" i="30"/>
  <c r="G20" i="42" s="1"/>
  <c r="F20" i="30"/>
  <c r="D20" i="30" s="1"/>
  <c r="G20" i="30"/>
  <c r="D21" i="30"/>
  <c r="F21" i="42" s="1"/>
  <c r="F21" i="30"/>
  <c r="G21" i="30"/>
  <c r="E21" i="30" s="1"/>
  <c r="D22" i="30"/>
  <c r="E22" i="30"/>
  <c r="G22" i="42" s="1"/>
  <c r="F22" i="30"/>
  <c r="G22" i="30"/>
  <c r="D23" i="30"/>
  <c r="F23" i="30"/>
  <c r="G23" i="30"/>
  <c r="E23" i="30" s="1"/>
  <c r="G23" i="42" s="1"/>
  <c r="I23" i="42" s="1"/>
  <c r="F24" i="30"/>
  <c r="H24" i="30"/>
  <c r="H82" i="30" s="1"/>
  <c r="F650" i="44" s="1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N82" i="30" s="1"/>
  <c r="AO24" i="30"/>
  <c r="E27" i="30"/>
  <c r="F27" i="30"/>
  <c r="G27" i="30"/>
  <c r="D28" i="30"/>
  <c r="F28" i="42" s="1"/>
  <c r="F28" i="30"/>
  <c r="G28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G32" i="42" s="1"/>
  <c r="F32" i="30"/>
  <c r="G32" i="30"/>
  <c r="D33" i="30"/>
  <c r="F33" i="30"/>
  <c r="G33" i="30"/>
  <c r="D34" i="30"/>
  <c r="E34" i="30"/>
  <c r="F34" i="30"/>
  <c r="G34" i="30"/>
  <c r="D35" i="30"/>
  <c r="F35" i="42" s="1"/>
  <c r="F35" i="30"/>
  <c r="G35" i="30"/>
  <c r="E35" i="30" s="1"/>
  <c r="G35" i="42" s="1"/>
  <c r="H36" i="30"/>
  <c r="I36" i="30"/>
  <c r="J36" i="30"/>
  <c r="K36" i="30"/>
  <c r="L36" i="30"/>
  <c r="M36" i="30"/>
  <c r="N36" i="30"/>
  <c r="O36" i="30"/>
  <c r="P36" i="30"/>
  <c r="Q36" i="30"/>
  <c r="R36" i="30"/>
  <c r="R82" i="30" s="1"/>
  <c r="P650" i="44" s="1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F39" i="42" s="1"/>
  <c r="F39" i="30"/>
  <c r="G39" i="30"/>
  <c r="E39" i="30" s="1"/>
  <c r="E40" i="30"/>
  <c r="F40" i="30"/>
  <c r="G40" i="30"/>
  <c r="D41" i="30"/>
  <c r="F41" i="42" s="1"/>
  <c r="F41" i="30"/>
  <c r="G41" i="30"/>
  <c r="H42" i="30"/>
  <c r="I42" i="30"/>
  <c r="I43" i="30" s="1"/>
  <c r="J42" i="30"/>
  <c r="K42" i="30"/>
  <c r="L42" i="30"/>
  <c r="M42" i="30"/>
  <c r="N42" i="30"/>
  <c r="N43" i="30" s="1"/>
  <c r="O42" i="30"/>
  <c r="P42" i="30"/>
  <c r="Q42" i="30"/>
  <c r="Q43" i="30" s="1"/>
  <c r="R42" i="30"/>
  <c r="S42" i="30"/>
  <c r="T42" i="30"/>
  <c r="U42" i="30"/>
  <c r="V42" i="30"/>
  <c r="V43" i="30" s="1"/>
  <c r="W42" i="30"/>
  <c r="X42" i="30"/>
  <c r="X43" i="30" s="1"/>
  <c r="X82" i="30" s="1"/>
  <c r="V650" i="44" s="1"/>
  <c r="Y42" i="30"/>
  <c r="Y43" i="30" s="1"/>
  <c r="Z42" i="30"/>
  <c r="AA42" i="30"/>
  <c r="AB42" i="30"/>
  <c r="AC42" i="30"/>
  <c r="AD42" i="30"/>
  <c r="AD43" i="30" s="1"/>
  <c r="AE42" i="30"/>
  <c r="AF42" i="30"/>
  <c r="AG42" i="30"/>
  <c r="AG43" i="30" s="1"/>
  <c r="AH42" i="30"/>
  <c r="AI42" i="30"/>
  <c r="AI43" i="30" s="1"/>
  <c r="AJ42" i="30"/>
  <c r="AK42" i="30"/>
  <c r="AL42" i="30"/>
  <c r="AL43" i="30" s="1"/>
  <c r="AM42" i="30"/>
  <c r="AN42" i="30"/>
  <c r="AO42" i="30"/>
  <c r="AO43" i="30" s="1"/>
  <c r="H43" i="30"/>
  <c r="J43" i="30"/>
  <c r="K43" i="30"/>
  <c r="L43" i="30"/>
  <c r="M43" i="30"/>
  <c r="O43" i="30"/>
  <c r="P43" i="30"/>
  <c r="R43" i="30"/>
  <c r="S43" i="30"/>
  <c r="T43" i="30"/>
  <c r="U43" i="30"/>
  <c r="W43" i="30"/>
  <c r="Z43" i="30"/>
  <c r="AA43" i="30"/>
  <c r="AB43" i="30"/>
  <c r="AC43" i="30"/>
  <c r="AE43" i="30"/>
  <c r="AF43" i="30"/>
  <c r="AH43" i="30"/>
  <c r="AJ43" i="30"/>
  <c r="AK43" i="30"/>
  <c r="AM43" i="30"/>
  <c r="AN43" i="30"/>
  <c r="D45" i="30"/>
  <c r="E45" i="30"/>
  <c r="G45" i="42" s="1"/>
  <c r="F45" i="30"/>
  <c r="G45" i="30"/>
  <c r="E47" i="30"/>
  <c r="G47" i="42" s="1"/>
  <c r="F47" i="30"/>
  <c r="D47" i="30" s="1"/>
  <c r="G47" i="30"/>
  <c r="D49" i="30"/>
  <c r="F49" i="30"/>
  <c r="G49" i="30"/>
  <c r="E49" i="30" s="1"/>
  <c r="G49" i="42" s="1"/>
  <c r="E51" i="30"/>
  <c r="F51" i="30"/>
  <c r="D51" i="30" s="1"/>
  <c r="F51" i="42" s="1"/>
  <c r="G51" i="30"/>
  <c r="D54" i="30"/>
  <c r="F54" i="30"/>
  <c r="G54" i="30"/>
  <c r="E55" i="30"/>
  <c r="G55" i="42" s="1"/>
  <c r="F55" i="30"/>
  <c r="G55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C82" i="30" s="1"/>
  <c r="AA650" i="44" s="1"/>
  <c r="AD56" i="30"/>
  <c r="AE56" i="30"/>
  <c r="AF56" i="30"/>
  <c r="AG56" i="30"/>
  <c r="AH56" i="30"/>
  <c r="AI56" i="30"/>
  <c r="AJ56" i="30"/>
  <c r="AK56" i="30"/>
  <c r="AK82" i="30" s="1"/>
  <c r="AL56" i="30"/>
  <c r="AM56" i="30"/>
  <c r="AN56" i="30"/>
  <c r="AO56" i="30"/>
  <c r="D59" i="30"/>
  <c r="F59" i="30"/>
  <c r="G59" i="30"/>
  <c r="E59" i="30" s="1"/>
  <c r="E60" i="30"/>
  <c r="G60" i="42" s="1"/>
  <c r="F60" i="30"/>
  <c r="D60" i="30" s="1"/>
  <c r="G60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E64" i="30"/>
  <c r="F64" i="30"/>
  <c r="D64" i="30" s="1"/>
  <c r="G64" i="30"/>
  <c r="D65" i="30"/>
  <c r="F65" i="42" s="1"/>
  <c r="E65" i="30"/>
  <c r="G65" i="42" s="1"/>
  <c r="F65" i="30"/>
  <c r="G65" i="30"/>
  <c r="G66" i="30" s="1"/>
  <c r="F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F70" i="30"/>
  <c r="D70" i="30" s="1"/>
  <c r="G70" i="30"/>
  <c r="E70" i="30" s="1"/>
  <c r="F71" i="30"/>
  <c r="D71" i="30" s="1"/>
  <c r="F71" i="42" s="1"/>
  <c r="G71" i="30"/>
  <c r="E71" i="30" s="1"/>
  <c r="G71" i="42" s="1"/>
  <c r="K71" i="30"/>
  <c r="F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F74" i="42" s="1"/>
  <c r="E74" i="30"/>
  <c r="G74" i="42" s="1"/>
  <c r="F74" i="30"/>
  <c r="G74" i="30"/>
  <c r="D75" i="30"/>
  <c r="E75" i="30"/>
  <c r="F75" i="30"/>
  <c r="G75" i="30"/>
  <c r="D76" i="30"/>
  <c r="F76" i="42" s="1"/>
  <c r="E76" i="30"/>
  <c r="G76" i="42" s="1"/>
  <c r="F76" i="30"/>
  <c r="G76" i="30"/>
  <c r="D77" i="30"/>
  <c r="E77" i="30"/>
  <c r="F77" i="30"/>
  <c r="G77" i="30"/>
  <c r="D78" i="30"/>
  <c r="F78" i="42" s="1"/>
  <c r="E78" i="30"/>
  <c r="G78" i="42" s="1"/>
  <c r="F78" i="30"/>
  <c r="G78" i="30"/>
  <c r="D79" i="30"/>
  <c r="E79" i="30"/>
  <c r="F79" i="30"/>
  <c r="G79" i="30"/>
  <c r="D80" i="30"/>
  <c r="F80" i="42" s="1"/>
  <c r="H80" i="42" s="1"/>
  <c r="E80" i="30"/>
  <c r="F80" i="30"/>
  <c r="G80" i="30"/>
  <c r="D81" i="30"/>
  <c r="E81" i="30"/>
  <c r="F81" i="30"/>
  <c r="G81" i="30"/>
  <c r="L82" i="30"/>
  <c r="J650" i="44" s="1"/>
  <c r="T82" i="30"/>
  <c r="R650" i="44" s="1"/>
  <c r="AB82" i="30"/>
  <c r="Z650" i="44" s="1"/>
  <c r="AE82" i="30"/>
  <c r="AC650" i="44" s="1"/>
  <c r="AF82" i="30"/>
  <c r="AJ82" i="30"/>
  <c r="A5" i="42"/>
  <c r="D11" i="42"/>
  <c r="E11" i="42"/>
  <c r="F12" i="42"/>
  <c r="G12" i="42"/>
  <c r="I12" i="42"/>
  <c r="I13" i="42"/>
  <c r="E14" i="42"/>
  <c r="F14" i="42"/>
  <c r="D15" i="42"/>
  <c r="F19" i="42"/>
  <c r="E20" i="42"/>
  <c r="F20" i="42"/>
  <c r="D21" i="42"/>
  <c r="H21" i="42" s="1"/>
  <c r="E21" i="42"/>
  <c r="G21" i="42"/>
  <c r="F22" i="42"/>
  <c r="D23" i="42"/>
  <c r="F23" i="42"/>
  <c r="E27" i="42"/>
  <c r="G27" i="42"/>
  <c r="F32" i="42"/>
  <c r="D33" i="42"/>
  <c r="F34" i="42"/>
  <c r="G34" i="42"/>
  <c r="I34" i="42"/>
  <c r="I35" i="42"/>
  <c r="G39" i="42"/>
  <c r="D40" i="42"/>
  <c r="G40" i="42"/>
  <c r="I40" i="42"/>
  <c r="E42" i="42"/>
  <c r="E43" i="42"/>
  <c r="D45" i="42"/>
  <c r="F45" i="42"/>
  <c r="H45" i="42" s="1"/>
  <c r="F47" i="42"/>
  <c r="I47" i="42"/>
  <c r="F49" i="42"/>
  <c r="H49" i="42"/>
  <c r="E51" i="42"/>
  <c r="G51" i="42"/>
  <c r="E54" i="42"/>
  <c r="F54" i="42"/>
  <c r="D55" i="42"/>
  <c r="E56" i="42"/>
  <c r="G59" i="42"/>
  <c r="F60" i="42"/>
  <c r="D64" i="42"/>
  <c r="F64" i="42"/>
  <c r="H64" i="42"/>
  <c r="E65" i="42"/>
  <c r="E71" i="42"/>
  <c r="D73" i="42"/>
  <c r="F73" i="42"/>
  <c r="H73" i="42" s="1"/>
  <c r="G73" i="42"/>
  <c r="I73" i="42"/>
  <c r="D74" i="42"/>
  <c r="F75" i="42"/>
  <c r="G75" i="42"/>
  <c r="E76" i="42"/>
  <c r="F77" i="42"/>
  <c r="G77" i="42"/>
  <c r="I77" i="42"/>
  <c r="D78" i="42"/>
  <c r="D79" i="42"/>
  <c r="F79" i="42"/>
  <c r="G79" i="42"/>
  <c r="I79" i="42" s="1"/>
  <c r="H79" i="42"/>
  <c r="E80" i="42"/>
  <c r="G80" i="42"/>
  <c r="F81" i="42"/>
  <c r="G81" i="42"/>
  <c r="I81" i="42"/>
  <c r="A5" i="7"/>
  <c r="D11" i="7"/>
  <c r="E11" i="7"/>
  <c r="D12" i="7"/>
  <c r="E12" i="7"/>
  <c r="D13" i="7"/>
  <c r="E13" i="7"/>
  <c r="AA13" i="7"/>
  <c r="AA16" i="7" s="1"/>
  <c r="D14" i="7"/>
  <c r="E14" i="7"/>
  <c r="D15" i="7"/>
  <c r="E15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B16" i="7"/>
  <c r="AC16" i="7"/>
  <c r="AD16" i="7"/>
  <c r="AE16" i="7"/>
  <c r="AF16" i="7"/>
  <c r="AG16" i="7"/>
  <c r="D19" i="7"/>
  <c r="E19" i="7"/>
  <c r="E24" i="7" s="1"/>
  <c r="D20" i="7"/>
  <c r="E20" i="7"/>
  <c r="D21" i="7"/>
  <c r="E21" i="7"/>
  <c r="D22" i="7"/>
  <c r="E22" i="7"/>
  <c r="D23" i="7"/>
  <c r="E23" i="7"/>
  <c r="D24" i="7"/>
  <c r="F24" i="7"/>
  <c r="G24" i="7"/>
  <c r="H24" i="7"/>
  <c r="I24" i="7"/>
  <c r="J24" i="7"/>
  <c r="K24" i="7"/>
  <c r="L24" i="7"/>
  <c r="M24" i="7"/>
  <c r="N24" i="7"/>
  <c r="N82" i="7" s="1"/>
  <c r="N91" i="7" s="1"/>
  <c r="O24" i="7"/>
  <c r="P24" i="7"/>
  <c r="Q24" i="7"/>
  <c r="R24" i="7"/>
  <c r="S24" i="7"/>
  <c r="T24" i="7"/>
  <c r="U24" i="7"/>
  <c r="V24" i="7"/>
  <c r="V82" i="7" s="1"/>
  <c r="V91" i="7" s="1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D36" i="7" s="1"/>
  <c r="E33" i="7"/>
  <c r="D34" i="7"/>
  <c r="E34" i="7"/>
  <c r="D35" i="7"/>
  <c r="E35" i="7"/>
  <c r="F36" i="7"/>
  <c r="G36" i="7"/>
  <c r="H36" i="7"/>
  <c r="I36" i="7"/>
  <c r="J36" i="7"/>
  <c r="K36" i="7"/>
  <c r="L36" i="7"/>
  <c r="M36" i="7"/>
  <c r="N36" i="7"/>
  <c r="O36" i="7"/>
  <c r="O82" i="7" s="1"/>
  <c r="O91" i="7" s="1"/>
  <c r="P36" i="7"/>
  <c r="Q36" i="7"/>
  <c r="R36" i="7"/>
  <c r="S36" i="7"/>
  <c r="T36" i="7"/>
  <c r="U36" i="7"/>
  <c r="V36" i="7"/>
  <c r="W36" i="7"/>
  <c r="W82" i="7" s="1"/>
  <c r="W91" i="7" s="1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E42" i="7" s="1"/>
  <c r="F42" i="7"/>
  <c r="F43" i="7" s="1"/>
  <c r="G42" i="7"/>
  <c r="H42" i="7"/>
  <c r="I42" i="7"/>
  <c r="J42" i="7"/>
  <c r="K42" i="7"/>
  <c r="K43" i="7" s="1"/>
  <c r="L42" i="7"/>
  <c r="M42" i="7"/>
  <c r="N42" i="7"/>
  <c r="N43" i="7" s="1"/>
  <c r="O42" i="7"/>
  <c r="P42" i="7"/>
  <c r="Q42" i="7"/>
  <c r="R42" i="7"/>
  <c r="R43" i="7" s="1"/>
  <c r="S42" i="7"/>
  <c r="S43" i="7" s="1"/>
  <c r="T42" i="7"/>
  <c r="U42" i="7"/>
  <c r="V42" i="7"/>
  <c r="V43" i="7" s="1"/>
  <c r="W42" i="7"/>
  <c r="X42" i="7"/>
  <c r="Y42" i="7"/>
  <c r="Z42" i="7"/>
  <c r="AA42" i="7"/>
  <c r="AA43" i="7" s="1"/>
  <c r="AB42" i="7"/>
  <c r="AC42" i="7"/>
  <c r="AD42" i="7"/>
  <c r="AD43" i="7" s="1"/>
  <c r="AE42" i="7"/>
  <c r="AF42" i="7"/>
  <c r="AG42" i="7"/>
  <c r="E43" i="7"/>
  <c r="G43" i="7"/>
  <c r="H43" i="7"/>
  <c r="I43" i="7"/>
  <c r="J43" i="7"/>
  <c r="L43" i="7"/>
  <c r="M43" i="7"/>
  <c r="O43" i="7"/>
  <c r="P43" i="7"/>
  <c r="Q43" i="7"/>
  <c r="T43" i="7"/>
  <c r="U43" i="7"/>
  <c r="W43" i="7"/>
  <c r="X43" i="7"/>
  <c r="Y43" i="7"/>
  <c r="Z43" i="7"/>
  <c r="AB43" i="7"/>
  <c r="AC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E56" i="7" s="1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D61" i="7" s="1"/>
  <c r="E59" i="7"/>
  <c r="E61" i="7" s="1"/>
  <c r="D60" i="7"/>
  <c r="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E66" i="7" s="1"/>
  <c r="D65" i="7"/>
  <c r="E65" i="7"/>
  <c r="D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D72" i="7" s="1"/>
  <c r="E70" i="7"/>
  <c r="D71" i="7"/>
  <c r="I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G74" i="7"/>
  <c r="K74" i="7"/>
  <c r="S74" i="7"/>
  <c r="G74" i="55" s="1"/>
  <c r="E74" i="55" s="1"/>
  <c r="G74" i="57" s="1"/>
  <c r="I74" i="57" s="1"/>
  <c r="Y74" i="7"/>
  <c r="G74" i="27" s="1"/>
  <c r="AG74" i="7"/>
  <c r="G74" i="29" s="1"/>
  <c r="E74" i="29" s="1"/>
  <c r="G74" i="41" s="1"/>
  <c r="I74" i="41" s="1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F82" i="7"/>
  <c r="F91" i="7" s="1"/>
  <c r="J82" i="7"/>
  <c r="J91" i="7" s="1"/>
  <c r="Q82" i="7"/>
  <c r="Q91" i="7" s="1"/>
  <c r="AD82" i="7"/>
  <c r="AD91" i="7" s="1"/>
  <c r="AE82" i="7"/>
  <c r="AE91" i="7" s="1"/>
  <c r="D86" i="7"/>
  <c r="Y86" i="7"/>
  <c r="E87" i="7"/>
  <c r="Z87" i="7"/>
  <c r="D87" i="7" s="1"/>
  <c r="E88" i="7"/>
  <c r="Z88" i="7"/>
  <c r="D88" i="7" s="1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AA89" i="7"/>
  <c r="AB89" i="7"/>
  <c r="AC89" i="7"/>
  <c r="AD89" i="7"/>
  <c r="AE89" i="7"/>
  <c r="AF89" i="7"/>
  <c r="AG89" i="7"/>
  <c r="I94" i="7"/>
  <c r="M94" i="7"/>
  <c r="O94" i="7"/>
  <c r="Q94" i="7"/>
  <c r="S94" i="7"/>
  <c r="U94" i="7"/>
  <c r="W94" i="7"/>
  <c r="Y94" i="7"/>
  <c r="AA94" i="7"/>
  <c r="AC94" i="7"/>
  <c r="AE94" i="7"/>
  <c r="AG94" i="7"/>
  <c r="A5" i="5"/>
  <c r="A4" i="15"/>
  <c r="A5" i="15"/>
  <c r="D11" i="15"/>
  <c r="E11" i="15"/>
  <c r="J11" i="15"/>
  <c r="K11" i="15"/>
  <c r="D12" i="15"/>
  <c r="E12" i="15"/>
  <c r="E16" i="15" s="1"/>
  <c r="J12" i="15"/>
  <c r="K12" i="15"/>
  <c r="D13" i="15"/>
  <c r="E13" i="15"/>
  <c r="J13" i="15"/>
  <c r="J16" i="15" s="1"/>
  <c r="K13" i="15"/>
  <c r="D14" i="15"/>
  <c r="E14" i="15"/>
  <c r="J14" i="15"/>
  <c r="K14" i="15"/>
  <c r="D15" i="15"/>
  <c r="D16" i="15" s="1"/>
  <c r="E15" i="15"/>
  <c r="J15" i="15"/>
  <c r="K15" i="15"/>
  <c r="D19" i="15"/>
  <c r="E19" i="15"/>
  <c r="E24" i="15" s="1"/>
  <c r="J19" i="15"/>
  <c r="K19" i="15"/>
  <c r="D20" i="15"/>
  <c r="E20" i="15"/>
  <c r="J20" i="15"/>
  <c r="K20" i="15"/>
  <c r="D21" i="15"/>
  <c r="E21" i="15"/>
  <c r="J21" i="15"/>
  <c r="K21" i="15"/>
  <c r="D22" i="15"/>
  <c r="E22" i="15"/>
  <c r="J22" i="15"/>
  <c r="K22" i="15"/>
  <c r="D23" i="15"/>
  <c r="E23" i="15"/>
  <c r="J23" i="15"/>
  <c r="K23" i="15"/>
  <c r="D24" i="15"/>
  <c r="D27" i="15"/>
  <c r="E27" i="15"/>
  <c r="J27" i="15"/>
  <c r="J29" i="15" s="1"/>
  <c r="K27" i="15"/>
  <c r="D28" i="15"/>
  <c r="E28" i="15"/>
  <c r="E29" i="15" s="1"/>
  <c r="J28" i="15"/>
  <c r="K28" i="15"/>
  <c r="K29" i="15"/>
  <c r="D32" i="15"/>
  <c r="E32" i="15"/>
  <c r="J32" i="15"/>
  <c r="K32" i="15"/>
  <c r="D33" i="15"/>
  <c r="E33" i="15"/>
  <c r="J33" i="15"/>
  <c r="K33" i="15"/>
  <c r="D34" i="15"/>
  <c r="E34" i="15"/>
  <c r="J34" i="15"/>
  <c r="K34" i="15"/>
  <c r="D35" i="15"/>
  <c r="E35" i="15"/>
  <c r="J35" i="15"/>
  <c r="K35" i="15"/>
  <c r="D36" i="15"/>
  <c r="K36" i="15"/>
  <c r="L37" i="15"/>
  <c r="M37" i="15"/>
  <c r="D39" i="15"/>
  <c r="E39" i="15"/>
  <c r="J39" i="15"/>
  <c r="K39" i="15"/>
  <c r="D40" i="15"/>
  <c r="E40" i="15"/>
  <c r="E42" i="15" s="1"/>
  <c r="E43" i="15" s="1"/>
  <c r="J40" i="15"/>
  <c r="K40" i="15"/>
  <c r="K42" i="15" s="1"/>
  <c r="K43" i="15" s="1"/>
  <c r="D41" i="15"/>
  <c r="E41" i="15"/>
  <c r="J41" i="15"/>
  <c r="K41" i="15"/>
  <c r="D42" i="15"/>
  <c r="J42" i="15"/>
  <c r="D43" i="15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E56" i="15" s="1"/>
  <c r="J54" i="15"/>
  <c r="J56" i="15" s="1"/>
  <c r="K54" i="15"/>
  <c r="K56" i="15" s="1"/>
  <c r="D55" i="15"/>
  <c r="E55" i="15"/>
  <c r="J55" i="15"/>
  <c r="K55" i="15"/>
  <c r="D56" i="15"/>
  <c r="D59" i="15"/>
  <c r="D61" i="15" s="1"/>
  <c r="E59" i="15"/>
  <c r="J59" i="15"/>
  <c r="J61" i="15" s="1"/>
  <c r="K59" i="15"/>
  <c r="D60" i="15"/>
  <c r="E60" i="15"/>
  <c r="J60" i="15"/>
  <c r="K60" i="15"/>
  <c r="K61" i="15"/>
  <c r="D64" i="15"/>
  <c r="D66" i="15" s="1"/>
  <c r="E64" i="15"/>
  <c r="J64" i="15"/>
  <c r="K64" i="15"/>
  <c r="D65" i="15"/>
  <c r="E65" i="15"/>
  <c r="J65" i="15"/>
  <c r="K65" i="15"/>
  <c r="E66" i="15"/>
  <c r="J66" i="15"/>
  <c r="K66" i="15"/>
  <c r="D70" i="15"/>
  <c r="E70" i="15"/>
  <c r="J70" i="15"/>
  <c r="K70" i="15"/>
  <c r="K72" i="15" s="1"/>
  <c r="D71" i="15"/>
  <c r="E71" i="15"/>
  <c r="J71" i="15"/>
  <c r="J72" i="15" s="1"/>
  <c r="K71" i="15"/>
  <c r="D72" i="15"/>
  <c r="E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E86" i="15"/>
  <c r="E89" i="15" s="1"/>
  <c r="J86" i="15"/>
  <c r="K86" i="15"/>
  <c r="D87" i="15"/>
  <c r="E87" i="15"/>
  <c r="I87" i="15"/>
  <c r="J87" i="15"/>
  <c r="K87" i="15"/>
  <c r="D88" i="15"/>
  <c r="E88" i="15"/>
  <c r="J88" i="15"/>
  <c r="K88" i="15"/>
  <c r="J89" i="15"/>
  <c r="K89" i="15"/>
  <c r="A5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W11" i="27"/>
  <c r="AF11" i="27"/>
  <c r="AF16" i="27" s="1"/>
  <c r="AG11" i="27"/>
  <c r="AH11" i="27"/>
  <c r="AI11" i="27"/>
  <c r="AJ11" i="27"/>
  <c r="AK11" i="27"/>
  <c r="AL11" i="27"/>
  <c r="AM11" i="27"/>
  <c r="AN11" i="27"/>
  <c r="AN16" i="27" s="1"/>
  <c r="AO11" i="27"/>
  <c r="F12" i="27"/>
  <c r="G12" i="27"/>
  <c r="AF12" i="27"/>
  <c r="AG12" i="27"/>
  <c r="AH12" i="27"/>
  <c r="AI12" i="27"/>
  <c r="AJ12" i="27"/>
  <c r="AK12" i="27"/>
  <c r="AL12" i="27"/>
  <c r="AM12" i="27"/>
  <c r="AN12" i="27"/>
  <c r="AO12" i="27"/>
  <c r="F13" i="27"/>
  <c r="G13" i="27"/>
  <c r="AF13" i="27"/>
  <c r="AG13" i="27"/>
  <c r="AH13" i="27"/>
  <c r="AI13" i="27"/>
  <c r="AJ13" i="27"/>
  <c r="AK13" i="27"/>
  <c r="AL13" i="27"/>
  <c r="AL16" i="27" s="1"/>
  <c r="AM13" i="27"/>
  <c r="AN13" i="27"/>
  <c r="AO13" i="27"/>
  <c r="F14" i="27"/>
  <c r="G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AF15" i="27"/>
  <c r="AG15" i="27"/>
  <c r="AH15" i="27"/>
  <c r="AH16" i="27" s="1"/>
  <c r="AI15" i="27"/>
  <c r="AJ15" i="27"/>
  <c r="AK15" i="27"/>
  <c r="AL15" i="27"/>
  <c r="AM15" i="27"/>
  <c r="AN15" i="27"/>
  <c r="AO15" i="27"/>
  <c r="AI16" i="27"/>
  <c r="AJ16" i="27"/>
  <c r="AK16" i="27"/>
  <c r="F19" i="27"/>
  <c r="F24" i="27" s="1"/>
  <c r="G19" i="27"/>
  <c r="AF19" i="27"/>
  <c r="AG19" i="27"/>
  <c r="AH19" i="27"/>
  <c r="AI19" i="27"/>
  <c r="AJ19" i="27"/>
  <c r="AK19" i="27"/>
  <c r="AK24" i="27" s="1"/>
  <c r="AL19" i="27"/>
  <c r="AM19" i="27"/>
  <c r="AN19" i="27"/>
  <c r="AO19" i="27"/>
  <c r="F20" i="27"/>
  <c r="G20" i="27"/>
  <c r="AF20" i="27"/>
  <c r="AG20" i="27"/>
  <c r="AH20" i="27"/>
  <c r="AI20" i="27"/>
  <c r="AI24" i="27" s="1"/>
  <c r="AJ20" i="27"/>
  <c r="AK20" i="27"/>
  <c r="AL20" i="27"/>
  <c r="AM20" i="27"/>
  <c r="AN20" i="27"/>
  <c r="AO20" i="27"/>
  <c r="F21" i="27"/>
  <c r="G21" i="27"/>
  <c r="AF21" i="27"/>
  <c r="AF24" i="27" s="1"/>
  <c r="AG21" i="27"/>
  <c r="AH21" i="27"/>
  <c r="AI21" i="27"/>
  <c r="AJ21" i="27"/>
  <c r="AK21" i="27"/>
  <c r="AL21" i="27"/>
  <c r="AM21" i="27"/>
  <c r="AN21" i="27"/>
  <c r="AO21" i="27"/>
  <c r="F22" i="27"/>
  <c r="G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AF23" i="27"/>
  <c r="AG23" i="27"/>
  <c r="AH23" i="27"/>
  <c r="AI23" i="27"/>
  <c r="AJ23" i="27"/>
  <c r="AK23" i="27"/>
  <c r="AL23" i="27"/>
  <c r="AM23" i="27"/>
  <c r="AN23" i="27"/>
  <c r="AO23" i="27"/>
  <c r="G24" i="27"/>
  <c r="AG24" i="27"/>
  <c r="AM24" i="27"/>
  <c r="F27" i="27"/>
  <c r="G27" i="27"/>
  <c r="O27" i="27"/>
  <c r="O29" i="27" s="1"/>
  <c r="AF27" i="27"/>
  <c r="AF29" i="27" s="1"/>
  <c r="AG27" i="27"/>
  <c r="AH27" i="27"/>
  <c r="AI27" i="27"/>
  <c r="AJ27" i="27"/>
  <c r="AK27" i="27"/>
  <c r="AK29" i="27" s="1"/>
  <c r="AL27" i="27"/>
  <c r="AM27" i="27"/>
  <c r="AN27" i="27"/>
  <c r="AN29" i="27" s="1"/>
  <c r="AO27" i="27"/>
  <c r="AO29" i="27" s="1"/>
  <c r="F28" i="27"/>
  <c r="G28" i="27"/>
  <c r="AF28" i="27"/>
  <c r="AG28" i="27"/>
  <c r="AH28" i="27"/>
  <c r="AI28" i="27"/>
  <c r="AJ28" i="27"/>
  <c r="AJ29" i="27" s="1"/>
  <c r="AK28" i="27"/>
  <c r="AL28" i="27"/>
  <c r="AM28" i="27"/>
  <c r="AN28" i="27"/>
  <c r="AO28" i="27"/>
  <c r="F29" i="27"/>
  <c r="AG29" i="27"/>
  <c r="AL29" i="27"/>
  <c r="AM29" i="27"/>
  <c r="F32" i="27"/>
  <c r="G32" i="27"/>
  <c r="U32" i="27"/>
  <c r="AF32" i="27"/>
  <c r="AF36" i="27" s="1"/>
  <c r="AG32" i="27"/>
  <c r="AH32" i="27"/>
  <c r="AI32" i="27"/>
  <c r="AJ32" i="27"/>
  <c r="AK32" i="27"/>
  <c r="AL32" i="27"/>
  <c r="AL36" i="27" s="1"/>
  <c r="AM32" i="27"/>
  <c r="AM36" i="27" s="1"/>
  <c r="AN32" i="27"/>
  <c r="AO32" i="27"/>
  <c r="F33" i="27"/>
  <c r="G33" i="27"/>
  <c r="AF33" i="27"/>
  <c r="AG33" i="27"/>
  <c r="AH33" i="27"/>
  <c r="AI33" i="27"/>
  <c r="AJ33" i="27"/>
  <c r="AK33" i="27"/>
  <c r="AL33" i="27"/>
  <c r="AM33" i="27"/>
  <c r="AN33" i="27"/>
  <c r="AO33" i="27"/>
  <c r="F34" i="27"/>
  <c r="G34" i="27"/>
  <c r="AF34" i="27"/>
  <c r="AG34" i="27"/>
  <c r="AH34" i="27"/>
  <c r="AI34" i="27"/>
  <c r="AJ34" i="27"/>
  <c r="AK34" i="27"/>
  <c r="AL34" i="27"/>
  <c r="AM34" i="27"/>
  <c r="AN34" i="27"/>
  <c r="AO34" i="27"/>
  <c r="F35" i="27"/>
  <c r="G35" i="27"/>
  <c r="AF35" i="27"/>
  <c r="AG35" i="27"/>
  <c r="AH35" i="27"/>
  <c r="AI35" i="27"/>
  <c r="AJ35" i="27"/>
  <c r="AK35" i="27"/>
  <c r="AL35" i="27"/>
  <c r="AM35" i="27"/>
  <c r="AN35" i="27"/>
  <c r="AO35" i="27"/>
  <c r="AI36" i="27"/>
  <c r="AN36" i="27"/>
  <c r="F39" i="27"/>
  <c r="G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AF40" i="27"/>
  <c r="AG40" i="27"/>
  <c r="AG42" i="27" s="1"/>
  <c r="AH40" i="27"/>
  <c r="AH42" i="27" s="1"/>
  <c r="AI40" i="27"/>
  <c r="AJ40" i="27"/>
  <c r="AK40" i="27"/>
  <c r="AL40" i="27"/>
  <c r="AM40" i="27"/>
  <c r="AN40" i="27"/>
  <c r="AO40" i="27"/>
  <c r="AO42" i="27" s="1"/>
  <c r="AO43" i="27" s="1"/>
  <c r="F41" i="27"/>
  <c r="G41" i="27"/>
  <c r="AF41" i="27"/>
  <c r="AG41" i="27"/>
  <c r="AH41" i="27"/>
  <c r="AI41" i="27"/>
  <c r="AJ41" i="27"/>
  <c r="AK41" i="27"/>
  <c r="AL41" i="27"/>
  <c r="AL42" i="27" s="1"/>
  <c r="AL43" i="27" s="1"/>
  <c r="AM41" i="27"/>
  <c r="AN41" i="27"/>
  <c r="AO41" i="27"/>
  <c r="AF42" i="27"/>
  <c r="AI42" i="27"/>
  <c r="AM42" i="27"/>
  <c r="AM43" i="27" s="1"/>
  <c r="AN42" i="27"/>
  <c r="AN43" i="27" s="1"/>
  <c r="AF43" i="27"/>
  <c r="AG43" i="27"/>
  <c r="AH43" i="27"/>
  <c r="AI43" i="27"/>
  <c r="F45" i="27"/>
  <c r="G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AF54" i="27"/>
  <c r="AG54" i="27"/>
  <c r="AH54" i="27"/>
  <c r="AI54" i="27"/>
  <c r="AJ54" i="27"/>
  <c r="AK54" i="27"/>
  <c r="AK56" i="27" s="1"/>
  <c r="AL54" i="27"/>
  <c r="AL56" i="27" s="1"/>
  <c r="AM54" i="27"/>
  <c r="AN54" i="27"/>
  <c r="AO54" i="27"/>
  <c r="F55" i="27"/>
  <c r="G55" i="27"/>
  <c r="AF55" i="27"/>
  <c r="AF56" i="27" s="1"/>
  <c r="AG55" i="27"/>
  <c r="AH55" i="27"/>
  <c r="AI55" i="27"/>
  <c r="AJ55" i="27"/>
  <c r="AK55" i="27"/>
  <c r="AL55" i="27"/>
  <c r="AM55" i="27"/>
  <c r="AN55" i="27"/>
  <c r="AN56" i="27" s="1"/>
  <c r="AO55" i="27"/>
  <c r="AG56" i="27"/>
  <c r="AH56" i="27"/>
  <c r="AI56" i="27"/>
  <c r="AO56" i="27"/>
  <c r="F59" i="27"/>
  <c r="G59" i="27"/>
  <c r="K59" i="27"/>
  <c r="AF59" i="27"/>
  <c r="AF61" i="27" s="1"/>
  <c r="AG59" i="27"/>
  <c r="AH59" i="27"/>
  <c r="AH61" i="27" s="1"/>
  <c r="AI59" i="27"/>
  <c r="AI61" i="27" s="1"/>
  <c r="AJ59" i="27"/>
  <c r="AJ61" i="27" s="1"/>
  <c r="AK59" i="27"/>
  <c r="AL59" i="27"/>
  <c r="AM59" i="27"/>
  <c r="AN59" i="27"/>
  <c r="AO59" i="27"/>
  <c r="F60" i="27"/>
  <c r="F61" i="27" s="1"/>
  <c r="G60" i="27"/>
  <c r="M60" i="27"/>
  <c r="AF60" i="27"/>
  <c r="AG60" i="27"/>
  <c r="AH60" i="27"/>
  <c r="AI60" i="27"/>
  <c r="AJ60" i="27"/>
  <c r="AK60" i="27"/>
  <c r="AL60" i="27"/>
  <c r="AM60" i="27"/>
  <c r="AM61" i="27" s="1"/>
  <c r="AN60" i="27"/>
  <c r="AO60" i="27"/>
  <c r="G61" i="27"/>
  <c r="AG61" i="27"/>
  <c r="AL61" i="27"/>
  <c r="AN61" i="27"/>
  <c r="AO61" i="27"/>
  <c r="F64" i="27"/>
  <c r="G64" i="27"/>
  <c r="Z64" i="27"/>
  <c r="Z66" i="27" s="1"/>
  <c r="AF64" i="27"/>
  <c r="AG64" i="27"/>
  <c r="AG66" i="27" s="1"/>
  <c r="AH64" i="27"/>
  <c r="AI64" i="27"/>
  <c r="AJ64" i="27"/>
  <c r="AK64" i="27"/>
  <c r="AL64" i="27"/>
  <c r="AM64" i="27"/>
  <c r="AN64" i="27"/>
  <c r="AO64" i="27"/>
  <c r="AO66" i="27" s="1"/>
  <c r="F65" i="27"/>
  <c r="G65" i="27"/>
  <c r="Z65" i="27"/>
  <c r="AF65" i="27"/>
  <c r="AG65" i="27"/>
  <c r="AH65" i="27"/>
  <c r="AI65" i="27"/>
  <c r="AJ65" i="27"/>
  <c r="AJ66" i="27" s="1"/>
  <c r="AK65" i="27"/>
  <c r="AK66" i="27" s="1"/>
  <c r="AL65" i="27"/>
  <c r="AM65" i="27"/>
  <c r="AN65" i="27"/>
  <c r="AO65" i="27"/>
  <c r="G66" i="27"/>
  <c r="AH66" i="27"/>
  <c r="AL66" i="27"/>
  <c r="AM66" i="27"/>
  <c r="F70" i="27"/>
  <c r="G70" i="27"/>
  <c r="Q70" i="27"/>
  <c r="Q72" i="27" s="1"/>
  <c r="AF70" i="27"/>
  <c r="AF72" i="27" s="1"/>
  <c r="AG70" i="27"/>
  <c r="AH70" i="27"/>
  <c r="AI70" i="27"/>
  <c r="AJ70" i="27"/>
  <c r="AK70" i="27"/>
  <c r="AL70" i="27"/>
  <c r="AM70" i="27"/>
  <c r="AM72" i="27" s="1"/>
  <c r="AN70" i="27"/>
  <c r="AN72" i="27" s="1"/>
  <c r="AO70" i="27"/>
  <c r="F71" i="27"/>
  <c r="G71" i="27"/>
  <c r="Q71" i="27"/>
  <c r="AF71" i="27"/>
  <c r="AG71" i="27"/>
  <c r="AH71" i="27"/>
  <c r="AI71" i="27"/>
  <c r="AJ71" i="27"/>
  <c r="AK71" i="27"/>
  <c r="AL71" i="27"/>
  <c r="AM71" i="27"/>
  <c r="AN71" i="27"/>
  <c r="AO71" i="27"/>
  <c r="AH72" i="27"/>
  <c r="AI72" i="27"/>
  <c r="AJ72" i="27"/>
  <c r="AK72" i="27"/>
  <c r="F73" i="27"/>
  <c r="G73" i="27"/>
  <c r="O73" i="27"/>
  <c r="AF73" i="27"/>
  <c r="AG73" i="27"/>
  <c r="AH73" i="27"/>
  <c r="AI73" i="27"/>
  <c r="AJ73" i="27"/>
  <c r="AK73" i="27"/>
  <c r="AL73" i="27"/>
  <c r="AM73" i="27"/>
  <c r="AN73" i="27"/>
  <c r="AO73" i="27"/>
  <c r="F74" i="27"/>
  <c r="Q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R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H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AF81" i="27"/>
  <c r="AG81" i="27"/>
  <c r="AH81" i="27"/>
  <c r="AI81" i="27"/>
  <c r="AJ81" i="27"/>
  <c r="AK81" i="27"/>
  <c r="AL81" i="27"/>
  <c r="AM81" i="27"/>
  <c r="AN81" i="27"/>
  <c r="AO81" i="27"/>
  <c r="AF82" i="27"/>
  <c r="AF91" i="27" s="1"/>
  <c r="F86" i="27"/>
  <c r="G86" i="27"/>
  <c r="H86" i="27"/>
  <c r="I86" i="27"/>
  <c r="J86" i="27"/>
  <c r="K86" i="27"/>
  <c r="L86" i="27"/>
  <c r="M86" i="27"/>
  <c r="N86" i="27"/>
  <c r="N89" i="27" s="1"/>
  <c r="O86" i="27"/>
  <c r="O89" i="27" s="1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D89" i="27" s="1"/>
  <c r="AE86" i="27"/>
  <c r="AE89" i="27" s="1"/>
  <c r="AF86" i="27"/>
  <c r="AG86" i="27"/>
  <c r="AH86" i="27"/>
  <c r="AI86" i="27"/>
  <c r="AJ86" i="27"/>
  <c r="AK86" i="27"/>
  <c r="AL86" i="27"/>
  <c r="AL89" i="27" s="1"/>
  <c r="AM86" i="27"/>
  <c r="AM89" i="27" s="1"/>
  <c r="AN86" i="27"/>
  <c r="AO86" i="27"/>
  <c r="F87" i="27"/>
  <c r="G87" i="27"/>
  <c r="H87" i="27"/>
  <c r="I87" i="27"/>
  <c r="J87" i="27"/>
  <c r="K87" i="27"/>
  <c r="L87" i="27"/>
  <c r="M87" i="27"/>
  <c r="N87" i="27"/>
  <c r="O87" i="27"/>
  <c r="P87" i="27"/>
  <c r="P89" i="27" s="1"/>
  <c r="Q87" i="27"/>
  <c r="Q89" i="27" s="1"/>
  <c r="R87" i="27"/>
  <c r="S87" i="27"/>
  <c r="T87" i="27"/>
  <c r="U87" i="27"/>
  <c r="V87" i="27"/>
  <c r="W87" i="27"/>
  <c r="X87" i="27"/>
  <c r="Y87" i="27"/>
  <c r="Y89" i="27" s="1"/>
  <c r="Z87" i="27"/>
  <c r="AA87" i="27"/>
  <c r="AB87" i="27"/>
  <c r="AB89" i="27" s="1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N89" i="27" s="1"/>
  <c r="AO87" i="27"/>
  <c r="AO89" i="27" s="1"/>
  <c r="F88" i="27"/>
  <c r="D88" i="27" s="1"/>
  <c r="G88" i="27"/>
  <c r="H88" i="27"/>
  <c r="I88" i="27"/>
  <c r="J88" i="27"/>
  <c r="K88" i="27"/>
  <c r="L88" i="27"/>
  <c r="M88" i="27"/>
  <c r="E88" i="27" s="1"/>
  <c r="G88" i="39" s="1"/>
  <c r="N88" i="27"/>
  <c r="O88" i="27"/>
  <c r="P88" i="27"/>
  <c r="Q88" i="27"/>
  <c r="R88" i="27"/>
  <c r="S88" i="27"/>
  <c r="T88" i="27"/>
  <c r="U88" i="27"/>
  <c r="U89" i="27" s="1"/>
  <c r="V88" i="27"/>
  <c r="W88" i="27"/>
  <c r="X88" i="27"/>
  <c r="Y88" i="27"/>
  <c r="Z88" i="27"/>
  <c r="AA88" i="27"/>
  <c r="AB88" i="27"/>
  <c r="AC88" i="27"/>
  <c r="AC89" i="27" s="1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I89" i="27"/>
  <c r="L89" i="27"/>
  <c r="T89" i="27"/>
  <c r="V89" i="27"/>
  <c r="W89" i="27"/>
  <c r="X89" i="27"/>
  <c r="AF89" i="27"/>
  <c r="AG89" i="27"/>
  <c r="AJ89" i="27"/>
  <c r="AK89" i="27"/>
  <c r="A4" i="39"/>
  <c r="A5" i="39"/>
  <c r="F88" i="39"/>
  <c r="A4" i="13"/>
  <c r="A5" i="13"/>
  <c r="F11" i="13"/>
  <c r="G11" i="13"/>
  <c r="H11" i="13"/>
  <c r="I11" i="13"/>
  <c r="M11" i="13"/>
  <c r="E11" i="37" s="1"/>
  <c r="H12" i="13"/>
  <c r="F12" i="13" s="1"/>
  <c r="I12" i="13"/>
  <c r="L12" i="13"/>
  <c r="D12" i="37" s="1"/>
  <c r="G13" i="13"/>
  <c r="H13" i="13"/>
  <c r="I13" i="13"/>
  <c r="M13" i="13"/>
  <c r="F14" i="13"/>
  <c r="G14" i="13"/>
  <c r="H14" i="13"/>
  <c r="I14" i="13"/>
  <c r="M14" i="13" s="1"/>
  <c r="E14" i="37" s="1"/>
  <c r="L14" i="13"/>
  <c r="H15" i="13"/>
  <c r="I15" i="13"/>
  <c r="J16" i="13"/>
  <c r="K16" i="13"/>
  <c r="H18" i="13"/>
  <c r="I18" i="13"/>
  <c r="F19" i="13"/>
  <c r="H19" i="13"/>
  <c r="I19" i="13"/>
  <c r="M19" i="13"/>
  <c r="F20" i="13"/>
  <c r="H20" i="13"/>
  <c r="L20" i="13" s="1"/>
  <c r="D20" i="37" s="1"/>
  <c r="I20" i="13"/>
  <c r="H21" i="13"/>
  <c r="H24" i="13" s="1"/>
  <c r="I21" i="13"/>
  <c r="F22" i="13"/>
  <c r="H22" i="13"/>
  <c r="I22" i="13"/>
  <c r="L22" i="13"/>
  <c r="D22" i="37" s="1"/>
  <c r="M22" i="13"/>
  <c r="E22" i="37" s="1"/>
  <c r="G23" i="13"/>
  <c r="H23" i="13"/>
  <c r="I23" i="13"/>
  <c r="M23" i="13" s="1"/>
  <c r="J24" i="13"/>
  <c r="K24" i="13"/>
  <c r="H27" i="13"/>
  <c r="I27" i="13"/>
  <c r="G28" i="13"/>
  <c r="H28" i="13"/>
  <c r="I28" i="13"/>
  <c r="L28" i="13"/>
  <c r="M28" i="13"/>
  <c r="E28" i="37" s="1"/>
  <c r="J29" i="13"/>
  <c r="K29" i="13"/>
  <c r="F32" i="13"/>
  <c r="G32" i="13"/>
  <c r="H32" i="13"/>
  <c r="I32" i="13"/>
  <c r="M32" i="13" s="1"/>
  <c r="E32" i="37" s="1"/>
  <c r="L32" i="13"/>
  <c r="H33" i="13"/>
  <c r="I33" i="13"/>
  <c r="G34" i="13"/>
  <c r="H34" i="13"/>
  <c r="I34" i="13"/>
  <c r="L34" i="13"/>
  <c r="M34" i="13"/>
  <c r="E34" i="37" s="1"/>
  <c r="G35" i="13"/>
  <c r="H35" i="13"/>
  <c r="F35" i="13" s="1"/>
  <c r="I35" i="13"/>
  <c r="L35" i="13"/>
  <c r="D35" i="37" s="1"/>
  <c r="M35" i="13"/>
  <c r="J36" i="13"/>
  <c r="K36" i="13"/>
  <c r="L37" i="13"/>
  <c r="M37" i="13"/>
  <c r="H38" i="13"/>
  <c r="I38" i="13"/>
  <c r="F39" i="13"/>
  <c r="H39" i="13"/>
  <c r="I39" i="13"/>
  <c r="L39" i="13"/>
  <c r="H40" i="13"/>
  <c r="I40" i="13"/>
  <c r="F41" i="13"/>
  <c r="G41" i="13"/>
  <c r="H41" i="13"/>
  <c r="I41" i="13"/>
  <c r="I41" i="15" s="1"/>
  <c r="L41" i="13"/>
  <c r="D41" i="37" s="1"/>
  <c r="M41" i="13"/>
  <c r="E41" i="37" s="1"/>
  <c r="H42" i="13"/>
  <c r="J42" i="13"/>
  <c r="K42" i="13"/>
  <c r="H43" i="13"/>
  <c r="J43" i="13"/>
  <c r="K43" i="13"/>
  <c r="H45" i="13"/>
  <c r="I45" i="13"/>
  <c r="M45" i="13" s="1"/>
  <c r="E45" i="37" s="1"/>
  <c r="G47" i="13"/>
  <c r="H47" i="13"/>
  <c r="I47" i="13"/>
  <c r="M47" i="13"/>
  <c r="E47" i="37" s="1"/>
  <c r="G49" i="13"/>
  <c r="H49" i="13"/>
  <c r="I49" i="13"/>
  <c r="L49" i="13"/>
  <c r="M49" i="13"/>
  <c r="E49" i="37" s="1"/>
  <c r="F51" i="13"/>
  <c r="H51" i="13"/>
  <c r="I51" i="13"/>
  <c r="M51" i="13" s="1"/>
  <c r="L51" i="13"/>
  <c r="F54" i="13"/>
  <c r="F56" i="13" s="1"/>
  <c r="G54" i="13"/>
  <c r="H54" i="13"/>
  <c r="I54" i="13"/>
  <c r="M54" i="13"/>
  <c r="F55" i="13"/>
  <c r="H55" i="13"/>
  <c r="I55" i="13"/>
  <c r="L55" i="13"/>
  <c r="D55" i="37" s="1"/>
  <c r="H56" i="13"/>
  <c r="J56" i="13"/>
  <c r="K56" i="13"/>
  <c r="H59" i="13"/>
  <c r="I59" i="13"/>
  <c r="L59" i="13"/>
  <c r="L61" i="13" s="1"/>
  <c r="F60" i="13"/>
  <c r="G60" i="13"/>
  <c r="H60" i="13"/>
  <c r="I60" i="13"/>
  <c r="L60" i="13"/>
  <c r="M60" i="13"/>
  <c r="E60" i="37" s="1"/>
  <c r="H61" i="13"/>
  <c r="I61" i="13"/>
  <c r="J61" i="13"/>
  <c r="K61" i="13"/>
  <c r="F64" i="13"/>
  <c r="H64" i="13"/>
  <c r="I64" i="13"/>
  <c r="M64" i="13" s="1"/>
  <c r="H65" i="13"/>
  <c r="I65" i="13"/>
  <c r="M65" i="13" s="1"/>
  <c r="J66" i="13"/>
  <c r="K66" i="13"/>
  <c r="L69" i="13"/>
  <c r="M69" i="13"/>
  <c r="F70" i="13"/>
  <c r="H70" i="13"/>
  <c r="I70" i="13"/>
  <c r="L70" i="13"/>
  <c r="H71" i="13"/>
  <c r="I71" i="13"/>
  <c r="J72" i="13"/>
  <c r="K72" i="13"/>
  <c r="F73" i="13"/>
  <c r="G73" i="13"/>
  <c r="H73" i="13"/>
  <c r="I73" i="13"/>
  <c r="L73" i="13"/>
  <c r="M73" i="13"/>
  <c r="E73" i="37" s="1"/>
  <c r="F74" i="13"/>
  <c r="H74" i="13"/>
  <c r="I74" i="13"/>
  <c r="H75" i="13"/>
  <c r="I75" i="13"/>
  <c r="G76" i="13"/>
  <c r="H76" i="13"/>
  <c r="L76" i="13" s="1"/>
  <c r="D76" i="37" s="1"/>
  <c r="I76" i="13"/>
  <c r="M76" i="13"/>
  <c r="F77" i="13"/>
  <c r="H77" i="13"/>
  <c r="I77" i="13"/>
  <c r="L77" i="13"/>
  <c r="G78" i="13"/>
  <c r="H78" i="13"/>
  <c r="I78" i="13"/>
  <c r="M78" i="13"/>
  <c r="F79" i="13"/>
  <c r="G79" i="13"/>
  <c r="H79" i="13"/>
  <c r="I79" i="13"/>
  <c r="L79" i="13"/>
  <c r="M79" i="13"/>
  <c r="E79" i="37" s="1"/>
  <c r="H80" i="13"/>
  <c r="I80" i="13"/>
  <c r="L80" i="13"/>
  <c r="F81" i="13"/>
  <c r="G81" i="13"/>
  <c r="H81" i="13"/>
  <c r="I81" i="13"/>
  <c r="L81" i="13"/>
  <c r="M81" i="13"/>
  <c r="E81" i="37" s="1"/>
  <c r="D82" i="13"/>
  <c r="E82" i="13"/>
  <c r="H86" i="13"/>
  <c r="I86" i="13"/>
  <c r="F87" i="13"/>
  <c r="F87" i="15" s="1"/>
  <c r="G87" i="13"/>
  <c r="G87" i="15" s="1"/>
  <c r="H87" i="13"/>
  <c r="H87" i="15" s="1"/>
  <c r="I87" i="13"/>
  <c r="L87" i="13"/>
  <c r="M87" i="13"/>
  <c r="H88" i="13"/>
  <c r="I88" i="13"/>
  <c r="D89" i="13"/>
  <c r="E89" i="13"/>
  <c r="J89" i="13"/>
  <c r="K89" i="13"/>
  <c r="D91" i="13"/>
  <c r="A5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H11" i="25"/>
  <c r="I11" i="25"/>
  <c r="J11" i="25"/>
  <c r="K11" i="25"/>
  <c r="L11" i="25"/>
  <c r="M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H16" i="25" s="1"/>
  <c r="AI11" i="25"/>
  <c r="AI16" i="25" s="1"/>
  <c r="AJ11" i="25"/>
  <c r="AK11" i="25"/>
  <c r="AL11" i="25"/>
  <c r="AM11" i="25"/>
  <c r="AN11" i="25"/>
  <c r="AO11" i="25"/>
  <c r="F12" i="25"/>
  <c r="G12" i="25"/>
  <c r="H12" i="25"/>
  <c r="I12" i="25"/>
  <c r="J12" i="25"/>
  <c r="K12" i="25"/>
  <c r="L12" i="25"/>
  <c r="M12" i="25"/>
  <c r="N12" i="25"/>
  <c r="O12" i="25"/>
  <c r="P12" i="25"/>
  <c r="P16" i="25" s="1"/>
  <c r="Q12" i="25"/>
  <c r="R12" i="25"/>
  <c r="S12" i="25"/>
  <c r="T12" i="25"/>
  <c r="U12" i="25"/>
  <c r="V12" i="25"/>
  <c r="W12" i="25"/>
  <c r="X12" i="25"/>
  <c r="X16" i="25" s="1"/>
  <c r="Y12" i="25"/>
  <c r="Z12" i="25"/>
  <c r="AA12" i="25"/>
  <c r="AB12" i="25"/>
  <c r="AC12" i="25"/>
  <c r="AD12" i="25"/>
  <c r="AE12" i="25"/>
  <c r="AE16" i="25" s="1"/>
  <c r="AF12" i="25"/>
  <c r="AF16" i="25" s="1"/>
  <c r="AG12" i="25"/>
  <c r="AH12" i="25"/>
  <c r="AI12" i="25"/>
  <c r="AJ12" i="25"/>
  <c r="AJ16" i="25" s="1"/>
  <c r="AK12" i="25"/>
  <c r="AL12" i="25"/>
  <c r="AM12" i="25"/>
  <c r="AN12" i="25"/>
  <c r="AN16" i="25" s="1"/>
  <c r="AO12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V13" i="27" s="1"/>
  <c r="W13" i="25"/>
  <c r="X13" i="25"/>
  <c r="Y13" i="25"/>
  <c r="Z13" i="25"/>
  <c r="AA13" i="25"/>
  <c r="AB13" i="25"/>
  <c r="AC13" i="25"/>
  <c r="AD13" i="25"/>
  <c r="AD13" i="27" s="1"/>
  <c r="AE13" i="25"/>
  <c r="AF13" i="25"/>
  <c r="AG13" i="25"/>
  <c r="AH13" i="25"/>
  <c r="AI13" i="25"/>
  <c r="AJ13" i="25"/>
  <c r="AK13" i="25"/>
  <c r="AL13" i="25"/>
  <c r="AM13" i="25"/>
  <c r="AM16" i="25" s="1"/>
  <c r="AN13" i="25"/>
  <c r="AO13" i="25"/>
  <c r="D14" i="25"/>
  <c r="F14" i="37" s="1"/>
  <c r="F14" i="25"/>
  <c r="G14" i="25"/>
  <c r="H14" i="25"/>
  <c r="I14" i="25"/>
  <c r="J14" i="25"/>
  <c r="K14" i="25"/>
  <c r="L14" i="25"/>
  <c r="M14" i="25"/>
  <c r="N14" i="25"/>
  <c r="O14" i="25"/>
  <c r="P14" i="25"/>
  <c r="Q14" i="25"/>
  <c r="Q14" i="27" s="1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G16" i="25" s="1"/>
  <c r="AG82" i="25" s="1"/>
  <c r="AG91" i="25" s="1"/>
  <c r="AH14" i="25"/>
  <c r="AI14" i="25"/>
  <c r="AJ14" i="25"/>
  <c r="AK14" i="25"/>
  <c r="AL14" i="25"/>
  <c r="AM14" i="25"/>
  <c r="AN14" i="25"/>
  <c r="AO14" i="25"/>
  <c r="AO16" i="25" s="1"/>
  <c r="AO82" i="25" s="1"/>
  <c r="AO91" i="25" s="1"/>
  <c r="F15" i="25"/>
  <c r="G15" i="25"/>
  <c r="H15" i="25"/>
  <c r="I15" i="25"/>
  <c r="J15" i="25"/>
  <c r="K15" i="25"/>
  <c r="L15" i="25"/>
  <c r="M15" i="25"/>
  <c r="N15" i="25"/>
  <c r="O15" i="25"/>
  <c r="P15" i="25"/>
  <c r="R15" i="25"/>
  <c r="S15" i="25"/>
  <c r="T15" i="25"/>
  <c r="U15" i="25"/>
  <c r="U15" i="27" s="1"/>
  <c r="V15" i="25"/>
  <c r="W15" i="25"/>
  <c r="X15" i="25"/>
  <c r="Y15" i="25"/>
  <c r="Y15" i="27" s="1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G16" i="25"/>
  <c r="K16" i="25"/>
  <c r="O16" i="25"/>
  <c r="T16" i="25"/>
  <c r="AL16" i="25"/>
  <c r="F19" i="25"/>
  <c r="D19" i="25" s="1"/>
  <c r="G19" i="25"/>
  <c r="H19" i="25"/>
  <c r="I19" i="25"/>
  <c r="E19" i="25" s="1"/>
  <c r="J19" i="25"/>
  <c r="K19" i="25"/>
  <c r="L19" i="25"/>
  <c r="M19" i="25"/>
  <c r="O19" i="25"/>
  <c r="O19" i="27" s="1"/>
  <c r="T19" i="25"/>
  <c r="U19" i="25"/>
  <c r="V19" i="25"/>
  <c r="W19" i="25"/>
  <c r="W24" i="25" s="1"/>
  <c r="X19" i="25"/>
  <c r="Y19" i="25"/>
  <c r="Z19" i="25"/>
  <c r="AA19" i="25"/>
  <c r="AB19" i="25"/>
  <c r="AC19" i="25"/>
  <c r="AD19" i="25"/>
  <c r="AE19" i="25"/>
  <c r="AE24" i="25" s="1"/>
  <c r="AF19" i="25"/>
  <c r="AG19" i="25"/>
  <c r="AH19" i="25"/>
  <c r="AI19" i="25"/>
  <c r="AI24" i="25" s="1"/>
  <c r="AJ19" i="25"/>
  <c r="AK19" i="25"/>
  <c r="AL19" i="25"/>
  <c r="AL24" i="25" s="1"/>
  <c r="AM19" i="25"/>
  <c r="AN19" i="25"/>
  <c r="AO19" i="25"/>
  <c r="E20" i="25"/>
  <c r="F20" i="25"/>
  <c r="G20" i="25"/>
  <c r="H20" i="25"/>
  <c r="D20" i="25" s="1"/>
  <c r="F20" i="37" s="1"/>
  <c r="H20" i="37" s="1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Y20" i="27" s="1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AO24" i="25" s="1"/>
  <c r="F21" i="25"/>
  <c r="G21" i="25"/>
  <c r="H21" i="25"/>
  <c r="I21" i="25"/>
  <c r="J21" i="25"/>
  <c r="J21" i="27" s="1"/>
  <c r="K21" i="25"/>
  <c r="L21" i="25"/>
  <c r="M21" i="25"/>
  <c r="N21" i="25"/>
  <c r="O21" i="25"/>
  <c r="P21" i="25"/>
  <c r="P21" i="27" s="1"/>
  <c r="Q21" i="25"/>
  <c r="R21" i="25"/>
  <c r="S21" i="25"/>
  <c r="T21" i="25"/>
  <c r="U21" i="25"/>
  <c r="V21" i="25"/>
  <c r="W21" i="25"/>
  <c r="X21" i="25"/>
  <c r="Y21" i="25"/>
  <c r="Z21" i="25"/>
  <c r="Z21" i="27" s="1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M24" i="25" s="1"/>
  <c r="AN21" i="25"/>
  <c r="AO21" i="25"/>
  <c r="F22" i="25"/>
  <c r="D22" i="25" s="1"/>
  <c r="F22" i="37" s="1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C24" i="25" s="1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F23" i="25"/>
  <c r="G23" i="25"/>
  <c r="H23" i="25"/>
  <c r="I23" i="25"/>
  <c r="J23" i="25"/>
  <c r="K23" i="25"/>
  <c r="L23" i="25"/>
  <c r="L23" i="27" s="1"/>
  <c r="M23" i="25"/>
  <c r="N23" i="25"/>
  <c r="O23" i="25"/>
  <c r="P23" i="25"/>
  <c r="Q23" i="25"/>
  <c r="R23" i="25"/>
  <c r="S23" i="25"/>
  <c r="T23" i="25"/>
  <c r="U23" i="25"/>
  <c r="V23" i="25"/>
  <c r="V23" i="27" s="1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F24" i="25"/>
  <c r="G24" i="25"/>
  <c r="J24" i="25"/>
  <c r="P24" i="25"/>
  <c r="AG24" i="25"/>
  <c r="AH24" i="25"/>
  <c r="F27" i="25"/>
  <c r="G27" i="25"/>
  <c r="H27" i="25"/>
  <c r="I27" i="25"/>
  <c r="J27" i="25"/>
  <c r="K27" i="25"/>
  <c r="L27" i="25"/>
  <c r="L27" i="27" s="1"/>
  <c r="L29" i="27" s="1"/>
  <c r="M27" i="25"/>
  <c r="T27" i="25"/>
  <c r="U27" i="25"/>
  <c r="V27" i="25"/>
  <c r="W27" i="25"/>
  <c r="W29" i="25" s="1"/>
  <c r="X27" i="25"/>
  <c r="Y27" i="25"/>
  <c r="Z27" i="25"/>
  <c r="AA27" i="25"/>
  <c r="AB27" i="25"/>
  <c r="AC27" i="25"/>
  <c r="AD27" i="25"/>
  <c r="AE27" i="25"/>
  <c r="AF27" i="25"/>
  <c r="AF29" i="25" s="1"/>
  <c r="AG27" i="25"/>
  <c r="AH27" i="25"/>
  <c r="AI27" i="25"/>
  <c r="AJ27" i="25"/>
  <c r="AK27" i="25"/>
  <c r="AK29" i="25" s="1"/>
  <c r="AL27" i="25"/>
  <c r="AM27" i="25"/>
  <c r="AN27" i="25"/>
  <c r="AO27" i="25"/>
  <c r="AO29" i="25" s="1"/>
  <c r="D28" i="25"/>
  <c r="F28" i="37" s="1"/>
  <c r="H28" i="37" s="1"/>
  <c r="F28" i="25"/>
  <c r="G28" i="25"/>
  <c r="H28" i="25"/>
  <c r="I28" i="25"/>
  <c r="J28" i="25"/>
  <c r="K28" i="25"/>
  <c r="L28" i="25"/>
  <c r="L28" i="27" s="1"/>
  <c r="M28" i="25"/>
  <c r="T28" i="25"/>
  <c r="U28" i="25"/>
  <c r="V28" i="25"/>
  <c r="W28" i="25"/>
  <c r="X28" i="25"/>
  <c r="Y28" i="25"/>
  <c r="Z28" i="25"/>
  <c r="Z28" i="27" s="1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X29" i="25"/>
  <c r="Y29" i="25"/>
  <c r="AB29" i="25"/>
  <c r="AC29" i="25"/>
  <c r="AE29" i="25"/>
  <c r="AG29" i="25"/>
  <c r="AH29" i="25"/>
  <c r="AJ29" i="25"/>
  <c r="AM29" i="25"/>
  <c r="AN29" i="25"/>
  <c r="F32" i="25"/>
  <c r="D32" i="25" s="1"/>
  <c r="F32" i="37" s="1"/>
  <c r="G32" i="25"/>
  <c r="H32" i="25"/>
  <c r="I32" i="25"/>
  <c r="J32" i="25"/>
  <c r="K32" i="25"/>
  <c r="L32" i="25"/>
  <c r="M32" i="25"/>
  <c r="N32" i="25"/>
  <c r="O32" i="25"/>
  <c r="P32" i="25"/>
  <c r="Q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I36" i="25" s="1"/>
  <c r="AJ32" i="25"/>
  <c r="AK32" i="25"/>
  <c r="AL32" i="25"/>
  <c r="AM32" i="25"/>
  <c r="AN32" i="25"/>
  <c r="AO32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W33" i="27" s="1"/>
  <c r="X33" i="25"/>
  <c r="Y33" i="25"/>
  <c r="Z33" i="25"/>
  <c r="AA33" i="25"/>
  <c r="AB33" i="25"/>
  <c r="AC33" i="25"/>
  <c r="AD33" i="25"/>
  <c r="AE33" i="25"/>
  <c r="AE33" i="27" s="1"/>
  <c r="AF33" i="25"/>
  <c r="AG33" i="25"/>
  <c r="AH33" i="25"/>
  <c r="AI33" i="25"/>
  <c r="AJ33" i="25"/>
  <c r="AK33" i="25"/>
  <c r="AL33" i="25"/>
  <c r="AM33" i="25"/>
  <c r="AN33" i="25"/>
  <c r="AO33" i="25"/>
  <c r="F34" i="25"/>
  <c r="G34" i="25"/>
  <c r="H34" i="25"/>
  <c r="D34" i="25" s="1"/>
  <c r="F34" i="37" s="1"/>
  <c r="H34" i="37" s="1"/>
  <c r="I34" i="25"/>
  <c r="J34" i="25"/>
  <c r="K34" i="25"/>
  <c r="L34" i="25"/>
  <c r="L34" i="27" s="1"/>
  <c r="M34" i="25"/>
  <c r="N34" i="25"/>
  <c r="O34" i="25"/>
  <c r="P34" i="25"/>
  <c r="Q34" i="25"/>
  <c r="R34" i="25"/>
  <c r="S34" i="25"/>
  <c r="T34" i="25"/>
  <c r="T34" i="27" s="1"/>
  <c r="U34" i="25"/>
  <c r="U36" i="25" s="1"/>
  <c r="V34" i="25"/>
  <c r="W34" i="25"/>
  <c r="X34" i="25"/>
  <c r="Y34" i="25"/>
  <c r="Z34" i="25"/>
  <c r="AA34" i="25"/>
  <c r="AB34" i="25"/>
  <c r="AB34" i="27" s="1"/>
  <c r="AC34" i="25"/>
  <c r="AD34" i="25"/>
  <c r="AE34" i="25"/>
  <c r="AF34" i="25"/>
  <c r="AG34" i="25"/>
  <c r="AG36" i="25" s="1"/>
  <c r="AH34" i="25"/>
  <c r="AI34" i="25"/>
  <c r="AJ34" i="25"/>
  <c r="AJ36" i="25" s="1"/>
  <c r="AK34" i="25"/>
  <c r="AL34" i="25"/>
  <c r="AM34" i="25"/>
  <c r="AN34" i="25"/>
  <c r="AN36" i="25" s="1"/>
  <c r="AO34" i="25"/>
  <c r="F35" i="25"/>
  <c r="G35" i="25"/>
  <c r="H35" i="25"/>
  <c r="I35" i="25"/>
  <c r="J35" i="25"/>
  <c r="K35" i="25"/>
  <c r="L35" i="25"/>
  <c r="M35" i="25"/>
  <c r="N35" i="25"/>
  <c r="N35" i="27" s="1"/>
  <c r="O35" i="25"/>
  <c r="P35" i="25"/>
  <c r="Q35" i="25"/>
  <c r="R35" i="25"/>
  <c r="S35" i="25"/>
  <c r="S36" i="25" s="1"/>
  <c r="T35" i="25"/>
  <c r="U35" i="25"/>
  <c r="V35" i="25"/>
  <c r="W35" i="25"/>
  <c r="X35" i="25"/>
  <c r="Y35" i="25"/>
  <c r="Z35" i="25"/>
  <c r="AA35" i="25"/>
  <c r="AB35" i="25"/>
  <c r="AC35" i="25"/>
  <c r="AD35" i="25"/>
  <c r="AD35" i="27" s="1"/>
  <c r="AE35" i="25"/>
  <c r="AF35" i="25"/>
  <c r="AG35" i="25"/>
  <c r="AH35" i="25"/>
  <c r="AI35" i="25"/>
  <c r="AJ35" i="25"/>
  <c r="AK35" i="25"/>
  <c r="AL35" i="25"/>
  <c r="AM35" i="25"/>
  <c r="AN35" i="25"/>
  <c r="AO35" i="25"/>
  <c r="H36" i="25"/>
  <c r="AF36" i="25"/>
  <c r="AK36" i="25"/>
  <c r="AO36" i="25"/>
  <c r="F39" i="25"/>
  <c r="G39" i="25"/>
  <c r="H39" i="25"/>
  <c r="I39" i="25"/>
  <c r="J39" i="25"/>
  <c r="K39" i="25"/>
  <c r="K39" i="27" s="1"/>
  <c r="L39" i="25"/>
  <c r="M39" i="25"/>
  <c r="N39" i="25"/>
  <c r="O39" i="25"/>
  <c r="P39" i="25"/>
  <c r="Q39" i="25"/>
  <c r="R39" i="25"/>
  <c r="S39" i="25"/>
  <c r="S39" i="27" s="1"/>
  <c r="T39" i="25"/>
  <c r="U39" i="25"/>
  <c r="V39" i="25"/>
  <c r="W39" i="25"/>
  <c r="X39" i="25"/>
  <c r="Y39" i="25"/>
  <c r="Z39" i="25"/>
  <c r="AA39" i="25"/>
  <c r="AA39" i="27" s="1"/>
  <c r="AB39" i="25"/>
  <c r="AC39" i="25"/>
  <c r="AD39" i="25"/>
  <c r="AE39" i="25"/>
  <c r="AF39" i="25"/>
  <c r="AG39" i="25"/>
  <c r="AH39" i="25"/>
  <c r="AI39" i="25"/>
  <c r="AI43" i="25" s="1"/>
  <c r="AJ39" i="25"/>
  <c r="AK39" i="25"/>
  <c r="AL39" i="25"/>
  <c r="AM39" i="25"/>
  <c r="AN39" i="25"/>
  <c r="AO39" i="25"/>
  <c r="F40" i="25"/>
  <c r="G40" i="25"/>
  <c r="H40" i="25"/>
  <c r="D40" i="25" s="1"/>
  <c r="I40" i="25"/>
  <c r="E40" i="25" s="1"/>
  <c r="G40" i="37" s="1"/>
  <c r="J40" i="25"/>
  <c r="K40" i="25"/>
  <c r="L40" i="25"/>
  <c r="M40" i="25"/>
  <c r="N40" i="25"/>
  <c r="O40" i="25"/>
  <c r="P40" i="25"/>
  <c r="P42" i="25" s="1"/>
  <c r="P43" i="25" s="1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C40" i="27" s="1"/>
  <c r="AD40" i="25"/>
  <c r="AE40" i="25"/>
  <c r="AF40" i="25"/>
  <c r="AG40" i="25"/>
  <c r="AG42" i="25" s="1"/>
  <c r="AG43" i="25" s="1"/>
  <c r="AH40" i="25"/>
  <c r="AI40" i="25"/>
  <c r="AJ40" i="25"/>
  <c r="AK40" i="25"/>
  <c r="AL40" i="25"/>
  <c r="AM40" i="25"/>
  <c r="AN40" i="25"/>
  <c r="AO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W42" i="25" s="1"/>
  <c r="W43" i="25" s="1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I42" i="25" s="1"/>
  <c r="AJ41" i="25"/>
  <c r="AJ42" i="25" s="1"/>
  <c r="AJ43" i="25" s="1"/>
  <c r="AK41" i="25"/>
  <c r="AL41" i="25"/>
  <c r="AM41" i="25"/>
  <c r="AM42" i="25" s="1"/>
  <c r="AN41" i="25"/>
  <c r="AO41" i="25"/>
  <c r="F42" i="25"/>
  <c r="F43" i="25" s="1"/>
  <c r="I42" i="25"/>
  <c r="I43" i="25" s="1"/>
  <c r="K42" i="25"/>
  <c r="L42" i="25"/>
  <c r="L43" i="25" s="1"/>
  <c r="N42" i="25"/>
  <c r="N43" i="25" s="1"/>
  <c r="S42" i="25"/>
  <c r="T42" i="25"/>
  <c r="T43" i="25" s="1"/>
  <c r="V42" i="25"/>
  <c r="X42" i="25"/>
  <c r="X43" i="25" s="1"/>
  <c r="AB42" i="25"/>
  <c r="AB43" i="25" s="1"/>
  <c r="AC42" i="25"/>
  <c r="AC43" i="25" s="1"/>
  <c r="AD42" i="25"/>
  <c r="AD43" i="25" s="1"/>
  <c r="AF42" i="25"/>
  <c r="AF43" i="25" s="1"/>
  <c r="AK42" i="25"/>
  <c r="AL42" i="25"/>
  <c r="AL43" i="25" s="1"/>
  <c r="AN42" i="25"/>
  <c r="AO42" i="25"/>
  <c r="AO43" i="25" s="1"/>
  <c r="V43" i="25"/>
  <c r="AK43" i="25"/>
  <c r="AN43" i="25"/>
  <c r="F45" i="25"/>
  <c r="G45" i="25"/>
  <c r="H45" i="25"/>
  <c r="I45" i="25"/>
  <c r="J45" i="25"/>
  <c r="K45" i="25"/>
  <c r="L45" i="25"/>
  <c r="M45" i="25"/>
  <c r="N45" i="25"/>
  <c r="O45" i="25"/>
  <c r="O45" i="27" s="1"/>
  <c r="P45" i="25"/>
  <c r="Q45" i="25"/>
  <c r="R45" i="25"/>
  <c r="S45" i="25"/>
  <c r="T45" i="25"/>
  <c r="U45" i="25"/>
  <c r="V45" i="25"/>
  <c r="W45" i="25"/>
  <c r="W45" i="27" s="1"/>
  <c r="X45" i="25"/>
  <c r="Y45" i="25"/>
  <c r="Z45" i="25"/>
  <c r="AA45" i="25"/>
  <c r="AB45" i="25"/>
  <c r="AC45" i="25"/>
  <c r="AD45" i="25"/>
  <c r="AE45" i="25"/>
  <c r="AE45" i="27" s="1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J47" i="25"/>
  <c r="K47" i="25"/>
  <c r="L47" i="25"/>
  <c r="D47" i="25" s="1"/>
  <c r="F47" i="37" s="1"/>
  <c r="M47" i="25"/>
  <c r="N47" i="25"/>
  <c r="O47" i="25"/>
  <c r="P47" i="25"/>
  <c r="Q47" i="25"/>
  <c r="R47" i="25"/>
  <c r="S47" i="25"/>
  <c r="T47" i="25"/>
  <c r="T47" i="27" s="1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H49" i="25"/>
  <c r="I49" i="25"/>
  <c r="J49" i="25"/>
  <c r="K49" i="25"/>
  <c r="L49" i="25"/>
  <c r="M49" i="25"/>
  <c r="T49" i="25"/>
  <c r="T49" i="27" s="1"/>
  <c r="U49" i="25"/>
  <c r="V49" i="25"/>
  <c r="W49" i="25"/>
  <c r="X49" i="25"/>
  <c r="Y49" i="25"/>
  <c r="Z49" i="25"/>
  <c r="AA49" i="25"/>
  <c r="AB49" i="25"/>
  <c r="AB49" i="27" s="1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H51" i="27" s="1"/>
  <c r="I51" i="25"/>
  <c r="J51" i="25"/>
  <c r="J51" i="27" s="1"/>
  <c r="K51" i="25"/>
  <c r="K51" i="27" s="1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Z51" i="27" s="1"/>
  <c r="AA51" i="25"/>
  <c r="AA51" i="27" s="1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H54" i="25"/>
  <c r="I54" i="25"/>
  <c r="J54" i="25"/>
  <c r="K54" i="25"/>
  <c r="L54" i="25"/>
  <c r="M54" i="25"/>
  <c r="R54" i="25"/>
  <c r="R56" i="25" s="1"/>
  <c r="T54" i="25"/>
  <c r="U54" i="25"/>
  <c r="V54" i="25"/>
  <c r="W54" i="25"/>
  <c r="W56" i="25" s="1"/>
  <c r="X54" i="25"/>
  <c r="Y54" i="25"/>
  <c r="Z54" i="25"/>
  <c r="AA54" i="25"/>
  <c r="AB54" i="25"/>
  <c r="AC54" i="25"/>
  <c r="AD54" i="25"/>
  <c r="AE54" i="25"/>
  <c r="AF54" i="25"/>
  <c r="AG54" i="25"/>
  <c r="AH54" i="25"/>
  <c r="AH56" i="25" s="1"/>
  <c r="AI54" i="25"/>
  <c r="AJ54" i="25"/>
  <c r="AK54" i="25"/>
  <c r="AL54" i="25"/>
  <c r="AL56" i="25" s="1"/>
  <c r="AM54" i="25"/>
  <c r="AN54" i="25"/>
  <c r="AO54" i="25"/>
  <c r="F55" i="25"/>
  <c r="G55" i="25"/>
  <c r="H55" i="25"/>
  <c r="H56" i="25" s="1"/>
  <c r="I55" i="25"/>
  <c r="J55" i="25"/>
  <c r="K55" i="25"/>
  <c r="L55" i="25"/>
  <c r="M55" i="25"/>
  <c r="N55" i="25"/>
  <c r="N55" i="27" s="1"/>
  <c r="O55" i="25"/>
  <c r="O56" i="25" s="1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F56" i="25" s="1"/>
  <c r="AG55" i="25"/>
  <c r="AG56" i="25" s="1"/>
  <c r="AH55" i="25"/>
  <c r="AI55" i="25"/>
  <c r="AJ55" i="25"/>
  <c r="AJ56" i="25" s="1"/>
  <c r="AK55" i="25"/>
  <c r="AL55" i="25"/>
  <c r="AM55" i="25"/>
  <c r="AN55" i="25"/>
  <c r="AN56" i="25" s="1"/>
  <c r="AO55" i="25"/>
  <c r="AO56" i="25" s="1"/>
  <c r="G56" i="25"/>
  <c r="J56" i="25"/>
  <c r="K56" i="25"/>
  <c r="P56" i="25"/>
  <c r="Q56" i="25"/>
  <c r="S56" i="25"/>
  <c r="Y56" i="25"/>
  <c r="AD56" i="25"/>
  <c r="AE56" i="25"/>
  <c r="AI56" i="25"/>
  <c r="AM56" i="25"/>
  <c r="F59" i="25"/>
  <c r="G59" i="25"/>
  <c r="H59" i="25"/>
  <c r="H61" i="25" s="1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Z61" i="25" s="1"/>
  <c r="AA59" i="25"/>
  <c r="AB59" i="25"/>
  <c r="AC59" i="25"/>
  <c r="AC61" i="25" s="1"/>
  <c r="AD59" i="25"/>
  <c r="AE59" i="25"/>
  <c r="AF59" i="25"/>
  <c r="AG59" i="25"/>
  <c r="AG61" i="25" s="1"/>
  <c r="AH59" i="25"/>
  <c r="AH61" i="25" s="1"/>
  <c r="AI59" i="25"/>
  <c r="AJ59" i="25"/>
  <c r="AK59" i="25"/>
  <c r="AL59" i="25"/>
  <c r="AL61" i="25" s="1"/>
  <c r="AM59" i="25"/>
  <c r="AN59" i="25"/>
  <c r="AO59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R60" i="27" s="1"/>
  <c r="S60" i="25"/>
  <c r="T60" i="25"/>
  <c r="T60" i="27" s="1"/>
  <c r="U60" i="25"/>
  <c r="V60" i="25"/>
  <c r="W60" i="25"/>
  <c r="W61" i="25" s="1"/>
  <c r="X60" i="25"/>
  <c r="Y60" i="25"/>
  <c r="Z60" i="25"/>
  <c r="Z60" i="27" s="1"/>
  <c r="AA60" i="25"/>
  <c r="AB60" i="25"/>
  <c r="AC60" i="25"/>
  <c r="AD60" i="25"/>
  <c r="AE60" i="25"/>
  <c r="AF60" i="25"/>
  <c r="AG60" i="25"/>
  <c r="AH60" i="25"/>
  <c r="AI60" i="25"/>
  <c r="AJ60" i="25"/>
  <c r="AJ61" i="25" s="1"/>
  <c r="AK60" i="25"/>
  <c r="AL60" i="25"/>
  <c r="AM60" i="25"/>
  <c r="AM61" i="25" s="1"/>
  <c r="AN60" i="25"/>
  <c r="AN61" i="25" s="1"/>
  <c r="AO60" i="25"/>
  <c r="J61" i="25"/>
  <c r="L61" i="25"/>
  <c r="R61" i="25"/>
  <c r="T61" i="25"/>
  <c r="AB61" i="25"/>
  <c r="AF61" i="25"/>
  <c r="AK61" i="25"/>
  <c r="AO61" i="25"/>
  <c r="F64" i="25"/>
  <c r="G64" i="25"/>
  <c r="H64" i="25"/>
  <c r="I64" i="25"/>
  <c r="J64" i="25"/>
  <c r="J66" i="25" s="1"/>
  <c r="K64" i="25"/>
  <c r="K66" i="25" s="1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Z66" i="25" s="1"/>
  <c r="AA64" i="25"/>
  <c r="AB64" i="25"/>
  <c r="AC64" i="25"/>
  <c r="AD64" i="25"/>
  <c r="AE64" i="25"/>
  <c r="AF64" i="25"/>
  <c r="AF66" i="25" s="1"/>
  <c r="AG64" i="25"/>
  <c r="AG66" i="25" s="1"/>
  <c r="AH64" i="25"/>
  <c r="AI64" i="25"/>
  <c r="AJ64" i="25"/>
  <c r="AJ66" i="25" s="1"/>
  <c r="AK64" i="25"/>
  <c r="AL64" i="25"/>
  <c r="AM64" i="25"/>
  <c r="AN64" i="25"/>
  <c r="AN66" i="25" s="1"/>
  <c r="AO64" i="25"/>
  <c r="AO66" i="25" s="1"/>
  <c r="F65" i="25"/>
  <c r="G65" i="25"/>
  <c r="H65" i="25"/>
  <c r="I65" i="25"/>
  <c r="J65" i="25"/>
  <c r="J65" i="27" s="1"/>
  <c r="K65" i="25"/>
  <c r="L65" i="25"/>
  <c r="L65" i="27" s="1"/>
  <c r="M65" i="25"/>
  <c r="N65" i="25"/>
  <c r="N66" i="25" s="1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B65" i="27" s="1"/>
  <c r="AC65" i="25"/>
  <c r="AC66" i="25" s="1"/>
  <c r="AD65" i="25"/>
  <c r="AE65" i="25"/>
  <c r="AF65" i="25"/>
  <c r="AG65" i="25"/>
  <c r="AH65" i="25"/>
  <c r="AH66" i="25" s="1"/>
  <c r="AI65" i="25"/>
  <c r="AI66" i="25" s="1"/>
  <c r="AJ65" i="25"/>
  <c r="AK65" i="25"/>
  <c r="AL65" i="25"/>
  <c r="AL66" i="25" s="1"/>
  <c r="AM65" i="25"/>
  <c r="AN65" i="25"/>
  <c r="AO65" i="25"/>
  <c r="G66" i="25"/>
  <c r="M66" i="25"/>
  <c r="O66" i="25"/>
  <c r="R66" i="25"/>
  <c r="W66" i="25"/>
  <c r="AA66" i="25"/>
  <c r="AE66" i="25"/>
  <c r="AK66" i="25"/>
  <c r="AM66" i="25"/>
  <c r="F70" i="25"/>
  <c r="F72" i="25" s="1"/>
  <c r="G70" i="25"/>
  <c r="H70" i="25"/>
  <c r="I70" i="25"/>
  <c r="J70" i="25"/>
  <c r="K70" i="25"/>
  <c r="L70" i="25"/>
  <c r="D70" i="25" s="1"/>
  <c r="F70" i="37" s="1"/>
  <c r="M70" i="25"/>
  <c r="N70" i="25"/>
  <c r="N70" i="27" s="1"/>
  <c r="O70" i="25"/>
  <c r="P70" i="25"/>
  <c r="Q70" i="25"/>
  <c r="R70" i="25"/>
  <c r="S70" i="25"/>
  <c r="T70" i="25"/>
  <c r="T70" i="27" s="1"/>
  <c r="U70" i="25"/>
  <c r="V70" i="25"/>
  <c r="V72" i="25" s="1"/>
  <c r="W70" i="25"/>
  <c r="X70" i="25"/>
  <c r="Y70" i="25"/>
  <c r="Z70" i="25"/>
  <c r="AA70" i="25"/>
  <c r="AB70" i="25"/>
  <c r="AB72" i="25" s="1"/>
  <c r="AC70" i="25"/>
  <c r="AD70" i="25"/>
  <c r="AD70" i="27" s="1"/>
  <c r="AE70" i="25"/>
  <c r="AF70" i="25"/>
  <c r="AG70" i="25"/>
  <c r="AH70" i="25"/>
  <c r="AI70" i="25"/>
  <c r="AJ70" i="25"/>
  <c r="AK70" i="25"/>
  <c r="AK72" i="25" s="1"/>
  <c r="AL70" i="25"/>
  <c r="AL72" i="25" s="1"/>
  <c r="AM70" i="25"/>
  <c r="AN70" i="25"/>
  <c r="AO70" i="25"/>
  <c r="F71" i="25"/>
  <c r="G71" i="25"/>
  <c r="H71" i="25"/>
  <c r="I71" i="25"/>
  <c r="J71" i="25"/>
  <c r="K71" i="25"/>
  <c r="K72" i="25" s="1"/>
  <c r="L71" i="25"/>
  <c r="M71" i="25"/>
  <c r="N71" i="25"/>
  <c r="O71" i="25"/>
  <c r="P71" i="25"/>
  <c r="Q71" i="25"/>
  <c r="R71" i="25"/>
  <c r="S71" i="25"/>
  <c r="S72" i="25" s="1"/>
  <c r="T71" i="25"/>
  <c r="U71" i="25"/>
  <c r="V71" i="25"/>
  <c r="W71" i="25"/>
  <c r="X71" i="25"/>
  <c r="Y71" i="25"/>
  <c r="Z71" i="25"/>
  <c r="AA71" i="25"/>
  <c r="AA72" i="25" s="1"/>
  <c r="AB71" i="25"/>
  <c r="AC71" i="25"/>
  <c r="AD71" i="25"/>
  <c r="AE71" i="25"/>
  <c r="AF71" i="25"/>
  <c r="AG71" i="25"/>
  <c r="AH71" i="25"/>
  <c r="AH72" i="25" s="1"/>
  <c r="AI71" i="25"/>
  <c r="AI72" i="25" s="1"/>
  <c r="AJ71" i="25"/>
  <c r="AK71" i="25"/>
  <c r="AL71" i="25"/>
  <c r="AM71" i="25"/>
  <c r="AN71" i="25"/>
  <c r="AO71" i="25"/>
  <c r="H72" i="25"/>
  <c r="I72" i="25"/>
  <c r="P72" i="25"/>
  <c r="Q72" i="25"/>
  <c r="T72" i="25"/>
  <c r="X72" i="25"/>
  <c r="Y72" i="25"/>
  <c r="AF72" i="25"/>
  <c r="AG72" i="25"/>
  <c r="AJ72" i="25"/>
  <c r="AN72" i="25"/>
  <c r="AO72" i="25"/>
  <c r="F73" i="25"/>
  <c r="G73" i="25"/>
  <c r="E73" i="25" s="1"/>
  <c r="G73" i="37" s="1"/>
  <c r="I73" i="37" s="1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E73" i="27" s="1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H74" i="25"/>
  <c r="H74" i="27" s="1"/>
  <c r="I74" i="25"/>
  <c r="J74" i="25"/>
  <c r="K74" i="25"/>
  <c r="L74" i="25"/>
  <c r="M74" i="25"/>
  <c r="N74" i="25"/>
  <c r="O74" i="25"/>
  <c r="P74" i="25"/>
  <c r="P74" i="27" s="1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K76" i="25"/>
  <c r="L76" i="25"/>
  <c r="M76" i="25"/>
  <c r="N76" i="25"/>
  <c r="O76" i="25"/>
  <c r="P76" i="25"/>
  <c r="P76" i="27" s="1"/>
  <c r="Q76" i="25"/>
  <c r="R76" i="25"/>
  <c r="R76" i="27" s="1"/>
  <c r="S76" i="25"/>
  <c r="T76" i="25"/>
  <c r="U76" i="25"/>
  <c r="V76" i="25"/>
  <c r="W76" i="25"/>
  <c r="X76" i="25"/>
  <c r="X76" i="27" s="1"/>
  <c r="Y76" i="25"/>
  <c r="Z76" i="25"/>
  <c r="Z76" i="27" s="1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E77" i="25" s="1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H78" i="25"/>
  <c r="D78" i="25" s="1"/>
  <c r="F78" i="37" s="1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D78" i="27" s="1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J79" i="25"/>
  <c r="J79" i="27" s="1"/>
  <c r="K79" i="25"/>
  <c r="L79" i="25"/>
  <c r="M79" i="25"/>
  <c r="N79" i="25"/>
  <c r="O79" i="25"/>
  <c r="P79" i="25"/>
  <c r="Q79" i="25"/>
  <c r="R79" i="25"/>
  <c r="R79" i="27" s="1"/>
  <c r="S79" i="25"/>
  <c r="T79" i="25"/>
  <c r="U79" i="25"/>
  <c r="V79" i="25"/>
  <c r="W79" i="25"/>
  <c r="X79" i="25"/>
  <c r="Y79" i="25"/>
  <c r="Z79" i="25"/>
  <c r="Z79" i="27" s="1"/>
  <c r="AA79" i="25"/>
  <c r="AB79" i="25"/>
  <c r="AC79" i="25"/>
  <c r="AD79" i="25"/>
  <c r="AE79" i="25"/>
  <c r="AE79" i="27" s="1"/>
  <c r="AF79" i="25"/>
  <c r="AG79" i="25"/>
  <c r="AH79" i="25"/>
  <c r="AI79" i="25"/>
  <c r="AJ79" i="25"/>
  <c r="AK79" i="25"/>
  <c r="AL79" i="25"/>
  <c r="AM79" i="25"/>
  <c r="AN79" i="25"/>
  <c r="AO79" i="25"/>
  <c r="D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Y80" i="27" s="1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I81" i="25"/>
  <c r="J81" i="25"/>
  <c r="J81" i="27" s="1"/>
  <c r="K81" i="25"/>
  <c r="L81" i="25"/>
  <c r="M81" i="25"/>
  <c r="N81" i="25"/>
  <c r="O81" i="25"/>
  <c r="P81" i="25"/>
  <c r="Q81" i="25"/>
  <c r="R81" i="25"/>
  <c r="S81" i="25"/>
  <c r="T81" i="25"/>
  <c r="U81" i="25"/>
  <c r="V81" i="25"/>
  <c r="V81" i="27" s="1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F86" i="25"/>
  <c r="G86" i="25"/>
  <c r="F87" i="25"/>
  <c r="D87" i="25" s="1"/>
  <c r="G87" i="25"/>
  <c r="E87" i="25" s="1"/>
  <c r="G87" i="37" s="1"/>
  <c r="F88" i="25"/>
  <c r="D88" i="25" s="1"/>
  <c r="F88" i="37" s="1"/>
  <c r="G88" i="25"/>
  <c r="E88" i="25" s="1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E13" i="37"/>
  <c r="D14" i="37"/>
  <c r="G20" i="37"/>
  <c r="H22" i="37"/>
  <c r="E23" i="37"/>
  <c r="D28" i="37"/>
  <c r="D32" i="37"/>
  <c r="D34" i="37"/>
  <c r="E35" i="37"/>
  <c r="D39" i="37"/>
  <c r="D49" i="37"/>
  <c r="D51" i="37"/>
  <c r="E51" i="37"/>
  <c r="D59" i="37"/>
  <c r="D60" i="37"/>
  <c r="D61" i="37" s="1"/>
  <c r="E65" i="37"/>
  <c r="D70" i="37"/>
  <c r="D73" i="37"/>
  <c r="E76" i="37"/>
  <c r="D77" i="37"/>
  <c r="G77" i="37"/>
  <c r="E78" i="37"/>
  <c r="D79" i="37"/>
  <c r="D80" i="37"/>
  <c r="F80" i="37"/>
  <c r="H80" i="37" s="1"/>
  <c r="D81" i="37"/>
  <c r="F87" i="37"/>
  <c r="G88" i="37"/>
  <c r="A4" i="45"/>
  <c r="A5" i="45"/>
  <c r="F11" i="45"/>
  <c r="H11" i="45"/>
  <c r="I11" i="45"/>
  <c r="L11" i="45"/>
  <c r="G12" i="45"/>
  <c r="H12" i="45"/>
  <c r="I12" i="45"/>
  <c r="M12" i="45"/>
  <c r="F13" i="45"/>
  <c r="H13" i="45"/>
  <c r="I13" i="45"/>
  <c r="L13" i="45"/>
  <c r="G14" i="45"/>
  <c r="H14" i="45"/>
  <c r="F14" i="45" s="1"/>
  <c r="I14" i="45"/>
  <c r="M14" i="45"/>
  <c r="F15" i="45"/>
  <c r="H15" i="45"/>
  <c r="I15" i="45"/>
  <c r="L15" i="45"/>
  <c r="H16" i="45"/>
  <c r="J16" i="45"/>
  <c r="K16" i="45"/>
  <c r="H18" i="45"/>
  <c r="I18" i="45"/>
  <c r="F19" i="45"/>
  <c r="H19" i="45"/>
  <c r="I19" i="45"/>
  <c r="L19" i="45"/>
  <c r="G20" i="45"/>
  <c r="H20" i="45"/>
  <c r="I20" i="45"/>
  <c r="M20" i="45"/>
  <c r="E20" i="47" s="1"/>
  <c r="I20" i="47" s="1"/>
  <c r="F21" i="45"/>
  <c r="H21" i="45"/>
  <c r="I21" i="45"/>
  <c r="L21" i="45"/>
  <c r="G22" i="45"/>
  <c r="H22" i="45"/>
  <c r="F22" i="45" s="1"/>
  <c r="I22" i="45"/>
  <c r="M22" i="45"/>
  <c r="F23" i="45"/>
  <c r="H23" i="45"/>
  <c r="I23" i="45"/>
  <c r="L23" i="45"/>
  <c r="H24" i="45"/>
  <c r="J24" i="45"/>
  <c r="K24" i="45"/>
  <c r="G27" i="45"/>
  <c r="H27" i="45"/>
  <c r="I27" i="45"/>
  <c r="I29" i="45" s="1"/>
  <c r="M27" i="45"/>
  <c r="F28" i="45"/>
  <c r="H28" i="45"/>
  <c r="I28" i="45"/>
  <c r="L28" i="45"/>
  <c r="J29" i="45"/>
  <c r="K29" i="45"/>
  <c r="G32" i="45"/>
  <c r="H32" i="45"/>
  <c r="F32" i="45" s="1"/>
  <c r="I32" i="45"/>
  <c r="M32" i="45"/>
  <c r="E32" i="47" s="1"/>
  <c r="F33" i="45"/>
  <c r="H33" i="45"/>
  <c r="I33" i="45"/>
  <c r="L33" i="45"/>
  <c r="G34" i="45"/>
  <c r="H34" i="45"/>
  <c r="I34" i="45"/>
  <c r="M34" i="45"/>
  <c r="F35" i="45"/>
  <c r="H35" i="45"/>
  <c r="I35" i="45"/>
  <c r="L35" i="45"/>
  <c r="J36" i="45"/>
  <c r="K36" i="45"/>
  <c r="L37" i="45"/>
  <c r="M37" i="45"/>
  <c r="H38" i="45"/>
  <c r="I38" i="45"/>
  <c r="G39" i="45"/>
  <c r="H39" i="45"/>
  <c r="I39" i="45"/>
  <c r="M39" i="45"/>
  <c r="F40" i="45"/>
  <c r="H40" i="45"/>
  <c r="I40" i="45"/>
  <c r="L40" i="45"/>
  <c r="G41" i="45"/>
  <c r="H41" i="45"/>
  <c r="F41" i="45" s="1"/>
  <c r="I41" i="45"/>
  <c r="M41" i="45"/>
  <c r="F42" i="45"/>
  <c r="J42" i="45"/>
  <c r="K42" i="45"/>
  <c r="J43" i="45"/>
  <c r="K43" i="45"/>
  <c r="F45" i="45"/>
  <c r="H45" i="45"/>
  <c r="I45" i="45"/>
  <c r="L45" i="45"/>
  <c r="G47" i="45"/>
  <c r="H47" i="45"/>
  <c r="I47" i="45"/>
  <c r="M47" i="45"/>
  <c r="F49" i="45"/>
  <c r="H49" i="45"/>
  <c r="I49" i="45"/>
  <c r="L49" i="45"/>
  <c r="G51" i="45"/>
  <c r="H51" i="45"/>
  <c r="F51" i="45" s="1"/>
  <c r="I51" i="45"/>
  <c r="M51" i="45"/>
  <c r="F54" i="45"/>
  <c r="H54" i="45"/>
  <c r="I54" i="45"/>
  <c r="L54" i="45"/>
  <c r="G55" i="45"/>
  <c r="H55" i="45"/>
  <c r="I55" i="45"/>
  <c r="M55" i="45"/>
  <c r="I56" i="45"/>
  <c r="J56" i="45"/>
  <c r="K56" i="45"/>
  <c r="F59" i="45"/>
  <c r="H59" i="45"/>
  <c r="I59" i="45"/>
  <c r="L59" i="45"/>
  <c r="G60" i="45"/>
  <c r="H60" i="45"/>
  <c r="F60" i="45" s="1"/>
  <c r="I60" i="45"/>
  <c r="M60" i="45"/>
  <c r="F61" i="45"/>
  <c r="I61" i="45"/>
  <c r="J61" i="45"/>
  <c r="K61" i="45"/>
  <c r="F64" i="45"/>
  <c r="H64" i="45"/>
  <c r="H66" i="45" s="1"/>
  <c r="I64" i="45"/>
  <c r="L64" i="45"/>
  <c r="G65" i="45"/>
  <c r="H65" i="45"/>
  <c r="I65" i="45"/>
  <c r="M65" i="45"/>
  <c r="E65" i="47" s="1"/>
  <c r="J66" i="45"/>
  <c r="K66" i="45"/>
  <c r="F70" i="45"/>
  <c r="H70" i="45"/>
  <c r="I70" i="45"/>
  <c r="L70" i="45"/>
  <c r="G71" i="45"/>
  <c r="H71" i="45"/>
  <c r="F71" i="45" s="1"/>
  <c r="F72" i="45" s="1"/>
  <c r="I71" i="45"/>
  <c r="M71" i="45"/>
  <c r="E71" i="47" s="1"/>
  <c r="I72" i="45"/>
  <c r="J72" i="45"/>
  <c r="K72" i="45"/>
  <c r="F73" i="45"/>
  <c r="H73" i="45"/>
  <c r="I73" i="45"/>
  <c r="L73" i="45"/>
  <c r="G74" i="45"/>
  <c r="H74" i="45"/>
  <c r="I74" i="45"/>
  <c r="M74" i="45"/>
  <c r="F75" i="45"/>
  <c r="H75" i="45"/>
  <c r="I75" i="45"/>
  <c r="L75" i="45"/>
  <c r="G76" i="45"/>
  <c r="H76" i="45"/>
  <c r="F76" i="45" s="1"/>
  <c r="I76" i="45"/>
  <c r="M76" i="45"/>
  <c r="F77" i="45"/>
  <c r="H77" i="45"/>
  <c r="I77" i="45"/>
  <c r="L77" i="45"/>
  <c r="G78" i="45"/>
  <c r="H78" i="45"/>
  <c r="I78" i="45"/>
  <c r="M78" i="45"/>
  <c r="F79" i="45"/>
  <c r="H79" i="45"/>
  <c r="I79" i="45"/>
  <c r="L79" i="45"/>
  <c r="G80" i="45"/>
  <c r="H80" i="45"/>
  <c r="F80" i="45" s="1"/>
  <c r="I80" i="45"/>
  <c r="M80" i="45"/>
  <c r="F81" i="45"/>
  <c r="H81" i="45"/>
  <c r="I81" i="45"/>
  <c r="L81" i="45"/>
  <c r="D82" i="45"/>
  <c r="E82" i="45"/>
  <c r="J82" i="45"/>
  <c r="A5" i="46"/>
  <c r="T8" i="46"/>
  <c r="V8" i="46"/>
  <c r="X8" i="46"/>
  <c r="Z8" i="46"/>
  <c r="AB8" i="46"/>
  <c r="AD8" i="46"/>
  <c r="AF8" i="46"/>
  <c r="AH8" i="46"/>
  <c r="AJ8" i="46"/>
  <c r="AL8" i="46"/>
  <c r="AN8" i="46"/>
  <c r="D11" i="46"/>
  <c r="F11" i="47" s="1"/>
  <c r="H11" i="47" s="1"/>
  <c r="F11" i="46"/>
  <c r="G11" i="46"/>
  <c r="E11" i="46" s="1"/>
  <c r="G11" i="47" s="1"/>
  <c r="D12" i="46"/>
  <c r="F12" i="46"/>
  <c r="G12" i="46"/>
  <c r="E12" i="46" s="1"/>
  <c r="G12" i="47" s="1"/>
  <c r="D13" i="46"/>
  <c r="F13" i="46"/>
  <c r="G13" i="46"/>
  <c r="E13" i="46" s="1"/>
  <c r="G13" i="47" s="1"/>
  <c r="D14" i="46"/>
  <c r="E14" i="46"/>
  <c r="G14" i="47" s="1"/>
  <c r="F14" i="46"/>
  <c r="G14" i="46"/>
  <c r="D15" i="46"/>
  <c r="F15" i="46"/>
  <c r="G15" i="46"/>
  <c r="E15" i="46" s="1"/>
  <c r="D16" i="46"/>
  <c r="F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X82" i="46" s="1"/>
  <c r="V646" i="44" s="1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N82" i="46" s="1"/>
  <c r="AO16" i="46"/>
  <c r="F19" i="46"/>
  <c r="D19" i="46" s="1"/>
  <c r="G19" i="46"/>
  <c r="E20" i="46"/>
  <c r="F20" i="46"/>
  <c r="D20" i="46" s="1"/>
  <c r="G20" i="46"/>
  <c r="E21" i="46"/>
  <c r="G21" i="47" s="1"/>
  <c r="F21" i="46"/>
  <c r="D21" i="46" s="1"/>
  <c r="G21" i="46"/>
  <c r="E22" i="46"/>
  <c r="F22" i="46"/>
  <c r="D22" i="46" s="1"/>
  <c r="F22" i="47" s="1"/>
  <c r="G22" i="46"/>
  <c r="E23" i="46"/>
  <c r="G23" i="47" s="1"/>
  <c r="F23" i="46"/>
  <c r="D23" i="46" s="1"/>
  <c r="G23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S82" i="46" s="1"/>
  <c r="Q646" i="44" s="1"/>
  <c r="T24" i="46"/>
  <c r="U24" i="46"/>
  <c r="V24" i="46"/>
  <c r="V82" i="46" s="1"/>
  <c r="T646" i="44" s="1"/>
  <c r="W24" i="46"/>
  <c r="X24" i="46"/>
  <c r="Y24" i="46"/>
  <c r="Z24" i="46"/>
  <c r="AA24" i="46"/>
  <c r="AA82" i="46" s="1"/>
  <c r="Y646" i="44" s="1"/>
  <c r="AB24" i="46"/>
  <c r="AC24" i="46"/>
  <c r="AD24" i="46"/>
  <c r="AE24" i="46"/>
  <c r="AF24" i="46"/>
  <c r="AG24" i="46"/>
  <c r="AH24" i="46"/>
  <c r="AI24" i="46"/>
  <c r="AI82" i="46" s="1"/>
  <c r="AJ24" i="46"/>
  <c r="AK24" i="46"/>
  <c r="AL24" i="46"/>
  <c r="AM24" i="46"/>
  <c r="AN24" i="46"/>
  <c r="AO24" i="46"/>
  <c r="F27" i="46"/>
  <c r="F29" i="46" s="1"/>
  <c r="G27" i="46"/>
  <c r="G29" i="46" s="1"/>
  <c r="H27" i="46"/>
  <c r="H29" i="46" s="1"/>
  <c r="I27" i="46"/>
  <c r="J27" i="46"/>
  <c r="K27" i="46"/>
  <c r="D28" i="46"/>
  <c r="E28" i="46"/>
  <c r="G28" i="47" s="1"/>
  <c r="F28" i="46"/>
  <c r="G28" i="46"/>
  <c r="I29" i="46"/>
  <c r="J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E32" i="46"/>
  <c r="G32" i="47" s="1"/>
  <c r="F32" i="46"/>
  <c r="D32" i="46" s="1"/>
  <c r="G32" i="46"/>
  <c r="E33" i="46"/>
  <c r="G33" i="47" s="1"/>
  <c r="F33" i="46"/>
  <c r="D33" i="46" s="1"/>
  <c r="G33" i="46"/>
  <c r="D34" i="46"/>
  <c r="F34" i="47" s="1"/>
  <c r="E34" i="46"/>
  <c r="F34" i="46"/>
  <c r="G34" i="46"/>
  <c r="E35" i="46"/>
  <c r="G35" i="47" s="1"/>
  <c r="F35" i="46"/>
  <c r="D35" i="46" s="1"/>
  <c r="G35" i="46"/>
  <c r="E36" i="46"/>
  <c r="H36" i="46"/>
  <c r="I36" i="46"/>
  <c r="J36" i="46"/>
  <c r="K36" i="46"/>
  <c r="L36" i="46"/>
  <c r="M36" i="46"/>
  <c r="N36" i="46"/>
  <c r="N82" i="46" s="1"/>
  <c r="L646" i="44" s="1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L82" i="46" s="1"/>
  <c r="AM36" i="46"/>
  <c r="AN36" i="46"/>
  <c r="AO36" i="46"/>
  <c r="D39" i="46"/>
  <c r="E39" i="46"/>
  <c r="G39" i="47" s="1"/>
  <c r="I39" i="47" s="1"/>
  <c r="F39" i="46"/>
  <c r="G39" i="46"/>
  <c r="D40" i="46"/>
  <c r="F40" i="46"/>
  <c r="G40" i="46"/>
  <c r="E40" i="46" s="1"/>
  <c r="G40" i="47" s="1"/>
  <c r="E41" i="46"/>
  <c r="G41" i="47" s="1"/>
  <c r="I41" i="47" s="1"/>
  <c r="F41" i="46"/>
  <c r="F42" i="46" s="1"/>
  <c r="F43" i="46" s="1"/>
  <c r="G41" i="46"/>
  <c r="E42" i="46"/>
  <c r="E43" i="46" s="1"/>
  <c r="H42" i="46"/>
  <c r="H43" i="46" s="1"/>
  <c r="I42" i="46"/>
  <c r="J42" i="46"/>
  <c r="J43" i="46" s="1"/>
  <c r="K42" i="46"/>
  <c r="L42" i="46"/>
  <c r="L43" i="46" s="1"/>
  <c r="M42" i="46"/>
  <c r="N42" i="46"/>
  <c r="O42" i="46"/>
  <c r="P42" i="46"/>
  <c r="P43" i="46" s="1"/>
  <c r="Q42" i="46"/>
  <c r="R42" i="46"/>
  <c r="S42" i="46"/>
  <c r="S43" i="46" s="1"/>
  <c r="T42" i="46"/>
  <c r="U42" i="46"/>
  <c r="V42" i="46"/>
  <c r="W42" i="46"/>
  <c r="X42" i="46"/>
  <c r="X43" i="46" s="1"/>
  <c r="Y42" i="46"/>
  <c r="Z42" i="46"/>
  <c r="Z43" i="46" s="1"/>
  <c r="AA42" i="46"/>
  <c r="AB42" i="46"/>
  <c r="AB43" i="46" s="1"/>
  <c r="AC42" i="46"/>
  <c r="AD42" i="46"/>
  <c r="AE42" i="46"/>
  <c r="AF42" i="46"/>
  <c r="AF43" i="46" s="1"/>
  <c r="AG42" i="46"/>
  <c r="AH42" i="46"/>
  <c r="AH43" i="46" s="1"/>
  <c r="AH82" i="46" s="1"/>
  <c r="AI42" i="46"/>
  <c r="AI43" i="46" s="1"/>
  <c r="AJ42" i="46"/>
  <c r="AK42" i="46"/>
  <c r="AK43" i="46" s="1"/>
  <c r="AL42" i="46"/>
  <c r="AM42" i="46"/>
  <c r="AN42" i="46"/>
  <c r="AN43" i="46" s="1"/>
  <c r="AO42" i="46"/>
  <c r="I43" i="46"/>
  <c r="K43" i="46"/>
  <c r="M43" i="46"/>
  <c r="N43" i="46"/>
  <c r="O43" i="46"/>
  <c r="Q43" i="46"/>
  <c r="R43" i="46"/>
  <c r="T43" i="46"/>
  <c r="U43" i="46"/>
  <c r="V43" i="46"/>
  <c r="W43" i="46"/>
  <c r="Y43" i="46"/>
  <c r="AA43" i="46"/>
  <c r="AC43" i="46"/>
  <c r="AD43" i="46"/>
  <c r="AE43" i="46"/>
  <c r="AG43" i="46"/>
  <c r="AJ43" i="46"/>
  <c r="AL43" i="46"/>
  <c r="AM43" i="46"/>
  <c r="AO43" i="46"/>
  <c r="D45" i="46"/>
  <c r="F45" i="46"/>
  <c r="G45" i="46"/>
  <c r="E45" i="46" s="1"/>
  <c r="G45" i="47" s="1"/>
  <c r="D47" i="46"/>
  <c r="E47" i="46"/>
  <c r="G47" i="47" s="1"/>
  <c r="I47" i="47" s="1"/>
  <c r="F47" i="46"/>
  <c r="G47" i="46"/>
  <c r="D49" i="46"/>
  <c r="F49" i="46"/>
  <c r="G49" i="46"/>
  <c r="E49" i="46" s="1"/>
  <c r="G49" i="47" s="1"/>
  <c r="D51" i="46"/>
  <c r="E51" i="46"/>
  <c r="G51" i="47" s="1"/>
  <c r="I51" i="47" s="1"/>
  <c r="F51" i="46"/>
  <c r="G51" i="46"/>
  <c r="D54" i="46"/>
  <c r="F54" i="46"/>
  <c r="G54" i="46"/>
  <c r="E54" i="46" s="1"/>
  <c r="D55" i="46"/>
  <c r="E55" i="46"/>
  <c r="G55" i="47" s="1"/>
  <c r="I55" i="47" s="1"/>
  <c r="F55" i="46"/>
  <c r="G55" i="46"/>
  <c r="D56" i="46"/>
  <c r="F56" i="46"/>
  <c r="G56" i="46"/>
  <c r="H56" i="46"/>
  <c r="I56" i="46"/>
  <c r="J56" i="46"/>
  <c r="K56" i="46"/>
  <c r="L56" i="46"/>
  <c r="M56" i="46"/>
  <c r="N56" i="46"/>
  <c r="O56" i="46"/>
  <c r="O82" i="46" s="1"/>
  <c r="M646" i="44" s="1"/>
  <c r="P56" i="46"/>
  <c r="Q56" i="46"/>
  <c r="R56" i="46"/>
  <c r="S56" i="46"/>
  <c r="T56" i="46"/>
  <c r="U56" i="46"/>
  <c r="V56" i="46"/>
  <c r="W56" i="46"/>
  <c r="W82" i="46" s="1"/>
  <c r="U646" i="44" s="1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M82" i="46" s="1"/>
  <c r="AN56" i="46"/>
  <c r="AO56" i="46"/>
  <c r="F59" i="46"/>
  <c r="D59" i="46" s="1"/>
  <c r="G59" i="46"/>
  <c r="G61" i="46" s="1"/>
  <c r="E60" i="46"/>
  <c r="F60" i="46"/>
  <c r="D60" i="46" s="1"/>
  <c r="F60" i="47" s="1"/>
  <c r="G60" i="46"/>
  <c r="I60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F64" i="46"/>
  <c r="D64" i="46" s="1"/>
  <c r="F64" i="47" s="1"/>
  <c r="G64" i="46"/>
  <c r="E64" i="46" s="1"/>
  <c r="D65" i="46"/>
  <c r="E65" i="46"/>
  <c r="G65" i="47" s="1"/>
  <c r="I65" i="47" s="1"/>
  <c r="F65" i="46"/>
  <c r="G65" i="46"/>
  <c r="D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E71" i="46"/>
  <c r="E72" i="46" s="1"/>
  <c r="F71" i="46"/>
  <c r="D71" i="46" s="1"/>
  <c r="G71" i="46"/>
  <c r="G72" i="46" s="1"/>
  <c r="F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F73" i="47" s="1"/>
  <c r="F73" i="46"/>
  <c r="G73" i="46"/>
  <c r="E73" i="46" s="1"/>
  <c r="G73" i="47" s="1"/>
  <c r="D74" i="46"/>
  <c r="F74" i="46"/>
  <c r="G74" i="46"/>
  <c r="E74" i="46" s="1"/>
  <c r="G74" i="47" s="1"/>
  <c r="I74" i="47" s="1"/>
  <c r="E75" i="46"/>
  <c r="G75" i="47" s="1"/>
  <c r="F75" i="46"/>
  <c r="D75" i="46" s="1"/>
  <c r="F75" i="47" s="1"/>
  <c r="H75" i="47" s="1"/>
  <c r="G75" i="46"/>
  <c r="D76" i="46"/>
  <c r="F76" i="46"/>
  <c r="G76" i="46"/>
  <c r="E76" i="46" s="1"/>
  <c r="G76" i="47" s="1"/>
  <c r="I76" i="47" s="1"/>
  <c r="D77" i="46"/>
  <c r="F77" i="47" s="1"/>
  <c r="F77" i="46"/>
  <c r="G77" i="46"/>
  <c r="E77" i="46" s="1"/>
  <c r="G77" i="47" s="1"/>
  <c r="D78" i="46"/>
  <c r="F78" i="46"/>
  <c r="G78" i="46"/>
  <c r="E78" i="46" s="1"/>
  <c r="D79" i="46"/>
  <c r="E79" i="46"/>
  <c r="G79" i="47" s="1"/>
  <c r="F79" i="46"/>
  <c r="G79" i="46"/>
  <c r="F80" i="46"/>
  <c r="D80" i="46" s="1"/>
  <c r="F80" i="47" s="1"/>
  <c r="G80" i="46"/>
  <c r="E80" i="46" s="1"/>
  <c r="G80" i="47" s="1"/>
  <c r="I80" i="47" s="1"/>
  <c r="E81" i="46"/>
  <c r="F81" i="46"/>
  <c r="D81" i="46" s="1"/>
  <c r="F81" i="47" s="1"/>
  <c r="H81" i="47" s="1"/>
  <c r="G81" i="46"/>
  <c r="P82" i="46"/>
  <c r="N646" i="44" s="1"/>
  <c r="T82" i="46"/>
  <c r="R646" i="44" s="1"/>
  <c r="AD82" i="46"/>
  <c r="AB646" i="44" s="1"/>
  <c r="AF82" i="46"/>
  <c r="E86" i="46"/>
  <c r="G86" i="47" s="1"/>
  <c r="F86" i="46"/>
  <c r="F89" i="46" s="1"/>
  <c r="G86" i="46"/>
  <c r="D87" i="46"/>
  <c r="E87" i="46"/>
  <c r="G87" i="47" s="1"/>
  <c r="I87" i="47" s="1"/>
  <c r="F87" i="46"/>
  <c r="G87" i="46"/>
  <c r="E88" i="46"/>
  <c r="G88" i="47" s="1"/>
  <c r="I88" i="47" s="1"/>
  <c r="F88" i="46"/>
  <c r="D88" i="46" s="1"/>
  <c r="F88" i="47" s="1"/>
  <c r="H88" i="47" s="1"/>
  <c r="G88" i="46"/>
  <c r="G89" i="46"/>
  <c r="H89" i="46"/>
  <c r="I89" i="46"/>
  <c r="J89" i="46"/>
  <c r="K89" i="46"/>
  <c r="L89" i="46"/>
  <c r="M89" i="46"/>
  <c r="A4" i="47"/>
  <c r="A5" i="47"/>
  <c r="D11" i="47"/>
  <c r="E12" i="47"/>
  <c r="I12" i="47" s="1"/>
  <c r="F12" i="47"/>
  <c r="D13" i="47"/>
  <c r="F13" i="47"/>
  <c r="H13" i="47" s="1"/>
  <c r="E14" i="47"/>
  <c r="F14" i="47"/>
  <c r="I14" i="47"/>
  <c r="D15" i="47"/>
  <c r="F15" i="47"/>
  <c r="H15" i="47" s="1"/>
  <c r="G15" i="47"/>
  <c r="D19" i="47"/>
  <c r="F19" i="47"/>
  <c r="H19" i="47" s="1"/>
  <c r="F20" i="47"/>
  <c r="G20" i="47"/>
  <c r="D21" i="47"/>
  <c r="F21" i="47"/>
  <c r="E22" i="47"/>
  <c r="G22" i="47"/>
  <c r="I22" i="47" s="1"/>
  <c r="D23" i="47"/>
  <c r="F23" i="47"/>
  <c r="H23" i="47" s="1"/>
  <c r="E27" i="47"/>
  <c r="D28" i="47"/>
  <c r="F28" i="47"/>
  <c r="H28" i="47"/>
  <c r="D33" i="47"/>
  <c r="F33" i="47"/>
  <c r="H33" i="47" s="1"/>
  <c r="E34" i="47"/>
  <c r="G34" i="47"/>
  <c r="I34" i="47" s="1"/>
  <c r="D35" i="47"/>
  <c r="F35" i="47"/>
  <c r="H35" i="47" s="1"/>
  <c r="E39" i="47"/>
  <c r="F39" i="47"/>
  <c r="D40" i="47"/>
  <c r="E41" i="47"/>
  <c r="D45" i="47"/>
  <c r="F45" i="47"/>
  <c r="H45" i="47"/>
  <c r="E47" i="47"/>
  <c r="F47" i="47"/>
  <c r="D49" i="47"/>
  <c r="F49" i="47"/>
  <c r="H49" i="47" s="1"/>
  <c r="E51" i="47"/>
  <c r="F51" i="47"/>
  <c r="D54" i="47"/>
  <c r="F54" i="47"/>
  <c r="H54" i="47"/>
  <c r="E55" i="47"/>
  <c r="F55" i="47"/>
  <c r="F56" i="47"/>
  <c r="D59" i="47"/>
  <c r="F59" i="47"/>
  <c r="E60" i="47"/>
  <c r="G60" i="47"/>
  <c r="I60" i="47" s="1"/>
  <c r="D64" i="47"/>
  <c r="G64" i="47"/>
  <c r="F65" i="47"/>
  <c r="F70" i="47"/>
  <c r="G70" i="47"/>
  <c r="D73" i="47"/>
  <c r="H73" i="47"/>
  <c r="E74" i="47"/>
  <c r="F74" i="47"/>
  <c r="D75" i="47"/>
  <c r="E76" i="47"/>
  <c r="F76" i="47"/>
  <c r="D77" i="47"/>
  <c r="H77" i="47"/>
  <c r="E78" i="47"/>
  <c r="F78" i="47"/>
  <c r="G78" i="47"/>
  <c r="I78" i="47" s="1"/>
  <c r="D79" i="47"/>
  <c r="F79" i="47"/>
  <c r="H79" i="47" s="1"/>
  <c r="E80" i="47"/>
  <c r="D81" i="47"/>
  <c r="G81" i="47"/>
  <c r="D86" i="47"/>
  <c r="D89" i="47" s="1"/>
  <c r="E86" i="47"/>
  <c r="D87" i="47"/>
  <c r="E87" i="47"/>
  <c r="F87" i="47"/>
  <c r="H87" i="47" s="1"/>
  <c r="D88" i="47"/>
  <c r="E88" i="47"/>
  <c r="E89" i="47" s="1"/>
  <c r="A4" i="14"/>
  <c r="A5" i="14"/>
  <c r="F11" i="14"/>
  <c r="H11" i="14"/>
  <c r="L11" i="14" s="1"/>
  <c r="I11" i="14"/>
  <c r="G11" i="14" s="1"/>
  <c r="M11" i="14"/>
  <c r="G12" i="14"/>
  <c r="H12" i="14"/>
  <c r="I12" i="14"/>
  <c r="M12" i="14"/>
  <c r="F13" i="14"/>
  <c r="G13" i="14"/>
  <c r="H13" i="14"/>
  <c r="I13" i="14"/>
  <c r="M13" i="14" s="1"/>
  <c r="L13" i="14"/>
  <c r="D13" i="38" s="1"/>
  <c r="F14" i="14"/>
  <c r="H14" i="14"/>
  <c r="L14" i="14" s="1"/>
  <c r="D14" i="38" s="1"/>
  <c r="I14" i="14"/>
  <c r="M14" i="14" s="1"/>
  <c r="E14" i="38" s="1"/>
  <c r="F15" i="14"/>
  <c r="H15" i="14"/>
  <c r="L15" i="14" s="1"/>
  <c r="D15" i="38" s="1"/>
  <c r="I15" i="14"/>
  <c r="G15" i="14" s="1"/>
  <c r="M15" i="14"/>
  <c r="J16" i="14"/>
  <c r="K16" i="14"/>
  <c r="H18" i="14"/>
  <c r="I18" i="14"/>
  <c r="F19" i="14"/>
  <c r="H19" i="14"/>
  <c r="L19" i="14" s="1"/>
  <c r="I19" i="14"/>
  <c r="G19" i="14" s="1"/>
  <c r="M19" i="14"/>
  <c r="G20" i="14"/>
  <c r="H20" i="14"/>
  <c r="H24" i="14" s="1"/>
  <c r="I20" i="14"/>
  <c r="M20" i="14"/>
  <c r="F21" i="14"/>
  <c r="G21" i="14"/>
  <c r="H21" i="14"/>
  <c r="I21" i="14"/>
  <c r="M21" i="14" s="1"/>
  <c r="L21" i="14"/>
  <c r="D21" i="38" s="1"/>
  <c r="F22" i="14"/>
  <c r="H22" i="14"/>
  <c r="L22" i="14" s="1"/>
  <c r="D22" i="38" s="1"/>
  <c r="I22" i="14"/>
  <c r="M22" i="14" s="1"/>
  <c r="E22" i="38" s="1"/>
  <c r="F23" i="14"/>
  <c r="H23" i="14"/>
  <c r="L23" i="14" s="1"/>
  <c r="D23" i="38" s="1"/>
  <c r="I23" i="14"/>
  <c r="G23" i="14" s="1"/>
  <c r="M23" i="14"/>
  <c r="J24" i="14"/>
  <c r="K24" i="14"/>
  <c r="G27" i="14"/>
  <c r="H27" i="14"/>
  <c r="I27" i="14"/>
  <c r="M27" i="14"/>
  <c r="F28" i="14"/>
  <c r="G28" i="14"/>
  <c r="G29" i="14" s="1"/>
  <c r="H28" i="14"/>
  <c r="I28" i="14"/>
  <c r="M28" i="14" s="1"/>
  <c r="E28" i="38" s="1"/>
  <c r="L28" i="14"/>
  <c r="D28" i="38" s="1"/>
  <c r="I29" i="14"/>
  <c r="J29" i="14"/>
  <c r="K29" i="14"/>
  <c r="F32" i="14"/>
  <c r="H32" i="14"/>
  <c r="L32" i="14" s="1"/>
  <c r="D32" i="38" s="1"/>
  <c r="I32" i="14"/>
  <c r="M32" i="14" s="1"/>
  <c r="F33" i="14"/>
  <c r="H33" i="14"/>
  <c r="L33" i="14" s="1"/>
  <c r="D33" i="38" s="1"/>
  <c r="I33" i="14"/>
  <c r="G33" i="14" s="1"/>
  <c r="M33" i="14"/>
  <c r="G34" i="14"/>
  <c r="H34" i="14"/>
  <c r="I34" i="14"/>
  <c r="M34" i="14"/>
  <c r="F35" i="14"/>
  <c r="G35" i="14"/>
  <c r="H35" i="14"/>
  <c r="I35" i="14"/>
  <c r="M35" i="14" s="1"/>
  <c r="L35" i="14"/>
  <c r="D35" i="38" s="1"/>
  <c r="I36" i="14"/>
  <c r="J36" i="14"/>
  <c r="K36" i="14"/>
  <c r="L37" i="14"/>
  <c r="M37" i="14"/>
  <c r="H38" i="14"/>
  <c r="I38" i="14"/>
  <c r="G39" i="14"/>
  <c r="H39" i="14"/>
  <c r="I39" i="14"/>
  <c r="M39" i="14"/>
  <c r="F40" i="14"/>
  <c r="G40" i="14"/>
  <c r="H40" i="14"/>
  <c r="I40" i="14"/>
  <c r="M40" i="14" s="1"/>
  <c r="L40" i="14"/>
  <c r="F41" i="14"/>
  <c r="H41" i="14"/>
  <c r="L41" i="14" s="1"/>
  <c r="D41" i="38" s="1"/>
  <c r="I41" i="14"/>
  <c r="M41" i="14" s="1"/>
  <c r="F42" i="14"/>
  <c r="H42" i="14"/>
  <c r="J42" i="14"/>
  <c r="K42" i="14"/>
  <c r="J43" i="14"/>
  <c r="K43" i="14"/>
  <c r="F45" i="14"/>
  <c r="H45" i="14"/>
  <c r="L45" i="14" s="1"/>
  <c r="D45" i="38" s="1"/>
  <c r="I45" i="14"/>
  <c r="G45" i="14" s="1"/>
  <c r="M45" i="14"/>
  <c r="G47" i="14"/>
  <c r="H47" i="14"/>
  <c r="I47" i="14"/>
  <c r="M47" i="14"/>
  <c r="F49" i="14"/>
  <c r="G49" i="14"/>
  <c r="H49" i="14"/>
  <c r="I49" i="14"/>
  <c r="M49" i="14" s="1"/>
  <c r="E49" i="38" s="1"/>
  <c r="L49" i="14"/>
  <c r="D49" i="38" s="1"/>
  <c r="F51" i="14"/>
  <c r="H51" i="14"/>
  <c r="L51" i="14" s="1"/>
  <c r="D51" i="38" s="1"/>
  <c r="I51" i="14"/>
  <c r="M51" i="14" s="1"/>
  <c r="E51" i="38" s="1"/>
  <c r="F54" i="14"/>
  <c r="H54" i="14"/>
  <c r="I54" i="14"/>
  <c r="G54" i="14" s="1"/>
  <c r="G56" i="14" s="1"/>
  <c r="M54" i="14"/>
  <c r="M56" i="14" s="1"/>
  <c r="G55" i="14"/>
  <c r="H55" i="14"/>
  <c r="I55" i="14"/>
  <c r="M55" i="14"/>
  <c r="I56" i="14"/>
  <c r="J56" i="14"/>
  <c r="K56" i="14"/>
  <c r="F59" i="14"/>
  <c r="G59" i="14"/>
  <c r="H59" i="14"/>
  <c r="I59" i="14"/>
  <c r="M59" i="14" s="1"/>
  <c r="M61" i="14" s="1"/>
  <c r="L59" i="14"/>
  <c r="F60" i="14"/>
  <c r="H60" i="14"/>
  <c r="H60" i="15" s="1"/>
  <c r="I60" i="14"/>
  <c r="M60" i="14" s="1"/>
  <c r="E60" i="38" s="1"/>
  <c r="F61" i="14"/>
  <c r="H61" i="14"/>
  <c r="J61" i="14"/>
  <c r="K61" i="14"/>
  <c r="F64" i="14"/>
  <c r="H64" i="14"/>
  <c r="H66" i="14" s="1"/>
  <c r="I64" i="14"/>
  <c r="G64" i="14" s="1"/>
  <c r="G66" i="14" s="1"/>
  <c r="M64" i="14"/>
  <c r="M66" i="14" s="1"/>
  <c r="G65" i="14"/>
  <c r="H65" i="14"/>
  <c r="I65" i="14"/>
  <c r="M65" i="14"/>
  <c r="I66" i="14"/>
  <c r="J66" i="14"/>
  <c r="K66" i="14"/>
  <c r="F70" i="14"/>
  <c r="G70" i="14"/>
  <c r="H70" i="14"/>
  <c r="I70" i="14"/>
  <c r="M70" i="14" s="1"/>
  <c r="M72" i="14" s="1"/>
  <c r="L70" i="14"/>
  <c r="F71" i="14"/>
  <c r="H71" i="14"/>
  <c r="L71" i="14" s="1"/>
  <c r="D71" i="38" s="1"/>
  <c r="I71" i="14"/>
  <c r="M71" i="14" s="1"/>
  <c r="E71" i="38" s="1"/>
  <c r="F72" i="14"/>
  <c r="H72" i="14"/>
  <c r="J72" i="14"/>
  <c r="K72" i="14"/>
  <c r="F73" i="14"/>
  <c r="H73" i="14"/>
  <c r="L73" i="14" s="1"/>
  <c r="D73" i="38" s="1"/>
  <c r="I73" i="14"/>
  <c r="G73" i="14" s="1"/>
  <c r="M73" i="14"/>
  <c r="G74" i="14"/>
  <c r="H74" i="14"/>
  <c r="I74" i="14"/>
  <c r="M74" i="14"/>
  <c r="F75" i="14"/>
  <c r="G75" i="14"/>
  <c r="H75" i="14"/>
  <c r="I75" i="14"/>
  <c r="M75" i="14" s="1"/>
  <c r="E75" i="38" s="1"/>
  <c r="L75" i="14"/>
  <c r="D75" i="38" s="1"/>
  <c r="F76" i="14"/>
  <c r="H76" i="14"/>
  <c r="L76" i="14" s="1"/>
  <c r="D76" i="38" s="1"/>
  <c r="I76" i="14"/>
  <c r="M76" i="14" s="1"/>
  <c r="E76" i="38" s="1"/>
  <c r="F77" i="14"/>
  <c r="H77" i="14"/>
  <c r="H77" i="15" s="1"/>
  <c r="I77" i="14"/>
  <c r="G77" i="14" s="1"/>
  <c r="M77" i="14"/>
  <c r="G78" i="14"/>
  <c r="H78" i="14"/>
  <c r="I78" i="14"/>
  <c r="M78" i="14"/>
  <c r="F79" i="14"/>
  <c r="G79" i="14"/>
  <c r="H79" i="14"/>
  <c r="I79" i="14"/>
  <c r="M79" i="14" s="1"/>
  <c r="E79" i="38" s="1"/>
  <c r="L79" i="14"/>
  <c r="D79" i="38" s="1"/>
  <c r="F80" i="14"/>
  <c r="H80" i="14"/>
  <c r="L80" i="14" s="1"/>
  <c r="D80" i="38" s="1"/>
  <c r="I80" i="14"/>
  <c r="M80" i="14" s="1"/>
  <c r="E80" i="38" s="1"/>
  <c r="F81" i="14"/>
  <c r="H81" i="14"/>
  <c r="L81" i="14" s="1"/>
  <c r="D81" i="38" s="1"/>
  <c r="I81" i="14"/>
  <c r="G81" i="14" s="1"/>
  <c r="M81" i="14"/>
  <c r="D82" i="14"/>
  <c r="E82" i="14"/>
  <c r="E85" i="15" s="1"/>
  <c r="J82" i="14"/>
  <c r="K82" i="14"/>
  <c r="A5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H11" i="26"/>
  <c r="I11" i="26"/>
  <c r="J11" i="26"/>
  <c r="K11" i="26"/>
  <c r="K11" i="27" s="1"/>
  <c r="L11" i="26"/>
  <c r="M11" i="26"/>
  <c r="E11" i="26" s="1"/>
  <c r="N11" i="26"/>
  <c r="N11" i="27" s="1"/>
  <c r="O11" i="26"/>
  <c r="O11" i="27" s="1"/>
  <c r="P11" i="26"/>
  <c r="Q11" i="26"/>
  <c r="Q11" i="27" s="1"/>
  <c r="R11" i="26"/>
  <c r="S11" i="26"/>
  <c r="S16" i="26" s="1"/>
  <c r="T11" i="26"/>
  <c r="U11" i="26"/>
  <c r="U16" i="26" s="1"/>
  <c r="V11" i="26"/>
  <c r="W11" i="26"/>
  <c r="X11" i="26"/>
  <c r="Y11" i="26"/>
  <c r="Z11" i="26"/>
  <c r="AA11" i="26"/>
  <c r="AA16" i="26" s="1"/>
  <c r="AB11" i="26"/>
  <c r="AC11" i="26"/>
  <c r="AC16" i="26" s="1"/>
  <c r="AD11" i="26"/>
  <c r="AE11" i="26"/>
  <c r="AF11" i="26"/>
  <c r="AG11" i="26"/>
  <c r="AH11" i="26"/>
  <c r="AI11" i="26"/>
  <c r="AI16" i="26" s="1"/>
  <c r="AJ11" i="26"/>
  <c r="AK11" i="26"/>
  <c r="AK16" i="26" s="1"/>
  <c r="AL11" i="26"/>
  <c r="AM11" i="26"/>
  <c r="AN11" i="26"/>
  <c r="AO11" i="26"/>
  <c r="F12" i="26"/>
  <c r="G12" i="26"/>
  <c r="E12" i="26" s="1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F13" i="38" s="1"/>
  <c r="H13" i="38" s="1"/>
  <c r="F13" i="26"/>
  <c r="G13" i="26"/>
  <c r="E13" i="26" s="1"/>
  <c r="G13" i="38" s="1"/>
  <c r="I13" i="38" s="1"/>
  <c r="H13" i="26"/>
  <c r="I13" i="26"/>
  <c r="I16" i="26" s="1"/>
  <c r="J13" i="26"/>
  <c r="K13" i="26"/>
  <c r="K13" i="27" s="1"/>
  <c r="L13" i="26"/>
  <c r="M13" i="26"/>
  <c r="N13" i="26"/>
  <c r="O13" i="26"/>
  <c r="P13" i="26"/>
  <c r="Q13" i="26"/>
  <c r="Q16" i="26" s="1"/>
  <c r="R13" i="26"/>
  <c r="S13" i="26"/>
  <c r="T13" i="26"/>
  <c r="T16" i="26" s="1"/>
  <c r="U13" i="26"/>
  <c r="V13" i="26"/>
  <c r="W13" i="26"/>
  <c r="X13" i="26"/>
  <c r="Y13" i="26"/>
  <c r="Y16" i="26" s="1"/>
  <c r="Z13" i="26"/>
  <c r="AA13" i="26"/>
  <c r="AB13" i="26"/>
  <c r="AB16" i="26" s="1"/>
  <c r="AC13" i="26"/>
  <c r="AD13" i="26"/>
  <c r="AE13" i="26"/>
  <c r="AF13" i="26"/>
  <c r="AG13" i="26"/>
  <c r="AG16" i="26" s="1"/>
  <c r="AH13" i="26"/>
  <c r="AI13" i="26"/>
  <c r="AJ13" i="26"/>
  <c r="AJ16" i="26" s="1"/>
  <c r="AK13" i="26"/>
  <c r="AL13" i="26"/>
  <c r="AM13" i="26"/>
  <c r="AN13" i="26"/>
  <c r="AO13" i="26"/>
  <c r="AO16" i="26" s="1"/>
  <c r="F14" i="26"/>
  <c r="G14" i="26"/>
  <c r="H14" i="26"/>
  <c r="I14" i="26"/>
  <c r="J14" i="26"/>
  <c r="K14" i="26"/>
  <c r="E14" i="26" s="1"/>
  <c r="G14" i="38" s="1"/>
  <c r="I14" i="38" s="1"/>
  <c r="L14" i="26"/>
  <c r="M14" i="26"/>
  <c r="N14" i="26"/>
  <c r="N16" i="26" s="1"/>
  <c r="O14" i="26"/>
  <c r="P14" i="26"/>
  <c r="Q14" i="26"/>
  <c r="R14" i="26"/>
  <c r="S14" i="26"/>
  <c r="T14" i="26"/>
  <c r="U14" i="26"/>
  <c r="V14" i="26"/>
  <c r="V16" i="26" s="1"/>
  <c r="W14" i="26"/>
  <c r="X14" i="26"/>
  <c r="Y14" i="26"/>
  <c r="Z14" i="26"/>
  <c r="AA14" i="26"/>
  <c r="AB14" i="26"/>
  <c r="AC14" i="26"/>
  <c r="AC14" i="27" s="1"/>
  <c r="AD14" i="26"/>
  <c r="AD16" i="26" s="1"/>
  <c r="AE14" i="26"/>
  <c r="AF14" i="26"/>
  <c r="AG14" i="26"/>
  <c r="AH14" i="26"/>
  <c r="AI14" i="26"/>
  <c r="AJ14" i="26"/>
  <c r="AK14" i="26"/>
  <c r="AL14" i="26"/>
  <c r="AL16" i="26" s="1"/>
  <c r="AM14" i="26"/>
  <c r="AN14" i="26"/>
  <c r="AO14" i="26"/>
  <c r="F15" i="26"/>
  <c r="G15" i="26"/>
  <c r="H15" i="26"/>
  <c r="I15" i="26"/>
  <c r="J15" i="26"/>
  <c r="K15" i="26"/>
  <c r="L15" i="26"/>
  <c r="M15" i="26"/>
  <c r="E15" i="26" s="1"/>
  <c r="G15" i="38" s="1"/>
  <c r="N15" i="26"/>
  <c r="O15" i="26"/>
  <c r="P15" i="26"/>
  <c r="Q15" i="26"/>
  <c r="Q15" i="27" s="1"/>
  <c r="R15" i="26"/>
  <c r="S15" i="26"/>
  <c r="T15" i="26"/>
  <c r="U15" i="26"/>
  <c r="V15" i="26"/>
  <c r="W15" i="26"/>
  <c r="X15" i="26"/>
  <c r="X15" i="27" s="1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G16" i="26"/>
  <c r="J16" i="26"/>
  <c r="O16" i="26"/>
  <c r="R16" i="26"/>
  <c r="W16" i="26"/>
  <c r="Z16" i="26"/>
  <c r="AE16" i="26"/>
  <c r="AH16" i="26"/>
  <c r="AH82" i="26" s="1"/>
  <c r="AM16" i="26"/>
  <c r="D19" i="26"/>
  <c r="F19" i="26"/>
  <c r="F24" i="26" s="1"/>
  <c r="G19" i="26"/>
  <c r="E19" i="26" s="1"/>
  <c r="H19" i="26"/>
  <c r="H24" i="26" s="1"/>
  <c r="I19" i="26"/>
  <c r="J19" i="26"/>
  <c r="K19" i="26"/>
  <c r="L19" i="26"/>
  <c r="L24" i="26" s="1"/>
  <c r="M19" i="26"/>
  <c r="N19" i="26"/>
  <c r="N19" i="27" s="1"/>
  <c r="P19" i="26"/>
  <c r="P19" i="27" s="1"/>
  <c r="Q19" i="26"/>
  <c r="Q19" i="27" s="1"/>
  <c r="R19" i="26"/>
  <c r="R19" i="27" s="1"/>
  <c r="S19" i="26"/>
  <c r="S19" i="27" s="1"/>
  <c r="T19" i="26"/>
  <c r="U19" i="26"/>
  <c r="V19" i="26"/>
  <c r="W19" i="26"/>
  <c r="X19" i="26"/>
  <c r="X24" i="26" s="1"/>
  <c r="Y19" i="26"/>
  <c r="Z19" i="26"/>
  <c r="Z24" i="26" s="1"/>
  <c r="AA19" i="26"/>
  <c r="AB19" i="26"/>
  <c r="AC19" i="26"/>
  <c r="AD19" i="26"/>
  <c r="AE19" i="26"/>
  <c r="AF19" i="26"/>
  <c r="AF24" i="26" s="1"/>
  <c r="AG19" i="26"/>
  <c r="AH19" i="26"/>
  <c r="AH24" i="26" s="1"/>
  <c r="AI19" i="26"/>
  <c r="AJ19" i="26"/>
  <c r="AK19" i="26"/>
  <c r="AL19" i="26"/>
  <c r="AM19" i="26"/>
  <c r="AN19" i="26"/>
  <c r="AN24" i="26" s="1"/>
  <c r="AO19" i="26"/>
  <c r="F20" i="26"/>
  <c r="G20" i="26"/>
  <c r="E20" i="26" s="1"/>
  <c r="G20" i="38" s="1"/>
  <c r="I20" i="38" s="1"/>
  <c r="H20" i="26"/>
  <c r="I20" i="26"/>
  <c r="J20" i="26"/>
  <c r="K20" i="26"/>
  <c r="K20" i="27" s="1"/>
  <c r="L20" i="26"/>
  <c r="D20" i="26" s="1"/>
  <c r="F20" i="38" s="1"/>
  <c r="M20" i="26"/>
  <c r="N20" i="26"/>
  <c r="O20" i="26"/>
  <c r="P20" i="26"/>
  <c r="Q20" i="26"/>
  <c r="R20" i="26"/>
  <c r="S20" i="26"/>
  <c r="T20" i="26"/>
  <c r="U20" i="26"/>
  <c r="V20" i="26"/>
  <c r="W20" i="26"/>
  <c r="W24" i="26" s="1"/>
  <c r="W82" i="26" s="1"/>
  <c r="U645" i="44" s="1"/>
  <c r="X20" i="26"/>
  <c r="Y20" i="26"/>
  <c r="Z20" i="26"/>
  <c r="AA20" i="26"/>
  <c r="AB20" i="26"/>
  <c r="AC20" i="26"/>
  <c r="AD20" i="26"/>
  <c r="AE20" i="26"/>
  <c r="AE24" i="26" s="1"/>
  <c r="AE82" i="26" s="1"/>
  <c r="AC645" i="44" s="1"/>
  <c r="AF20" i="26"/>
  <c r="AG20" i="26"/>
  <c r="AH20" i="26"/>
  <c r="AI20" i="26"/>
  <c r="AJ20" i="26"/>
  <c r="AK20" i="26"/>
  <c r="AL20" i="26"/>
  <c r="AM20" i="26"/>
  <c r="AM24" i="26" s="1"/>
  <c r="AM82" i="26" s="1"/>
  <c r="AN20" i="26"/>
  <c r="AO20" i="26"/>
  <c r="F21" i="26"/>
  <c r="D21" i="26" s="1"/>
  <c r="F21" i="38" s="1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V24" i="26" s="1"/>
  <c r="W21" i="26"/>
  <c r="X21" i="26"/>
  <c r="Y21" i="26"/>
  <c r="Z21" i="26"/>
  <c r="AA21" i="26"/>
  <c r="AB21" i="26"/>
  <c r="AC21" i="26"/>
  <c r="AD21" i="26"/>
  <c r="AD24" i="26" s="1"/>
  <c r="AE21" i="26"/>
  <c r="AF21" i="26"/>
  <c r="AG21" i="26"/>
  <c r="AH21" i="26"/>
  <c r="AI21" i="26"/>
  <c r="AJ21" i="26"/>
  <c r="AK21" i="26"/>
  <c r="AL21" i="26"/>
  <c r="AL24" i="26" s="1"/>
  <c r="AM21" i="26"/>
  <c r="AN21" i="26"/>
  <c r="AO21" i="26"/>
  <c r="F22" i="26"/>
  <c r="D22" i="26" s="1"/>
  <c r="F22" i="38" s="1"/>
  <c r="G22" i="26"/>
  <c r="E22" i="26" s="1"/>
  <c r="G22" i="38" s="1"/>
  <c r="I22" i="38" s="1"/>
  <c r="H22" i="26"/>
  <c r="I22" i="26"/>
  <c r="J22" i="26"/>
  <c r="K22" i="26"/>
  <c r="L22" i="26"/>
  <c r="M22" i="26"/>
  <c r="N22" i="26"/>
  <c r="O22" i="26"/>
  <c r="P22" i="26"/>
  <c r="Q22" i="26"/>
  <c r="R22" i="26"/>
  <c r="S22" i="26"/>
  <c r="S24" i="26" s="1"/>
  <c r="T22" i="26"/>
  <c r="U22" i="26"/>
  <c r="V22" i="26"/>
  <c r="W22" i="26"/>
  <c r="X22" i="26"/>
  <c r="Y22" i="26"/>
  <c r="Z22" i="26"/>
  <c r="AA22" i="26"/>
  <c r="AA24" i="26" s="1"/>
  <c r="AB22" i="26"/>
  <c r="AC22" i="26"/>
  <c r="AD22" i="26"/>
  <c r="AE22" i="26"/>
  <c r="AF22" i="26"/>
  <c r="AG22" i="26"/>
  <c r="AH22" i="26"/>
  <c r="AI22" i="26"/>
  <c r="AI24" i="26" s="1"/>
  <c r="AJ22" i="26"/>
  <c r="AK22" i="26"/>
  <c r="AL22" i="26"/>
  <c r="AM22" i="26"/>
  <c r="AN22" i="26"/>
  <c r="AO22" i="26"/>
  <c r="F23" i="26"/>
  <c r="G23" i="26"/>
  <c r="H23" i="26"/>
  <c r="I23" i="26"/>
  <c r="J23" i="26"/>
  <c r="D23" i="26" s="1"/>
  <c r="F23" i="38" s="1"/>
  <c r="H23" i="38" s="1"/>
  <c r="K23" i="26"/>
  <c r="L23" i="26"/>
  <c r="M23" i="26"/>
  <c r="E23" i="26" s="1"/>
  <c r="G23" i="38" s="1"/>
  <c r="I23" i="38" s="1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G24" i="26"/>
  <c r="O24" i="26"/>
  <c r="T24" i="26"/>
  <c r="AB24" i="26"/>
  <c r="AJ24" i="26"/>
  <c r="F27" i="26"/>
  <c r="F29" i="26" s="1"/>
  <c r="G27" i="26"/>
  <c r="H27" i="26"/>
  <c r="I27" i="26"/>
  <c r="J27" i="26"/>
  <c r="K27" i="26"/>
  <c r="L27" i="26"/>
  <c r="M27" i="26"/>
  <c r="N27" i="26"/>
  <c r="N27" i="27" s="1"/>
  <c r="N29" i="27" s="1"/>
  <c r="O27" i="26"/>
  <c r="P27" i="26"/>
  <c r="P27" i="27" s="1"/>
  <c r="Q27" i="26"/>
  <c r="R27" i="26"/>
  <c r="R27" i="27" s="1"/>
  <c r="S27" i="26"/>
  <c r="S27" i="27" s="1"/>
  <c r="T27" i="26"/>
  <c r="U27" i="26"/>
  <c r="V27" i="26"/>
  <c r="V29" i="26" s="1"/>
  <c r="W27" i="26"/>
  <c r="X27" i="26"/>
  <c r="Y27" i="26"/>
  <c r="Y29" i="26" s="1"/>
  <c r="Z27" i="26"/>
  <c r="AA27" i="26"/>
  <c r="AB27" i="26"/>
  <c r="AC27" i="26"/>
  <c r="AD27" i="26"/>
  <c r="AD29" i="26" s="1"/>
  <c r="AE27" i="26"/>
  <c r="AF27" i="26"/>
  <c r="AG27" i="26"/>
  <c r="AG29" i="26" s="1"/>
  <c r="AH27" i="26"/>
  <c r="AI27" i="26"/>
  <c r="AJ27" i="26"/>
  <c r="AK27" i="26"/>
  <c r="AL27" i="26"/>
  <c r="AL29" i="26" s="1"/>
  <c r="AM27" i="26"/>
  <c r="AN27" i="26"/>
  <c r="AO27" i="26"/>
  <c r="AO29" i="26" s="1"/>
  <c r="F28" i="26"/>
  <c r="D28" i="26" s="1"/>
  <c r="F28" i="38" s="1"/>
  <c r="H28" i="38" s="1"/>
  <c r="G28" i="26"/>
  <c r="H28" i="26"/>
  <c r="H29" i="26" s="1"/>
  <c r="I28" i="26"/>
  <c r="J28" i="26"/>
  <c r="K28" i="26"/>
  <c r="L28" i="26"/>
  <c r="M28" i="26"/>
  <c r="N28" i="26"/>
  <c r="N28" i="27" s="1"/>
  <c r="O28" i="26"/>
  <c r="O28" i="27" s="1"/>
  <c r="P28" i="26"/>
  <c r="P28" i="27" s="1"/>
  <c r="Q28" i="26"/>
  <c r="Q28" i="27" s="1"/>
  <c r="R28" i="26"/>
  <c r="R28" i="27" s="1"/>
  <c r="S28" i="26"/>
  <c r="S28" i="27" s="1"/>
  <c r="T28" i="26"/>
  <c r="U28" i="26"/>
  <c r="V28" i="26"/>
  <c r="W28" i="26"/>
  <c r="W29" i="26" s="1"/>
  <c r="X28" i="26"/>
  <c r="X29" i="26" s="1"/>
  <c r="Y28" i="26"/>
  <c r="Z28" i="26"/>
  <c r="AA28" i="26"/>
  <c r="AB28" i="26"/>
  <c r="AB28" i="27" s="1"/>
  <c r="AC28" i="26"/>
  <c r="AD28" i="26"/>
  <c r="AE28" i="26"/>
  <c r="AE29" i="26" s="1"/>
  <c r="AF28" i="26"/>
  <c r="AF29" i="26" s="1"/>
  <c r="AG28" i="26"/>
  <c r="AH28" i="26"/>
  <c r="AI28" i="26"/>
  <c r="AJ28" i="26"/>
  <c r="AK28" i="26"/>
  <c r="AL28" i="26"/>
  <c r="AM28" i="26"/>
  <c r="AM29" i="26" s="1"/>
  <c r="AN28" i="26"/>
  <c r="AN29" i="26" s="1"/>
  <c r="AO28" i="26"/>
  <c r="J29" i="26"/>
  <c r="L29" i="26"/>
  <c r="M29" i="26"/>
  <c r="R29" i="26"/>
  <c r="T29" i="26"/>
  <c r="U29" i="26"/>
  <c r="Z29" i="26"/>
  <c r="AB29" i="26"/>
  <c r="AC29" i="26"/>
  <c r="AH29" i="26"/>
  <c r="AJ29" i="26"/>
  <c r="AK29" i="26"/>
  <c r="F32" i="26"/>
  <c r="G32" i="26"/>
  <c r="H32" i="26"/>
  <c r="I32" i="26"/>
  <c r="J32" i="26"/>
  <c r="K32" i="26"/>
  <c r="L32" i="26"/>
  <c r="D32" i="26" s="1"/>
  <c r="M32" i="26"/>
  <c r="N32" i="26"/>
  <c r="O32" i="26"/>
  <c r="P32" i="26"/>
  <c r="Q32" i="26"/>
  <c r="R32" i="26"/>
  <c r="R32" i="27" s="1"/>
  <c r="S32" i="26"/>
  <c r="S32" i="27" s="1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F33" i="26"/>
  <c r="F36" i="26" s="1"/>
  <c r="G33" i="26"/>
  <c r="H33" i="26"/>
  <c r="H36" i="26" s="1"/>
  <c r="I33" i="26"/>
  <c r="J33" i="26"/>
  <c r="K33" i="26"/>
  <c r="L33" i="26"/>
  <c r="M33" i="26"/>
  <c r="N33" i="26"/>
  <c r="N36" i="26" s="1"/>
  <c r="O33" i="26"/>
  <c r="P33" i="26"/>
  <c r="P36" i="26" s="1"/>
  <c r="Q33" i="26"/>
  <c r="Q36" i="26" s="1"/>
  <c r="R33" i="26"/>
  <c r="S33" i="26"/>
  <c r="T33" i="26"/>
  <c r="U33" i="26"/>
  <c r="V33" i="26"/>
  <c r="V36" i="26" s="1"/>
  <c r="W33" i="26"/>
  <c r="X33" i="26"/>
  <c r="X36" i="26" s="1"/>
  <c r="Y33" i="26"/>
  <c r="Y36" i="26" s="1"/>
  <c r="Z33" i="26"/>
  <c r="AA33" i="26"/>
  <c r="AA33" i="27" s="1"/>
  <c r="AB33" i="26"/>
  <c r="AC33" i="26"/>
  <c r="AD33" i="26"/>
  <c r="AD36" i="26" s="1"/>
  <c r="AE33" i="26"/>
  <c r="AF33" i="26"/>
  <c r="AF36" i="26" s="1"/>
  <c r="AG33" i="26"/>
  <c r="AG36" i="26" s="1"/>
  <c r="AH33" i="26"/>
  <c r="AI33" i="26"/>
  <c r="AJ33" i="26"/>
  <c r="AK33" i="26"/>
  <c r="AL33" i="26"/>
  <c r="AL36" i="26" s="1"/>
  <c r="AM33" i="26"/>
  <c r="AN33" i="26"/>
  <c r="AN36" i="26" s="1"/>
  <c r="AO33" i="26"/>
  <c r="AO36" i="26" s="1"/>
  <c r="F34" i="26"/>
  <c r="D34" i="26" s="1"/>
  <c r="F34" i="38" s="1"/>
  <c r="G34" i="26"/>
  <c r="H34" i="26"/>
  <c r="I34" i="26"/>
  <c r="J34" i="26"/>
  <c r="K34" i="26"/>
  <c r="K36" i="26" s="1"/>
  <c r="L34" i="26"/>
  <c r="M34" i="26"/>
  <c r="N34" i="26"/>
  <c r="O34" i="26"/>
  <c r="P34" i="26"/>
  <c r="Q34" i="26"/>
  <c r="R34" i="26"/>
  <c r="S34" i="26"/>
  <c r="S36" i="26" s="1"/>
  <c r="T34" i="26"/>
  <c r="U34" i="26"/>
  <c r="U34" i="27" s="1"/>
  <c r="V34" i="26"/>
  <c r="W34" i="26"/>
  <c r="X34" i="26"/>
  <c r="Y34" i="26"/>
  <c r="Z34" i="26"/>
  <c r="AA34" i="26"/>
  <c r="AA36" i="26" s="1"/>
  <c r="AB34" i="26"/>
  <c r="AC34" i="26"/>
  <c r="AD34" i="26"/>
  <c r="AE34" i="26"/>
  <c r="AF34" i="26"/>
  <c r="AG34" i="26"/>
  <c r="AH34" i="26"/>
  <c r="AI34" i="26"/>
  <c r="AI36" i="26" s="1"/>
  <c r="AJ34" i="26"/>
  <c r="AK34" i="26"/>
  <c r="AL34" i="26"/>
  <c r="AM34" i="26"/>
  <c r="AN34" i="26"/>
  <c r="AO34" i="26"/>
  <c r="E35" i="26"/>
  <c r="G35" i="38" s="1"/>
  <c r="I35" i="38" s="1"/>
  <c r="F35" i="26"/>
  <c r="G35" i="26"/>
  <c r="H35" i="26"/>
  <c r="D35" i="26" s="1"/>
  <c r="F35" i="38" s="1"/>
  <c r="H35" i="38" s="1"/>
  <c r="I35" i="26"/>
  <c r="J35" i="26"/>
  <c r="J36" i="26" s="1"/>
  <c r="K35" i="26"/>
  <c r="L35" i="26"/>
  <c r="M35" i="26"/>
  <c r="N35" i="26"/>
  <c r="O35" i="26"/>
  <c r="P35" i="26"/>
  <c r="Q35" i="26"/>
  <c r="R35" i="26"/>
  <c r="R36" i="26" s="1"/>
  <c r="S35" i="26"/>
  <c r="T35" i="26"/>
  <c r="U35" i="26"/>
  <c r="V35" i="26"/>
  <c r="W35" i="26"/>
  <c r="W35" i="27" s="1"/>
  <c r="X35" i="26"/>
  <c r="Y35" i="26"/>
  <c r="Z35" i="26"/>
  <c r="Z36" i="26" s="1"/>
  <c r="AA35" i="26"/>
  <c r="AB35" i="26"/>
  <c r="AC35" i="26"/>
  <c r="AD35" i="26"/>
  <c r="AE35" i="26"/>
  <c r="AF35" i="26"/>
  <c r="AG35" i="26"/>
  <c r="AH35" i="26"/>
  <c r="AH36" i="26" s="1"/>
  <c r="AI35" i="26"/>
  <c r="AJ35" i="26"/>
  <c r="AK35" i="26"/>
  <c r="AL35" i="26"/>
  <c r="AM35" i="26"/>
  <c r="AN35" i="26"/>
  <c r="AO35" i="26"/>
  <c r="G36" i="26"/>
  <c r="L36" i="26"/>
  <c r="O36" i="26"/>
  <c r="T36" i="26"/>
  <c r="W36" i="26"/>
  <c r="AB36" i="26"/>
  <c r="AE36" i="26"/>
  <c r="AJ36" i="26"/>
  <c r="AM36" i="26"/>
  <c r="F39" i="26"/>
  <c r="D39" i="26" s="1"/>
  <c r="F39" i="38" s="1"/>
  <c r="G39" i="26"/>
  <c r="H39" i="26"/>
  <c r="I39" i="26"/>
  <c r="J39" i="26"/>
  <c r="K39" i="26"/>
  <c r="L39" i="26"/>
  <c r="M39" i="26"/>
  <c r="N39" i="26"/>
  <c r="O39" i="26"/>
  <c r="P39" i="26"/>
  <c r="Q39" i="26"/>
  <c r="Q39" i="27" s="1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F40" i="26"/>
  <c r="D40" i="26" s="1"/>
  <c r="G40" i="26"/>
  <c r="H40" i="26"/>
  <c r="H42" i="26" s="1"/>
  <c r="H43" i="26" s="1"/>
  <c r="I40" i="26"/>
  <c r="J40" i="26"/>
  <c r="K40" i="26"/>
  <c r="K42" i="26" s="1"/>
  <c r="K43" i="26" s="1"/>
  <c r="L40" i="26"/>
  <c r="M40" i="26"/>
  <c r="N40" i="26"/>
  <c r="O40" i="26"/>
  <c r="P40" i="26"/>
  <c r="P42" i="26" s="1"/>
  <c r="P43" i="26" s="1"/>
  <c r="Q40" i="26"/>
  <c r="R40" i="26"/>
  <c r="R40" i="27" s="1"/>
  <c r="S40" i="26"/>
  <c r="S42" i="26" s="1"/>
  <c r="S43" i="26" s="1"/>
  <c r="T40" i="26"/>
  <c r="U40" i="26"/>
  <c r="V40" i="26"/>
  <c r="W40" i="26"/>
  <c r="X40" i="26"/>
  <c r="X42" i="26" s="1"/>
  <c r="X43" i="26" s="1"/>
  <c r="Y40" i="26"/>
  <c r="Z40" i="26"/>
  <c r="AA40" i="26"/>
  <c r="AA42" i="26" s="1"/>
  <c r="AA43" i="26" s="1"/>
  <c r="AB40" i="26"/>
  <c r="AC40" i="26"/>
  <c r="AD40" i="26"/>
  <c r="AE40" i="26"/>
  <c r="AF40" i="26"/>
  <c r="AF42" i="26" s="1"/>
  <c r="AF43" i="26" s="1"/>
  <c r="AG40" i="26"/>
  <c r="AH40" i="26"/>
  <c r="AI40" i="26"/>
  <c r="AI42" i="26" s="1"/>
  <c r="AI43" i="26" s="1"/>
  <c r="AJ40" i="26"/>
  <c r="AK40" i="26"/>
  <c r="AL40" i="26"/>
  <c r="AM40" i="26"/>
  <c r="AN40" i="26"/>
  <c r="AN42" i="26" s="1"/>
  <c r="AN43" i="26" s="1"/>
  <c r="AO40" i="26"/>
  <c r="F41" i="26"/>
  <c r="G41" i="26"/>
  <c r="H41" i="26"/>
  <c r="D41" i="26" s="1"/>
  <c r="F41" i="38" s="1"/>
  <c r="I41" i="26"/>
  <c r="I42" i="26" s="1"/>
  <c r="J41" i="26"/>
  <c r="J42" i="26" s="1"/>
  <c r="J43" i="26" s="1"/>
  <c r="K41" i="26"/>
  <c r="L41" i="26"/>
  <c r="M41" i="26"/>
  <c r="M41" i="27" s="1"/>
  <c r="N41" i="26"/>
  <c r="O41" i="26"/>
  <c r="P41" i="26"/>
  <c r="Q41" i="26"/>
  <c r="Q42" i="26" s="1"/>
  <c r="R41" i="26"/>
  <c r="R42" i="26" s="1"/>
  <c r="R43" i="26" s="1"/>
  <c r="S41" i="26"/>
  <c r="T41" i="26"/>
  <c r="U41" i="26"/>
  <c r="V41" i="26"/>
  <c r="W41" i="26"/>
  <c r="X41" i="26"/>
  <c r="Y41" i="26"/>
  <c r="Y42" i="26" s="1"/>
  <c r="Z41" i="26"/>
  <c r="Z42" i="26" s="1"/>
  <c r="Z43" i="26" s="1"/>
  <c r="AA41" i="26"/>
  <c r="AB41" i="26"/>
  <c r="AC41" i="26"/>
  <c r="AC41" i="27" s="1"/>
  <c r="AD41" i="26"/>
  <c r="AE41" i="26"/>
  <c r="AF41" i="26"/>
  <c r="AG41" i="26"/>
  <c r="AG42" i="26" s="1"/>
  <c r="AH41" i="26"/>
  <c r="AH42" i="26" s="1"/>
  <c r="AH43" i="26" s="1"/>
  <c r="AI41" i="26"/>
  <c r="AJ41" i="26"/>
  <c r="AK41" i="26"/>
  <c r="AL41" i="26"/>
  <c r="AM41" i="26"/>
  <c r="AN41" i="26"/>
  <c r="AO41" i="26"/>
  <c r="AO42" i="26" s="1"/>
  <c r="F42" i="26"/>
  <c r="G42" i="26"/>
  <c r="G43" i="26" s="1"/>
  <c r="L42" i="26"/>
  <c r="L43" i="26" s="1"/>
  <c r="N42" i="26"/>
  <c r="O42" i="26"/>
  <c r="O43" i="26" s="1"/>
  <c r="T42" i="26"/>
  <c r="T43" i="26" s="1"/>
  <c r="V42" i="26"/>
  <c r="W42" i="26"/>
  <c r="W43" i="26" s="1"/>
  <c r="AB42" i="26"/>
  <c r="AB43" i="26" s="1"/>
  <c r="AD42" i="26"/>
  <c r="AE42" i="26"/>
  <c r="AE43" i="26" s="1"/>
  <c r="AJ42" i="26"/>
  <c r="AJ43" i="26" s="1"/>
  <c r="AL42" i="26"/>
  <c r="AM42" i="26"/>
  <c r="AM43" i="26" s="1"/>
  <c r="F43" i="26"/>
  <c r="I43" i="26"/>
  <c r="N43" i="26"/>
  <c r="Q43" i="26"/>
  <c r="V43" i="26"/>
  <c r="Y43" i="26"/>
  <c r="AD43" i="26"/>
  <c r="AG43" i="26"/>
  <c r="AL43" i="26"/>
  <c r="AO43" i="26"/>
  <c r="F45" i="26"/>
  <c r="D45" i="26" s="1"/>
  <c r="F45" i="38" s="1"/>
  <c r="H45" i="38" s="1"/>
  <c r="G45" i="26"/>
  <c r="H45" i="26"/>
  <c r="I45" i="26"/>
  <c r="J45" i="26"/>
  <c r="K45" i="26"/>
  <c r="L45" i="26"/>
  <c r="M45" i="26"/>
  <c r="N45" i="26"/>
  <c r="N45" i="27" s="1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D45" i="27" s="1"/>
  <c r="AE45" i="26"/>
  <c r="AF45" i="26"/>
  <c r="AG45" i="26"/>
  <c r="AH45" i="26"/>
  <c r="AI45" i="26"/>
  <c r="AJ45" i="26"/>
  <c r="AK45" i="26"/>
  <c r="AL45" i="26"/>
  <c r="AM45" i="26"/>
  <c r="AN45" i="26"/>
  <c r="AO45" i="26"/>
  <c r="E47" i="26"/>
  <c r="G47" i="38" s="1"/>
  <c r="F47" i="26"/>
  <c r="G47" i="26"/>
  <c r="H47" i="26"/>
  <c r="H47" i="27" s="1"/>
  <c r="I47" i="26"/>
  <c r="J47" i="26"/>
  <c r="D47" i="26" s="1"/>
  <c r="F47" i="38" s="1"/>
  <c r="K47" i="26"/>
  <c r="L47" i="26"/>
  <c r="M47" i="26"/>
  <c r="N47" i="26"/>
  <c r="O47" i="26"/>
  <c r="P47" i="26"/>
  <c r="P47" i="27" s="1"/>
  <c r="Q47" i="26"/>
  <c r="R47" i="26"/>
  <c r="S47" i="26"/>
  <c r="T47" i="26"/>
  <c r="U47" i="26"/>
  <c r="V47" i="26"/>
  <c r="W47" i="26"/>
  <c r="X47" i="26"/>
  <c r="X47" i="27" s="1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H49" i="26"/>
  <c r="I49" i="26"/>
  <c r="J49" i="26"/>
  <c r="J49" i="27" s="1"/>
  <c r="K49" i="26"/>
  <c r="K49" i="27" s="1"/>
  <c r="L49" i="26"/>
  <c r="D49" i="26" s="1"/>
  <c r="F49" i="38" s="1"/>
  <c r="H49" i="38" s="1"/>
  <c r="M49" i="26"/>
  <c r="N49" i="26"/>
  <c r="N49" i="27" s="1"/>
  <c r="O49" i="26"/>
  <c r="O49" i="27" s="1"/>
  <c r="P49" i="26"/>
  <c r="P49" i="27" s="1"/>
  <c r="Q49" i="26"/>
  <c r="Q49" i="27" s="1"/>
  <c r="R49" i="26"/>
  <c r="R49" i="27" s="1"/>
  <c r="S49" i="26"/>
  <c r="S49" i="27" s="1"/>
  <c r="T49" i="26"/>
  <c r="U49" i="26"/>
  <c r="V49" i="26"/>
  <c r="W49" i="26"/>
  <c r="X49" i="26"/>
  <c r="Y49" i="26"/>
  <c r="Z49" i="26"/>
  <c r="Z49" i="27" s="1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D51" i="26" s="1"/>
  <c r="F51" i="38" s="1"/>
  <c r="H51" i="38" s="1"/>
  <c r="G51" i="26"/>
  <c r="H51" i="26"/>
  <c r="I51" i="26"/>
  <c r="J51" i="26"/>
  <c r="K51" i="26"/>
  <c r="L51" i="26"/>
  <c r="M51" i="26"/>
  <c r="N51" i="26"/>
  <c r="O51" i="26"/>
  <c r="P51" i="26"/>
  <c r="Q51" i="26"/>
  <c r="R51" i="26"/>
  <c r="R51" i="27" s="1"/>
  <c r="S51" i="26"/>
  <c r="T51" i="26"/>
  <c r="U51" i="26"/>
  <c r="V51" i="26"/>
  <c r="W51" i="26"/>
  <c r="X51" i="26"/>
  <c r="X51" i="27" s="1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D54" i="26" s="1"/>
  <c r="G54" i="26"/>
  <c r="H54" i="26"/>
  <c r="H56" i="26" s="1"/>
  <c r="I54" i="26"/>
  <c r="J54" i="26"/>
  <c r="K54" i="26"/>
  <c r="K56" i="26" s="1"/>
  <c r="L54" i="26"/>
  <c r="L54" i="27" s="1"/>
  <c r="M54" i="26"/>
  <c r="N54" i="26"/>
  <c r="N54" i="27" s="1"/>
  <c r="N56" i="27" s="1"/>
  <c r="O54" i="26"/>
  <c r="O54" i="27" s="1"/>
  <c r="P54" i="26"/>
  <c r="P54" i="27" s="1"/>
  <c r="Q54" i="26"/>
  <c r="Q54" i="27" s="1"/>
  <c r="R54" i="26"/>
  <c r="R54" i="27" s="1"/>
  <c r="S54" i="26"/>
  <c r="T54" i="26"/>
  <c r="U54" i="26"/>
  <c r="V54" i="26"/>
  <c r="W54" i="26"/>
  <c r="X54" i="26"/>
  <c r="X56" i="26" s="1"/>
  <c r="Y54" i="26"/>
  <c r="Z54" i="26"/>
  <c r="AA54" i="26"/>
  <c r="AA56" i="26" s="1"/>
  <c r="AB54" i="26"/>
  <c r="AB54" i="27" s="1"/>
  <c r="AC54" i="26"/>
  <c r="AD54" i="26"/>
  <c r="AE54" i="26"/>
  <c r="AF54" i="26"/>
  <c r="AF56" i="26" s="1"/>
  <c r="AG54" i="26"/>
  <c r="AH54" i="26"/>
  <c r="AI54" i="26"/>
  <c r="AI56" i="26" s="1"/>
  <c r="AJ54" i="26"/>
  <c r="AK54" i="26"/>
  <c r="AL54" i="26"/>
  <c r="AM54" i="26"/>
  <c r="AN54" i="26"/>
  <c r="AN56" i="26" s="1"/>
  <c r="AO54" i="26"/>
  <c r="E55" i="26"/>
  <c r="G55" i="38" s="1"/>
  <c r="I55" i="38" s="1"/>
  <c r="F55" i="26"/>
  <c r="G55" i="26"/>
  <c r="H55" i="26"/>
  <c r="D55" i="26" s="1"/>
  <c r="F55" i="38" s="1"/>
  <c r="I55" i="26"/>
  <c r="I56" i="26" s="1"/>
  <c r="J55" i="26"/>
  <c r="J56" i="26" s="1"/>
  <c r="K55" i="26"/>
  <c r="L55" i="26"/>
  <c r="M55" i="26"/>
  <c r="N55" i="26"/>
  <c r="O55" i="26"/>
  <c r="P55" i="26"/>
  <c r="Q55" i="26"/>
  <c r="Q55" i="27" s="1"/>
  <c r="R55" i="26"/>
  <c r="R56" i="26" s="1"/>
  <c r="S55" i="26"/>
  <c r="T55" i="26"/>
  <c r="U55" i="26"/>
  <c r="V55" i="26"/>
  <c r="W55" i="26"/>
  <c r="X55" i="26"/>
  <c r="Y55" i="26"/>
  <c r="Y56" i="26" s="1"/>
  <c r="Z55" i="26"/>
  <c r="Z56" i="26" s="1"/>
  <c r="AA55" i="26"/>
  <c r="AB55" i="26"/>
  <c r="AC55" i="26"/>
  <c r="AD55" i="26"/>
  <c r="AE55" i="26"/>
  <c r="AE55" i="27" s="1"/>
  <c r="AF55" i="26"/>
  <c r="AG55" i="26"/>
  <c r="AG56" i="26" s="1"/>
  <c r="AH55" i="26"/>
  <c r="AH56" i="26" s="1"/>
  <c r="AI55" i="26"/>
  <c r="AJ55" i="26"/>
  <c r="AK55" i="26"/>
  <c r="AL55" i="26"/>
  <c r="AM55" i="26"/>
  <c r="AN55" i="26"/>
  <c r="AO55" i="26"/>
  <c r="AO56" i="26" s="1"/>
  <c r="F56" i="26"/>
  <c r="G56" i="26"/>
  <c r="L56" i="26"/>
  <c r="N56" i="26"/>
  <c r="O56" i="26"/>
  <c r="T56" i="26"/>
  <c r="V56" i="26"/>
  <c r="W56" i="26"/>
  <c r="AB56" i="26"/>
  <c r="AD56" i="26"/>
  <c r="AE56" i="26"/>
  <c r="AJ56" i="26"/>
  <c r="AL56" i="26"/>
  <c r="AM56" i="26"/>
  <c r="F59" i="26"/>
  <c r="F61" i="26" s="1"/>
  <c r="G59" i="26"/>
  <c r="H59" i="26"/>
  <c r="I59" i="26"/>
  <c r="J59" i="26"/>
  <c r="K59" i="26"/>
  <c r="K61" i="26" s="1"/>
  <c r="L59" i="26"/>
  <c r="L61" i="26" s="1"/>
  <c r="M59" i="26"/>
  <c r="N59" i="26"/>
  <c r="N61" i="26" s="1"/>
  <c r="O59" i="26"/>
  <c r="P59" i="26"/>
  <c r="Q59" i="26"/>
  <c r="Q61" i="26" s="1"/>
  <c r="R59" i="26"/>
  <c r="S59" i="26"/>
  <c r="S61" i="26" s="1"/>
  <c r="T59" i="26"/>
  <c r="T61" i="26" s="1"/>
  <c r="U59" i="26"/>
  <c r="V59" i="26"/>
  <c r="V61" i="26" s="1"/>
  <c r="W59" i="26"/>
  <c r="X59" i="26"/>
  <c r="X59" i="27" s="1"/>
  <c r="Y59" i="26"/>
  <c r="Y61" i="26" s="1"/>
  <c r="Z59" i="26"/>
  <c r="Z59" i="27" s="1"/>
  <c r="AA59" i="26"/>
  <c r="AA61" i="26" s="1"/>
  <c r="AB59" i="26"/>
  <c r="AB61" i="26" s="1"/>
  <c r="AC59" i="26"/>
  <c r="AD59" i="26"/>
  <c r="AD61" i="26" s="1"/>
  <c r="AE59" i="26"/>
  <c r="AF59" i="26"/>
  <c r="AG59" i="26"/>
  <c r="AG61" i="26" s="1"/>
  <c r="AH59" i="26"/>
  <c r="AI59" i="26"/>
  <c r="AI61" i="26" s="1"/>
  <c r="AJ59" i="26"/>
  <c r="AJ61" i="26" s="1"/>
  <c r="AK59" i="26"/>
  <c r="AL59" i="26"/>
  <c r="AL61" i="26" s="1"/>
  <c r="AM59" i="26"/>
  <c r="AN59" i="26"/>
  <c r="AO59" i="26"/>
  <c r="AO61" i="26" s="1"/>
  <c r="F60" i="26"/>
  <c r="D60" i="26" s="1"/>
  <c r="F60" i="38" s="1"/>
  <c r="G60" i="26"/>
  <c r="E60" i="26" s="1"/>
  <c r="G60" i="38" s="1"/>
  <c r="I60" i="38" s="1"/>
  <c r="H60" i="26"/>
  <c r="H61" i="26" s="1"/>
  <c r="I60" i="26"/>
  <c r="J60" i="26"/>
  <c r="J60" i="27" s="1"/>
  <c r="K60" i="26"/>
  <c r="L60" i="26"/>
  <c r="M60" i="26"/>
  <c r="N60" i="26"/>
  <c r="O60" i="26"/>
  <c r="O61" i="26" s="1"/>
  <c r="P60" i="26"/>
  <c r="P61" i="26" s="1"/>
  <c r="Q60" i="26"/>
  <c r="R60" i="26"/>
  <c r="S60" i="26"/>
  <c r="T60" i="26"/>
  <c r="U60" i="26"/>
  <c r="V60" i="26"/>
  <c r="V60" i="27" s="1"/>
  <c r="W60" i="26"/>
  <c r="W61" i="26" s="1"/>
  <c r="X60" i="26"/>
  <c r="X61" i="26" s="1"/>
  <c r="Y60" i="26"/>
  <c r="Z60" i="26"/>
  <c r="AA60" i="26"/>
  <c r="AB60" i="26"/>
  <c r="AC60" i="26"/>
  <c r="AD60" i="26"/>
  <c r="AE60" i="26"/>
  <c r="AE61" i="26" s="1"/>
  <c r="AF60" i="26"/>
  <c r="AF61" i="26" s="1"/>
  <c r="AG60" i="26"/>
  <c r="AH60" i="26"/>
  <c r="AI60" i="26"/>
  <c r="AJ60" i="26"/>
  <c r="AK60" i="26"/>
  <c r="AL60" i="26"/>
  <c r="AM60" i="26"/>
  <c r="AM61" i="26" s="1"/>
  <c r="AN60" i="26"/>
  <c r="AN61" i="26" s="1"/>
  <c r="AO60" i="26"/>
  <c r="J61" i="26"/>
  <c r="M61" i="26"/>
  <c r="R61" i="26"/>
  <c r="U61" i="26"/>
  <c r="Z61" i="26"/>
  <c r="AC61" i="26"/>
  <c r="AH61" i="26"/>
  <c r="AK61" i="26"/>
  <c r="F64" i="26"/>
  <c r="G64" i="26"/>
  <c r="H64" i="26"/>
  <c r="I64" i="26"/>
  <c r="I66" i="26" s="1"/>
  <c r="J64" i="26"/>
  <c r="J64" i="27" s="1"/>
  <c r="J66" i="27" s="1"/>
  <c r="K64" i="26"/>
  <c r="L64" i="26"/>
  <c r="D64" i="26" s="1"/>
  <c r="M64" i="26"/>
  <c r="N64" i="26"/>
  <c r="O64" i="26"/>
  <c r="O66" i="26" s="1"/>
  <c r="P64" i="26"/>
  <c r="Q64" i="26"/>
  <c r="Q66" i="26" s="1"/>
  <c r="R64" i="26"/>
  <c r="R66" i="26" s="1"/>
  <c r="S64" i="26"/>
  <c r="T64" i="26"/>
  <c r="T66" i="26" s="1"/>
  <c r="U64" i="26"/>
  <c r="V64" i="26"/>
  <c r="W64" i="26"/>
  <c r="W66" i="26" s="1"/>
  <c r="X64" i="26"/>
  <c r="Y64" i="26"/>
  <c r="Y66" i="26" s="1"/>
  <c r="Z64" i="26"/>
  <c r="Z66" i="26" s="1"/>
  <c r="AA64" i="26"/>
  <c r="AB64" i="26"/>
  <c r="AB66" i="26" s="1"/>
  <c r="AC64" i="26"/>
  <c r="AD64" i="26"/>
  <c r="AE64" i="26"/>
  <c r="AE66" i="26" s="1"/>
  <c r="AF64" i="26"/>
  <c r="AG64" i="26"/>
  <c r="AG66" i="26" s="1"/>
  <c r="AH64" i="26"/>
  <c r="AH66" i="26" s="1"/>
  <c r="AI64" i="26"/>
  <c r="AJ64" i="26"/>
  <c r="AJ66" i="26" s="1"/>
  <c r="AK64" i="26"/>
  <c r="AL64" i="26"/>
  <c r="AM64" i="26"/>
  <c r="AM66" i="26" s="1"/>
  <c r="AN64" i="26"/>
  <c r="AO64" i="26"/>
  <c r="AO66" i="26" s="1"/>
  <c r="F65" i="26"/>
  <c r="D65" i="26" s="1"/>
  <c r="F65" i="38" s="1"/>
  <c r="G65" i="26"/>
  <c r="H65" i="26"/>
  <c r="I65" i="26"/>
  <c r="J65" i="26"/>
  <c r="K65" i="26"/>
  <c r="L65" i="26"/>
  <c r="M65" i="26"/>
  <c r="M65" i="27" s="1"/>
  <c r="N65" i="26"/>
  <c r="N66" i="26" s="1"/>
  <c r="O65" i="26"/>
  <c r="P65" i="26"/>
  <c r="Q65" i="26"/>
  <c r="R65" i="26"/>
  <c r="S65" i="26"/>
  <c r="T65" i="26"/>
  <c r="U65" i="26"/>
  <c r="U66" i="26" s="1"/>
  <c r="V65" i="26"/>
  <c r="V66" i="26" s="1"/>
  <c r="W65" i="26"/>
  <c r="X65" i="26"/>
  <c r="X65" i="27" s="1"/>
  <c r="Y65" i="26"/>
  <c r="Z65" i="26"/>
  <c r="AA65" i="26"/>
  <c r="AB65" i="26"/>
  <c r="AC65" i="26"/>
  <c r="AC66" i="26" s="1"/>
  <c r="AD65" i="26"/>
  <c r="AD66" i="26" s="1"/>
  <c r="AE65" i="26"/>
  <c r="AF65" i="26"/>
  <c r="AG65" i="26"/>
  <c r="AH65" i="26"/>
  <c r="AI65" i="26"/>
  <c r="AJ65" i="26"/>
  <c r="AK65" i="26"/>
  <c r="AK66" i="26" s="1"/>
  <c r="AL65" i="26"/>
  <c r="AL66" i="26" s="1"/>
  <c r="AM65" i="26"/>
  <c r="AN65" i="26"/>
  <c r="AO65" i="26"/>
  <c r="H66" i="26"/>
  <c r="K66" i="26"/>
  <c r="P66" i="26"/>
  <c r="S66" i="26"/>
  <c r="X66" i="26"/>
  <c r="AA66" i="26"/>
  <c r="AF66" i="26"/>
  <c r="AI66" i="26"/>
  <c r="AN66" i="26"/>
  <c r="F70" i="26"/>
  <c r="G70" i="26"/>
  <c r="G72" i="26" s="1"/>
  <c r="H70" i="26"/>
  <c r="H70" i="27" s="1"/>
  <c r="I70" i="26"/>
  <c r="J70" i="26"/>
  <c r="J72" i="26" s="1"/>
  <c r="K70" i="26"/>
  <c r="L70" i="26"/>
  <c r="M70" i="26"/>
  <c r="M72" i="26" s="1"/>
  <c r="N70" i="26"/>
  <c r="O70" i="26"/>
  <c r="O72" i="26" s="1"/>
  <c r="P70" i="26"/>
  <c r="P72" i="26" s="1"/>
  <c r="Q70" i="26"/>
  <c r="R70" i="26"/>
  <c r="R72" i="26" s="1"/>
  <c r="S70" i="26"/>
  <c r="T70" i="26"/>
  <c r="U70" i="26"/>
  <c r="U72" i="26" s="1"/>
  <c r="V70" i="26"/>
  <c r="W70" i="26"/>
  <c r="W72" i="26" s="1"/>
  <c r="X70" i="26"/>
  <c r="X72" i="26" s="1"/>
  <c r="Y70" i="26"/>
  <c r="Y70" i="27" s="1"/>
  <c r="Z70" i="26"/>
  <c r="Z72" i="26" s="1"/>
  <c r="AA70" i="26"/>
  <c r="AB70" i="26"/>
  <c r="AC70" i="26"/>
  <c r="AC72" i="26" s="1"/>
  <c r="AD70" i="26"/>
  <c r="AE70" i="26"/>
  <c r="AE72" i="26" s="1"/>
  <c r="AF70" i="26"/>
  <c r="AF72" i="26" s="1"/>
  <c r="AG70" i="26"/>
  <c r="AH70" i="26"/>
  <c r="AH72" i="26" s="1"/>
  <c r="AI70" i="26"/>
  <c r="AJ70" i="26"/>
  <c r="AK70" i="26"/>
  <c r="AK72" i="26" s="1"/>
  <c r="AL70" i="26"/>
  <c r="AM70" i="26"/>
  <c r="AM72" i="26" s="1"/>
  <c r="AN70" i="26"/>
  <c r="AN72" i="26" s="1"/>
  <c r="AO70" i="26"/>
  <c r="F71" i="26"/>
  <c r="G71" i="26"/>
  <c r="H71" i="26"/>
  <c r="I71" i="26"/>
  <c r="J71" i="26"/>
  <c r="K71" i="26"/>
  <c r="K72" i="26" s="1"/>
  <c r="L71" i="26"/>
  <c r="D71" i="26" s="1"/>
  <c r="F71" i="38" s="1"/>
  <c r="H71" i="38" s="1"/>
  <c r="M71" i="26"/>
  <c r="N71" i="26"/>
  <c r="O71" i="26"/>
  <c r="P71" i="26"/>
  <c r="Q71" i="26"/>
  <c r="R71" i="26"/>
  <c r="S71" i="26"/>
  <c r="S71" i="27" s="1"/>
  <c r="T71" i="26"/>
  <c r="T72" i="26" s="1"/>
  <c r="U71" i="26"/>
  <c r="V71" i="26"/>
  <c r="W71" i="26"/>
  <c r="X71" i="26"/>
  <c r="Y71" i="26"/>
  <c r="Z71" i="26"/>
  <c r="AA71" i="26"/>
  <c r="AA72" i="26" s="1"/>
  <c r="AB71" i="26"/>
  <c r="AB72" i="26" s="1"/>
  <c r="AC71" i="26"/>
  <c r="AD71" i="26"/>
  <c r="AE71" i="26"/>
  <c r="AF71" i="26"/>
  <c r="AG71" i="26"/>
  <c r="AH71" i="26"/>
  <c r="AI71" i="26"/>
  <c r="AI72" i="26" s="1"/>
  <c r="AJ71" i="26"/>
  <c r="AJ72" i="26" s="1"/>
  <c r="AK71" i="26"/>
  <c r="AL71" i="26"/>
  <c r="AM71" i="26"/>
  <c r="AN71" i="26"/>
  <c r="AO71" i="26"/>
  <c r="F72" i="26"/>
  <c r="I72" i="26"/>
  <c r="N72" i="26"/>
  <c r="Q72" i="26"/>
  <c r="V72" i="26"/>
  <c r="Y72" i="26"/>
  <c r="AD72" i="26"/>
  <c r="AG72" i="26"/>
  <c r="AL72" i="26"/>
  <c r="AO72" i="26"/>
  <c r="F73" i="26"/>
  <c r="D73" i="26" s="1"/>
  <c r="F73" i="38" s="1"/>
  <c r="H73" i="38" s="1"/>
  <c r="G73" i="26"/>
  <c r="E73" i="26" s="1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T73" i="27" s="1"/>
  <c r="U73" i="26"/>
  <c r="V73" i="26"/>
  <c r="W73" i="26"/>
  <c r="W73" i="27" s="1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G74" i="26"/>
  <c r="H74" i="26"/>
  <c r="D74" i="26" s="1"/>
  <c r="F74" i="38" s="1"/>
  <c r="I74" i="26"/>
  <c r="J74" i="26"/>
  <c r="K74" i="26"/>
  <c r="L74" i="26"/>
  <c r="M74" i="26"/>
  <c r="E74" i="26" s="1"/>
  <c r="G74" i="38" s="1"/>
  <c r="I74" i="38" s="1"/>
  <c r="N74" i="26"/>
  <c r="O74" i="26"/>
  <c r="P74" i="26"/>
  <c r="Q74" i="26"/>
  <c r="R74" i="26"/>
  <c r="S74" i="26"/>
  <c r="T74" i="26"/>
  <c r="U74" i="26"/>
  <c r="V74" i="26"/>
  <c r="W74" i="26"/>
  <c r="X74" i="26"/>
  <c r="Y74" i="26"/>
  <c r="Y74" i="27" s="1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G75" i="26"/>
  <c r="H75" i="26"/>
  <c r="H75" i="27" s="1"/>
  <c r="I75" i="26"/>
  <c r="J75" i="26"/>
  <c r="K75" i="26"/>
  <c r="L75" i="26"/>
  <c r="D75" i="26" s="1"/>
  <c r="F75" i="38" s="1"/>
  <c r="H75" i="38" s="1"/>
  <c r="M75" i="26"/>
  <c r="N75" i="26"/>
  <c r="O75" i="26"/>
  <c r="P75" i="26"/>
  <c r="P75" i="27" s="1"/>
  <c r="Q75" i="26"/>
  <c r="R75" i="26"/>
  <c r="S75" i="26"/>
  <c r="T75" i="26"/>
  <c r="U75" i="26"/>
  <c r="V75" i="26"/>
  <c r="W75" i="26"/>
  <c r="X75" i="26"/>
  <c r="X75" i="27" s="1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D76" i="26" s="1"/>
  <c r="F76" i="38" s="1"/>
  <c r="H76" i="38" s="1"/>
  <c r="G76" i="26"/>
  <c r="H76" i="26"/>
  <c r="I76" i="26"/>
  <c r="E76" i="26" s="1"/>
  <c r="G76" i="38" s="1"/>
  <c r="I76" i="38" s="1"/>
  <c r="J76" i="26"/>
  <c r="K76" i="26"/>
  <c r="L76" i="26"/>
  <c r="M76" i="26"/>
  <c r="M76" i="27" s="1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C76" i="27" s="1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D77" i="26" s="1"/>
  <c r="F77" i="38" s="1"/>
  <c r="G77" i="26"/>
  <c r="H77" i="26"/>
  <c r="I77" i="26"/>
  <c r="J77" i="26"/>
  <c r="K77" i="26"/>
  <c r="L77" i="26"/>
  <c r="M77" i="26"/>
  <c r="M77" i="27" s="1"/>
  <c r="N77" i="26"/>
  <c r="O77" i="26"/>
  <c r="O77" i="27" s="1"/>
  <c r="P77" i="26"/>
  <c r="Q77" i="26"/>
  <c r="R77" i="26"/>
  <c r="S77" i="26"/>
  <c r="T77" i="26"/>
  <c r="T77" i="27" s="1"/>
  <c r="U77" i="26"/>
  <c r="V77" i="26"/>
  <c r="W77" i="26"/>
  <c r="X77" i="26"/>
  <c r="Y77" i="26"/>
  <c r="Z77" i="26"/>
  <c r="AA77" i="26"/>
  <c r="AB77" i="26"/>
  <c r="AB77" i="27" s="1"/>
  <c r="AC77" i="26"/>
  <c r="AC77" i="27" s="1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G78" i="26"/>
  <c r="H78" i="26"/>
  <c r="D78" i="26" s="1"/>
  <c r="F78" i="38" s="1"/>
  <c r="I78" i="26"/>
  <c r="J78" i="26"/>
  <c r="K78" i="26"/>
  <c r="L78" i="26"/>
  <c r="M78" i="26"/>
  <c r="E78" i="26" s="1"/>
  <c r="G78" i="38" s="1"/>
  <c r="I78" i="38" s="1"/>
  <c r="N78" i="26"/>
  <c r="O78" i="26"/>
  <c r="O78" i="27" s="1"/>
  <c r="P78" i="26"/>
  <c r="Q78" i="26"/>
  <c r="R78" i="26"/>
  <c r="S78" i="26"/>
  <c r="T78" i="26"/>
  <c r="U78" i="26"/>
  <c r="U78" i="27" s="1"/>
  <c r="V78" i="26"/>
  <c r="W78" i="26"/>
  <c r="W78" i="27" s="1"/>
  <c r="X78" i="26"/>
  <c r="Y78" i="26"/>
  <c r="Z78" i="26"/>
  <c r="AA78" i="26"/>
  <c r="AB78" i="26"/>
  <c r="AC78" i="26"/>
  <c r="AC78" i="27" s="1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H79" i="26"/>
  <c r="I79" i="26"/>
  <c r="I79" i="27" s="1"/>
  <c r="J79" i="26"/>
  <c r="K79" i="26"/>
  <c r="L79" i="26"/>
  <c r="D79" i="26" s="1"/>
  <c r="F79" i="38" s="1"/>
  <c r="H79" i="38" s="1"/>
  <c r="M79" i="26"/>
  <c r="N79" i="26"/>
  <c r="O79" i="26"/>
  <c r="P79" i="26"/>
  <c r="Q79" i="26"/>
  <c r="Q79" i="27" s="1"/>
  <c r="R79" i="26"/>
  <c r="S79" i="26"/>
  <c r="T79" i="26"/>
  <c r="U79" i="26"/>
  <c r="V79" i="26"/>
  <c r="W79" i="26"/>
  <c r="W79" i="27" s="1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E80" i="26"/>
  <c r="G80" i="38" s="1"/>
  <c r="F80" i="26"/>
  <c r="D80" i="26" s="1"/>
  <c r="F80" i="38" s="1"/>
  <c r="H80" i="38" s="1"/>
  <c r="G80" i="26"/>
  <c r="H80" i="26"/>
  <c r="I80" i="26"/>
  <c r="J80" i="26"/>
  <c r="J80" i="27" s="1"/>
  <c r="K80" i="26"/>
  <c r="K80" i="27" s="1"/>
  <c r="L80" i="26"/>
  <c r="M80" i="26"/>
  <c r="N80" i="26"/>
  <c r="O80" i="26"/>
  <c r="P80" i="26"/>
  <c r="Q80" i="26"/>
  <c r="R80" i="26"/>
  <c r="R80" i="27" s="1"/>
  <c r="S80" i="26"/>
  <c r="T80" i="26"/>
  <c r="U80" i="26"/>
  <c r="V80" i="26"/>
  <c r="W80" i="26"/>
  <c r="X80" i="26"/>
  <c r="Y80" i="26"/>
  <c r="Z80" i="26"/>
  <c r="AA80" i="26"/>
  <c r="AA80" i="27" s="1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F81" i="26"/>
  <c r="D81" i="26" s="1"/>
  <c r="F81" i="38" s="1"/>
  <c r="G81" i="26"/>
  <c r="H81" i="26"/>
  <c r="I81" i="26"/>
  <c r="J81" i="26"/>
  <c r="K81" i="26"/>
  <c r="L81" i="26"/>
  <c r="M81" i="26"/>
  <c r="M81" i="27" s="1"/>
  <c r="N81" i="26"/>
  <c r="O81" i="26"/>
  <c r="P81" i="26"/>
  <c r="Q81" i="26"/>
  <c r="R81" i="26"/>
  <c r="S81" i="26"/>
  <c r="T81" i="26"/>
  <c r="U81" i="26"/>
  <c r="U81" i="27" s="1"/>
  <c r="V81" i="26"/>
  <c r="W81" i="26"/>
  <c r="X81" i="26"/>
  <c r="Y81" i="26"/>
  <c r="Z81" i="26"/>
  <c r="AA81" i="26"/>
  <c r="AB81" i="26"/>
  <c r="AC81" i="26"/>
  <c r="AC81" i="27" s="1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E11" i="38"/>
  <c r="E12" i="38"/>
  <c r="G12" i="38"/>
  <c r="I12" i="38" s="1"/>
  <c r="E13" i="38"/>
  <c r="E15" i="38"/>
  <c r="I15" i="38"/>
  <c r="E19" i="38"/>
  <c r="E24" i="38" s="1"/>
  <c r="E20" i="38"/>
  <c r="E21" i="38"/>
  <c r="E23" i="38"/>
  <c r="E27" i="38"/>
  <c r="E29" i="38" s="1"/>
  <c r="E33" i="38"/>
  <c r="E34" i="38"/>
  <c r="E35" i="38"/>
  <c r="E39" i="38"/>
  <c r="E41" i="38"/>
  <c r="E45" i="38"/>
  <c r="E47" i="38"/>
  <c r="I47" i="38"/>
  <c r="E54" i="38"/>
  <c r="E55" i="38"/>
  <c r="E56" i="38" s="1"/>
  <c r="E64" i="38"/>
  <c r="E65" i="38"/>
  <c r="E73" i="38"/>
  <c r="G73" i="38"/>
  <c r="I73" i="38" s="1"/>
  <c r="E74" i="38"/>
  <c r="E77" i="38"/>
  <c r="E78" i="38"/>
  <c r="E81" i="38"/>
  <c r="A4" i="16"/>
  <c r="A5" i="16"/>
  <c r="G11" i="16"/>
  <c r="H11" i="16"/>
  <c r="L11" i="16" s="1"/>
  <c r="I11" i="16"/>
  <c r="M11" i="16"/>
  <c r="E11" i="40" s="1"/>
  <c r="H12" i="16"/>
  <c r="F12" i="16" s="1"/>
  <c r="I12" i="16"/>
  <c r="L12" i="16"/>
  <c r="D12" i="40" s="1"/>
  <c r="F13" i="16"/>
  <c r="G13" i="16"/>
  <c r="H13" i="16"/>
  <c r="I13" i="16"/>
  <c r="L13" i="16"/>
  <c r="M13" i="16"/>
  <c r="E13" i="40" s="1"/>
  <c r="I13" i="40" s="1"/>
  <c r="F14" i="16"/>
  <c r="H14" i="16"/>
  <c r="L14" i="16" s="1"/>
  <c r="I14" i="16"/>
  <c r="G15" i="16"/>
  <c r="H15" i="16"/>
  <c r="L15" i="16" s="1"/>
  <c r="I15" i="16"/>
  <c r="M15" i="16"/>
  <c r="E15" i="40" s="1"/>
  <c r="I16" i="16"/>
  <c r="J16" i="16"/>
  <c r="K16" i="16"/>
  <c r="H18" i="16"/>
  <c r="I18" i="16"/>
  <c r="G19" i="16"/>
  <c r="H19" i="16"/>
  <c r="L19" i="16" s="1"/>
  <c r="I19" i="16"/>
  <c r="M19" i="16"/>
  <c r="H20" i="16"/>
  <c r="F20" i="16" s="1"/>
  <c r="I20" i="16"/>
  <c r="L20" i="16"/>
  <c r="F21" i="16"/>
  <c r="G21" i="16"/>
  <c r="H21" i="16"/>
  <c r="I21" i="16"/>
  <c r="L21" i="16"/>
  <c r="M21" i="16"/>
  <c r="F22" i="16"/>
  <c r="H22" i="16"/>
  <c r="L22" i="16" s="1"/>
  <c r="D22" i="40" s="1"/>
  <c r="I22" i="16"/>
  <c r="G23" i="16"/>
  <c r="H23" i="16"/>
  <c r="L23" i="16" s="1"/>
  <c r="D23" i="40" s="1"/>
  <c r="H23" i="40" s="1"/>
  <c r="I23" i="16"/>
  <c r="M23" i="16"/>
  <c r="I24" i="16"/>
  <c r="J24" i="16"/>
  <c r="K24" i="16"/>
  <c r="H27" i="16"/>
  <c r="H29" i="16" s="1"/>
  <c r="I27" i="16"/>
  <c r="L27" i="16"/>
  <c r="L29" i="16" s="1"/>
  <c r="F28" i="16"/>
  <c r="G28" i="16"/>
  <c r="H28" i="16"/>
  <c r="I28" i="16"/>
  <c r="L28" i="16"/>
  <c r="D28" i="40" s="1"/>
  <c r="M28" i="16"/>
  <c r="E28" i="40" s="1"/>
  <c r="I29" i="16"/>
  <c r="J29" i="16"/>
  <c r="K29" i="16"/>
  <c r="F32" i="16"/>
  <c r="H32" i="16"/>
  <c r="L32" i="16" s="1"/>
  <c r="I32" i="16"/>
  <c r="G33" i="16"/>
  <c r="H33" i="16"/>
  <c r="L33" i="16" s="1"/>
  <c r="D33" i="40" s="1"/>
  <c r="I33" i="16"/>
  <c r="M33" i="16"/>
  <c r="H34" i="16"/>
  <c r="F34" i="16" s="1"/>
  <c r="I34" i="16"/>
  <c r="L34" i="16"/>
  <c r="D34" i="40" s="1"/>
  <c r="F35" i="16"/>
  <c r="G35" i="16"/>
  <c r="H35" i="16"/>
  <c r="I35" i="16"/>
  <c r="L35" i="16"/>
  <c r="M35" i="16"/>
  <c r="I36" i="16"/>
  <c r="J36" i="16"/>
  <c r="K36" i="16"/>
  <c r="L37" i="16"/>
  <c r="M37" i="16"/>
  <c r="H38" i="16"/>
  <c r="I38" i="16"/>
  <c r="H39" i="16"/>
  <c r="F39" i="16" s="1"/>
  <c r="I39" i="16"/>
  <c r="L39" i="16"/>
  <c r="F40" i="16"/>
  <c r="G40" i="16"/>
  <c r="H40" i="16"/>
  <c r="I40" i="16"/>
  <c r="L40" i="16"/>
  <c r="L42" i="16" s="1"/>
  <c r="L43" i="16" s="1"/>
  <c r="M40" i="16"/>
  <c r="F41" i="16"/>
  <c r="F42" i="16" s="1"/>
  <c r="F43" i="16" s="1"/>
  <c r="H41" i="16"/>
  <c r="L41" i="16" s="1"/>
  <c r="I41" i="16"/>
  <c r="H42" i="16"/>
  <c r="J42" i="16"/>
  <c r="K42" i="16"/>
  <c r="H43" i="16"/>
  <c r="J43" i="16"/>
  <c r="K43" i="16"/>
  <c r="K82" i="16" s="1"/>
  <c r="K91" i="16" s="1"/>
  <c r="G45" i="16"/>
  <c r="H45" i="16"/>
  <c r="L45" i="16" s="1"/>
  <c r="D45" i="40" s="1"/>
  <c r="I45" i="16"/>
  <c r="M45" i="16"/>
  <c r="H47" i="16"/>
  <c r="F47" i="16" s="1"/>
  <c r="I47" i="16"/>
  <c r="L47" i="16"/>
  <c r="F49" i="16"/>
  <c r="G49" i="16"/>
  <c r="H49" i="16"/>
  <c r="I49" i="16"/>
  <c r="L49" i="16"/>
  <c r="M49" i="16"/>
  <c r="F51" i="16"/>
  <c r="H51" i="16"/>
  <c r="L51" i="16" s="1"/>
  <c r="I51" i="16"/>
  <c r="G54" i="16"/>
  <c r="H54" i="16"/>
  <c r="L54" i="16" s="1"/>
  <c r="I54" i="16"/>
  <c r="M54" i="16"/>
  <c r="H55" i="16"/>
  <c r="F55" i="16" s="1"/>
  <c r="I55" i="16"/>
  <c r="L55" i="16"/>
  <c r="J56" i="16"/>
  <c r="K56" i="16"/>
  <c r="F59" i="16"/>
  <c r="G59" i="16"/>
  <c r="H59" i="16"/>
  <c r="I59" i="16"/>
  <c r="I61" i="16" s="1"/>
  <c r="L59" i="16"/>
  <c r="M59" i="16"/>
  <c r="F60" i="16"/>
  <c r="F61" i="16" s="1"/>
  <c r="H60" i="16"/>
  <c r="L60" i="16" s="1"/>
  <c r="D60" i="40" s="1"/>
  <c r="I60" i="16"/>
  <c r="H61" i="16"/>
  <c r="J61" i="16"/>
  <c r="K61" i="16"/>
  <c r="G64" i="16"/>
  <c r="H64" i="16"/>
  <c r="L64" i="16" s="1"/>
  <c r="L66" i="16" s="1"/>
  <c r="I64" i="16"/>
  <c r="M64" i="16"/>
  <c r="H65" i="16"/>
  <c r="F65" i="16" s="1"/>
  <c r="I65" i="16"/>
  <c r="L65" i="16"/>
  <c r="J66" i="16"/>
  <c r="K66" i="16"/>
  <c r="F70" i="16"/>
  <c r="G70" i="16"/>
  <c r="H70" i="16"/>
  <c r="I70" i="16"/>
  <c r="L70" i="16"/>
  <c r="M70" i="16"/>
  <c r="F71" i="16"/>
  <c r="F72" i="16" s="1"/>
  <c r="H71" i="16"/>
  <c r="L71" i="16" s="1"/>
  <c r="D71" i="40" s="1"/>
  <c r="I71" i="16"/>
  <c r="H72" i="16"/>
  <c r="J72" i="16"/>
  <c r="K72" i="16"/>
  <c r="G73" i="16"/>
  <c r="H73" i="16"/>
  <c r="L73" i="16" s="1"/>
  <c r="D73" i="40" s="1"/>
  <c r="I73" i="16"/>
  <c r="M73" i="16"/>
  <c r="H74" i="16"/>
  <c r="F74" i="16" s="1"/>
  <c r="I74" i="16"/>
  <c r="L74" i="16"/>
  <c r="F75" i="16"/>
  <c r="G75" i="16"/>
  <c r="H75" i="16"/>
  <c r="I75" i="16"/>
  <c r="L75" i="16"/>
  <c r="M75" i="16"/>
  <c r="F76" i="16"/>
  <c r="H76" i="16"/>
  <c r="L76" i="16" s="1"/>
  <c r="I76" i="16"/>
  <c r="G77" i="16"/>
  <c r="H77" i="16"/>
  <c r="L77" i="16" s="1"/>
  <c r="D77" i="40" s="1"/>
  <c r="I77" i="16"/>
  <c r="M77" i="16"/>
  <c r="E77" i="40" s="1"/>
  <c r="H78" i="16"/>
  <c r="F78" i="16" s="1"/>
  <c r="I78" i="16"/>
  <c r="L78" i="16"/>
  <c r="F79" i="16"/>
  <c r="G79" i="16"/>
  <c r="H79" i="16"/>
  <c r="I79" i="16"/>
  <c r="L79" i="16"/>
  <c r="M79" i="16"/>
  <c r="F80" i="16"/>
  <c r="H80" i="16"/>
  <c r="L80" i="16" s="1"/>
  <c r="I80" i="16"/>
  <c r="G81" i="16"/>
  <c r="H81" i="16"/>
  <c r="L81" i="16" s="1"/>
  <c r="D81" i="40" s="1"/>
  <c r="I81" i="16"/>
  <c r="M81" i="16"/>
  <c r="E81" i="40" s="1"/>
  <c r="D82" i="16"/>
  <c r="E82" i="16"/>
  <c r="J82" i="16"/>
  <c r="D89" i="16"/>
  <c r="E89" i="16"/>
  <c r="F89" i="16"/>
  <c r="G89" i="16"/>
  <c r="H89" i="16"/>
  <c r="I89" i="16"/>
  <c r="J89" i="16"/>
  <c r="K89" i="16"/>
  <c r="L89" i="16"/>
  <c r="M89" i="16"/>
  <c r="D91" i="16"/>
  <c r="J91" i="16"/>
  <c r="A5" i="28"/>
  <c r="T8" i="28"/>
  <c r="V8" i="28"/>
  <c r="X8" i="28"/>
  <c r="Z8" i="28"/>
  <c r="AB8" i="28"/>
  <c r="AD8" i="28"/>
  <c r="AF8" i="28"/>
  <c r="AH8" i="28"/>
  <c r="AJ8" i="28"/>
  <c r="AL8" i="28"/>
  <c r="AN8" i="28"/>
  <c r="E11" i="28"/>
  <c r="G11" i="40" s="1"/>
  <c r="F11" i="28"/>
  <c r="D11" i="28" s="1"/>
  <c r="G11" i="28"/>
  <c r="H11" i="28"/>
  <c r="I11" i="28"/>
  <c r="I16" i="28" s="1"/>
  <c r="J11" i="28"/>
  <c r="K11" i="28"/>
  <c r="L11" i="28"/>
  <c r="M11" i="28"/>
  <c r="M16" i="28" s="1"/>
  <c r="O11" i="28"/>
  <c r="Q11" i="28"/>
  <c r="T11" i="28"/>
  <c r="U11" i="28"/>
  <c r="V11" i="28"/>
  <c r="W11" i="28"/>
  <c r="W16" i="28" s="1"/>
  <c r="X11" i="28"/>
  <c r="Y11" i="28"/>
  <c r="Y16" i="28" s="1"/>
  <c r="Z11" i="28"/>
  <c r="AA11" i="28"/>
  <c r="AB11" i="28"/>
  <c r="AC11" i="28"/>
  <c r="AD11" i="28"/>
  <c r="AE11" i="28"/>
  <c r="AE16" i="28" s="1"/>
  <c r="AF11" i="28"/>
  <c r="AG11" i="28"/>
  <c r="AG16" i="28" s="1"/>
  <c r="AH11" i="28"/>
  <c r="AI11" i="28"/>
  <c r="AJ11" i="28"/>
  <c r="AK11" i="28"/>
  <c r="AL11" i="28"/>
  <c r="AM11" i="28"/>
  <c r="AM16" i="28" s="1"/>
  <c r="AN11" i="28"/>
  <c r="AO11" i="28"/>
  <c r="AO16" i="28" s="1"/>
  <c r="F12" i="28"/>
  <c r="G12" i="28"/>
  <c r="H12" i="28"/>
  <c r="I12" i="28"/>
  <c r="J12" i="28"/>
  <c r="L12" i="28"/>
  <c r="M12" i="28"/>
  <c r="N12" i="28"/>
  <c r="O12" i="28"/>
  <c r="P12" i="28"/>
  <c r="P16" i="28" s="1"/>
  <c r="Q12" i="28"/>
  <c r="R12" i="28"/>
  <c r="S12" i="28"/>
  <c r="T12" i="28"/>
  <c r="U12" i="28"/>
  <c r="V12" i="28"/>
  <c r="W12" i="28"/>
  <c r="X12" i="28"/>
  <c r="X16" i="28" s="1"/>
  <c r="Y12" i="28"/>
  <c r="Z12" i="28"/>
  <c r="AA12" i="28"/>
  <c r="AB12" i="28"/>
  <c r="AC12" i="28"/>
  <c r="AD12" i="28"/>
  <c r="AE12" i="28"/>
  <c r="AF12" i="28"/>
  <c r="AF16" i="28" s="1"/>
  <c r="AG12" i="28"/>
  <c r="AH12" i="28"/>
  <c r="AI12" i="28"/>
  <c r="AJ12" i="28"/>
  <c r="AK12" i="28"/>
  <c r="AL12" i="28"/>
  <c r="AM12" i="28"/>
  <c r="AN12" i="28"/>
  <c r="AN16" i="28" s="1"/>
  <c r="AO12" i="28"/>
  <c r="F13" i="28"/>
  <c r="G13" i="28"/>
  <c r="E13" i="28" s="1"/>
  <c r="H13" i="28"/>
  <c r="H16" i="28" s="1"/>
  <c r="I13" i="28"/>
  <c r="J13" i="28"/>
  <c r="K13" i="28"/>
  <c r="L13" i="28"/>
  <c r="M13" i="28"/>
  <c r="N13" i="28"/>
  <c r="N16" i="28" s="1"/>
  <c r="O13" i="28"/>
  <c r="P13" i="28"/>
  <c r="Q13" i="28"/>
  <c r="R13" i="28"/>
  <c r="S13" i="28"/>
  <c r="T13" i="28"/>
  <c r="U13" i="28"/>
  <c r="V13" i="28"/>
  <c r="V16" i="28" s="1"/>
  <c r="W13" i="28"/>
  <c r="X13" i="28"/>
  <c r="Y13" i="28"/>
  <c r="Z13" i="28"/>
  <c r="AA13" i="28"/>
  <c r="AB13" i="28"/>
  <c r="AC13" i="28"/>
  <c r="AD13" i="28"/>
  <c r="AD16" i="28" s="1"/>
  <c r="AD82" i="28" s="1"/>
  <c r="AB648" i="44" s="1"/>
  <c r="AE13" i="28"/>
  <c r="AF13" i="28"/>
  <c r="AG13" i="28"/>
  <c r="AH13" i="28"/>
  <c r="AI13" i="28"/>
  <c r="AJ13" i="28"/>
  <c r="AK13" i="28"/>
  <c r="AL13" i="28"/>
  <c r="AL16" i="28" s="1"/>
  <c r="AM13" i="28"/>
  <c r="AN13" i="28"/>
  <c r="AO13" i="28"/>
  <c r="D14" i="28"/>
  <c r="F14" i="40" s="1"/>
  <c r="H14" i="40" s="1"/>
  <c r="F14" i="28"/>
  <c r="G14" i="28"/>
  <c r="E14" i="28" s="1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F15" i="28"/>
  <c r="G15" i="28"/>
  <c r="H15" i="28"/>
  <c r="I15" i="28"/>
  <c r="E15" i="28" s="1"/>
  <c r="J15" i="28"/>
  <c r="K15" i="28"/>
  <c r="L15" i="28"/>
  <c r="M15" i="28"/>
  <c r="N15" i="28"/>
  <c r="O15" i="28"/>
  <c r="P15" i="28"/>
  <c r="R15" i="28"/>
  <c r="S15" i="28"/>
  <c r="S16" i="28" s="1"/>
  <c r="T15" i="28"/>
  <c r="U15" i="28"/>
  <c r="V15" i="28"/>
  <c r="W15" i="28"/>
  <c r="X15" i="28"/>
  <c r="Y15" i="28"/>
  <c r="Z15" i="28"/>
  <c r="AA15" i="28"/>
  <c r="AA16" i="28" s="1"/>
  <c r="AB15" i="28"/>
  <c r="AC15" i="28"/>
  <c r="AD15" i="28"/>
  <c r="AE15" i="28"/>
  <c r="AF15" i="28"/>
  <c r="AG15" i="28"/>
  <c r="AH15" i="28"/>
  <c r="AI15" i="28"/>
  <c r="AI16" i="28" s="1"/>
  <c r="AJ15" i="28"/>
  <c r="AK15" i="28"/>
  <c r="AL15" i="28"/>
  <c r="AM15" i="28"/>
  <c r="AN15" i="28"/>
  <c r="AO15" i="28"/>
  <c r="K16" i="28"/>
  <c r="O16" i="28"/>
  <c r="Q16" i="28"/>
  <c r="U16" i="28"/>
  <c r="AC16" i="28"/>
  <c r="AK16" i="28"/>
  <c r="F19" i="28"/>
  <c r="D19" i="28" s="1"/>
  <c r="G19" i="28"/>
  <c r="H19" i="28"/>
  <c r="I19" i="28"/>
  <c r="J19" i="28"/>
  <c r="K19" i="28"/>
  <c r="K24" i="28" s="1"/>
  <c r="L19" i="28"/>
  <c r="M19" i="28"/>
  <c r="N19" i="28"/>
  <c r="O19" i="28"/>
  <c r="P19" i="28"/>
  <c r="T19" i="28"/>
  <c r="T24" i="28" s="1"/>
  <c r="U19" i="28"/>
  <c r="V19" i="28"/>
  <c r="V24" i="28" s="1"/>
  <c r="W19" i="28"/>
  <c r="X19" i="28"/>
  <c r="X24" i="28" s="1"/>
  <c r="Y19" i="28"/>
  <c r="Z19" i="28"/>
  <c r="Z24" i="28" s="1"/>
  <c r="AA19" i="28"/>
  <c r="AB19" i="28"/>
  <c r="AB24" i="28" s="1"/>
  <c r="AC19" i="28"/>
  <c r="AD19" i="28"/>
  <c r="AD24" i="28" s="1"/>
  <c r="AE19" i="28"/>
  <c r="AF19" i="28"/>
  <c r="AF24" i="28" s="1"/>
  <c r="AG19" i="28"/>
  <c r="AH19" i="28"/>
  <c r="AH24" i="28" s="1"/>
  <c r="AI19" i="28"/>
  <c r="AJ19" i="28"/>
  <c r="AJ24" i="28" s="1"/>
  <c r="AK19" i="28"/>
  <c r="AL19" i="28"/>
  <c r="AL24" i="28" s="1"/>
  <c r="AM19" i="28"/>
  <c r="AN19" i="28"/>
  <c r="AN24" i="28" s="1"/>
  <c r="AO19" i="28"/>
  <c r="F20" i="28"/>
  <c r="F24" i="28" s="1"/>
  <c r="G20" i="28"/>
  <c r="H20" i="28"/>
  <c r="H24" i="28" s="1"/>
  <c r="I20" i="28"/>
  <c r="J20" i="28"/>
  <c r="J24" i="28" s="1"/>
  <c r="L20" i="28"/>
  <c r="L24" i="28" s="1"/>
  <c r="M20" i="28"/>
  <c r="N20" i="28"/>
  <c r="O20" i="28"/>
  <c r="P20" i="28"/>
  <c r="Q20" i="28"/>
  <c r="Q24" i="28" s="1"/>
  <c r="R20" i="28"/>
  <c r="S20" i="28"/>
  <c r="T20" i="28"/>
  <c r="U20" i="28"/>
  <c r="V20" i="28"/>
  <c r="W20" i="28"/>
  <c r="X20" i="28"/>
  <c r="Y20" i="28"/>
  <c r="Y24" i="28" s="1"/>
  <c r="Z20" i="28"/>
  <c r="AA20" i="28"/>
  <c r="AB20" i="28"/>
  <c r="AC20" i="28"/>
  <c r="AD20" i="28"/>
  <c r="AE20" i="28"/>
  <c r="AF20" i="28"/>
  <c r="AG20" i="28"/>
  <c r="AG24" i="28" s="1"/>
  <c r="AH20" i="28"/>
  <c r="AI20" i="28"/>
  <c r="AJ20" i="28"/>
  <c r="AK20" i="28"/>
  <c r="AL20" i="28"/>
  <c r="AM20" i="28"/>
  <c r="AN20" i="28"/>
  <c r="AO20" i="28"/>
  <c r="AO24" i="28" s="1"/>
  <c r="F21" i="28"/>
  <c r="D21" i="28" s="1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S24" i="28" s="1"/>
  <c r="S82" i="28" s="1"/>
  <c r="Q648" i="44" s="1"/>
  <c r="T21" i="28"/>
  <c r="U21" i="28"/>
  <c r="V21" i="28"/>
  <c r="W21" i="28"/>
  <c r="W24" i="28" s="1"/>
  <c r="X21" i="28"/>
  <c r="Y21" i="28"/>
  <c r="Z21" i="28"/>
  <c r="AA21" i="28"/>
  <c r="AA24" i="28" s="1"/>
  <c r="AB21" i="28"/>
  <c r="AC21" i="28"/>
  <c r="AD21" i="28"/>
  <c r="AE21" i="28"/>
  <c r="AE24" i="28" s="1"/>
  <c r="AF21" i="28"/>
  <c r="AG21" i="28"/>
  <c r="AH21" i="28"/>
  <c r="AI21" i="28"/>
  <c r="AJ21" i="28"/>
  <c r="AK21" i="28"/>
  <c r="AL21" i="28"/>
  <c r="AM21" i="28"/>
  <c r="AN21" i="28"/>
  <c r="AO21" i="28"/>
  <c r="F22" i="28"/>
  <c r="G22" i="28"/>
  <c r="H22" i="28"/>
  <c r="D22" i="28" s="1"/>
  <c r="F22" i="40" s="1"/>
  <c r="H22" i="40" s="1"/>
  <c r="I22" i="28"/>
  <c r="I24" i="28" s="1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G23" i="28"/>
  <c r="H23" i="28"/>
  <c r="I23" i="28"/>
  <c r="J23" i="28"/>
  <c r="K23" i="28"/>
  <c r="L23" i="28"/>
  <c r="D23" i="28" s="1"/>
  <c r="F23" i="40" s="1"/>
  <c r="M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G24" i="28"/>
  <c r="N24" i="28"/>
  <c r="O24" i="28"/>
  <c r="P24" i="28"/>
  <c r="R24" i="28"/>
  <c r="AI24" i="28"/>
  <c r="AM24" i="28"/>
  <c r="E27" i="28"/>
  <c r="F27" i="28"/>
  <c r="G27" i="28"/>
  <c r="H27" i="28"/>
  <c r="D27" i="28" s="1"/>
  <c r="I27" i="28"/>
  <c r="J27" i="28"/>
  <c r="J29" i="28" s="1"/>
  <c r="K27" i="28"/>
  <c r="L27" i="28"/>
  <c r="M27" i="28"/>
  <c r="M29" i="28" s="1"/>
  <c r="N27" i="28"/>
  <c r="O27" i="28"/>
  <c r="P27" i="28"/>
  <c r="Q27" i="28"/>
  <c r="R27" i="28"/>
  <c r="R29" i="28" s="1"/>
  <c r="S27" i="28"/>
  <c r="T27" i="28"/>
  <c r="U27" i="28"/>
  <c r="U29" i="28" s="1"/>
  <c r="V27" i="28"/>
  <c r="W27" i="28"/>
  <c r="X27" i="28"/>
  <c r="Y27" i="28"/>
  <c r="Z27" i="28"/>
  <c r="Z29" i="28" s="1"/>
  <c r="AA27" i="28"/>
  <c r="AB27" i="28"/>
  <c r="AC27" i="28"/>
  <c r="AC29" i="28" s="1"/>
  <c r="AD27" i="28"/>
  <c r="AE27" i="28"/>
  <c r="AF27" i="28"/>
  <c r="AG27" i="28"/>
  <c r="AH27" i="28"/>
  <c r="AH29" i="28" s="1"/>
  <c r="AI27" i="28"/>
  <c r="AJ27" i="28"/>
  <c r="AK27" i="28"/>
  <c r="AK29" i="28" s="1"/>
  <c r="AL27" i="28"/>
  <c r="AM27" i="28"/>
  <c r="AN27" i="28"/>
  <c r="AO27" i="28"/>
  <c r="AO29" i="28" s="1"/>
  <c r="F28" i="28"/>
  <c r="G28" i="28"/>
  <c r="H28" i="28"/>
  <c r="I28" i="28"/>
  <c r="J28" i="28"/>
  <c r="K28" i="28"/>
  <c r="K29" i="28" s="1"/>
  <c r="L28" i="28"/>
  <c r="D28" i="28" s="1"/>
  <c r="M28" i="28"/>
  <c r="N28" i="28"/>
  <c r="O28" i="28"/>
  <c r="P28" i="28"/>
  <c r="Q28" i="28"/>
  <c r="R28" i="28"/>
  <c r="S28" i="28"/>
  <c r="S29" i="28" s="1"/>
  <c r="T28" i="28"/>
  <c r="T29" i="28" s="1"/>
  <c r="U28" i="28"/>
  <c r="V28" i="28"/>
  <c r="W28" i="28"/>
  <c r="X28" i="28"/>
  <c r="Y28" i="28"/>
  <c r="Z28" i="28"/>
  <c r="AA28" i="28"/>
  <c r="AA29" i="28" s="1"/>
  <c r="AB28" i="28"/>
  <c r="AB29" i="28" s="1"/>
  <c r="AC28" i="28"/>
  <c r="AD28" i="28"/>
  <c r="AE28" i="28"/>
  <c r="AF28" i="28"/>
  <c r="AG28" i="28"/>
  <c r="AH28" i="28"/>
  <c r="AI28" i="28"/>
  <c r="AI29" i="28" s="1"/>
  <c r="AJ28" i="28"/>
  <c r="AK28" i="28"/>
  <c r="AL28" i="28"/>
  <c r="AM28" i="28"/>
  <c r="AN28" i="28"/>
  <c r="AO28" i="28"/>
  <c r="F29" i="28"/>
  <c r="H29" i="28"/>
  <c r="I29" i="28"/>
  <c r="N29" i="28"/>
  <c r="P29" i="28"/>
  <c r="Q29" i="28"/>
  <c r="V29" i="28"/>
  <c r="X29" i="28"/>
  <c r="Y29" i="28"/>
  <c r="AD29" i="28"/>
  <c r="AF29" i="28"/>
  <c r="AG29" i="28"/>
  <c r="AJ29" i="28"/>
  <c r="AL29" i="28"/>
  <c r="AN29" i="28"/>
  <c r="F32" i="28"/>
  <c r="D32" i="28" s="1"/>
  <c r="G32" i="28"/>
  <c r="H32" i="28"/>
  <c r="I32" i="28"/>
  <c r="J32" i="28"/>
  <c r="J36" i="28" s="1"/>
  <c r="K32" i="28"/>
  <c r="K36" i="28" s="1"/>
  <c r="L32" i="28"/>
  <c r="M32" i="28"/>
  <c r="P32" i="28"/>
  <c r="Q32" i="28"/>
  <c r="Q36" i="28" s="1"/>
  <c r="T32" i="28"/>
  <c r="U32" i="28"/>
  <c r="V32" i="28"/>
  <c r="W32" i="28"/>
  <c r="X32" i="28"/>
  <c r="Y32" i="28"/>
  <c r="Z32" i="28"/>
  <c r="Z36" i="28" s="1"/>
  <c r="AA32" i="28"/>
  <c r="AB32" i="28"/>
  <c r="AC32" i="28"/>
  <c r="AD32" i="28"/>
  <c r="AE32" i="28"/>
  <c r="AF32" i="28"/>
  <c r="AG32" i="28"/>
  <c r="AH32" i="28"/>
  <c r="AH36" i="28" s="1"/>
  <c r="AI32" i="28"/>
  <c r="AI36" i="28" s="1"/>
  <c r="AJ32" i="28"/>
  <c r="AK32" i="28"/>
  <c r="AL32" i="28"/>
  <c r="AM32" i="28"/>
  <c r="AN32" i="28"/>
  <c r="AO32" i="28"/>
  <c r="F33" i="28"/>
  <c r="D33" i="28" s="1"/>
  <c r="F33" i="40" s="1"/>
  <c r="H33" i="40" s="1"/>
  <c r="G33" i="28"/>
  <c r="H33" i="28"/>
  <c r="I33" i="28"/>
  <c r="J33" i="28"/>
  <c r="K33" i="28"/>
  <c r="L33" i="28"/>
  <c r="M33" i="28"/>
  <c r="E33" i="28" s="1"/>
  <c r="G33" i="40" s="1"/>
  <c r="I33" i="40" s="1"/>
  <c r="N33" i="28"/>
  <c r="O33" i="28"/>
  <c r="P33" i="28"/>
  <c r="Q33" i="28"/>
  <c r="R33" i="28"/>
  <c r="S33" i="28"/>
  <c r="T33" i="28"/>
  <c r="U33" i="28"/>
  <c r="U36" i="28" s="1"/>
  <c r="V33" i="28"/>
  <c r="W33" i="28"/>
  <c r="X33" i="28"/>
  <c r="Y33" i="28"/>
  <c r="Z33" i="28"/>
  <c r="AA33" i="28"/>
  <c r="AB33" i="28"/>
  <c r="AC33" i="28"/>
  <c r="AC36" i="28" s="1"/>
  <c r="AD33" i="28"/>
  <c r="AE33" i="28"/>
  <c r="AF33" i="28"/>
  <c r="AG33" i="28"/>
  <c r="AG36" i="28" s="1"/>
  <c r="AH33" i="28"/>
  <c r="AI33" i="28"/>
  <c r="AJ33" i="28"/>
  <c r="AK33" i="28"/>
  <c r="AL33" i="28"/>
  <c r="AM33" i="28"/>
  <c r="AN33" i="28"/>
  <c r="AO33" i="28"/>
  <c r="AO36" i="28" s="1"/>
  <c r="F34" i="28"/>
  <c r="D34" i="28" s="1"/>
  <c r="G34" i="28"/>
  <c r="H34" i="28"/>
  <c r="I34" i="28"/>
  <c r="J34" i="28"/>
  <c r="K34" i="28"/>
  <c r="L34" i="28"/>
  <c r="M34" i="28"/>
  <c r="N34" i="28"/>
  <c r="O34" i="28"/>
  <c r="O36" i="28" s="1"/>
  <c r="P34" i="28"/>
  <c r="Q34" i="28"/>
  <c r="R34" i="28"/>
  <c r="R36" i="28" s="1"/>
  <c r="S34" i="28"/>
  <c r="S36" i="28" s="1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E35" i="28"/>
  <c r="G35" i="40" s="1"/>
  <c r="I35" i="40" s="1"/>
  <c r="F35" i="28"/>
  <c r="G35" i="28"/>
  <c r="H35" i="28"/>
  <c r="D35" i="28" s="1"/>
  <c r="F35" i="40" s="1"/>
  <c r="I35" i="28"/>
  <c r="J35" i="28"/>
  <c r="K35" i="28"/>
  <c r="L35" i="28"/>
  <c r="M35" i="28"/>
  <c r="N35" i="28"/>
  <c r="P35" i="28"/>
  <c r="P36" i="28" s="1"/>
  <c r="Q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F36" i="28"/>
  <c r="I36" i="28"/>
  <c r="L36" i="28"/>
  <c r="M36" i="28"/>
  <c r="N36" i="28"/>
  <c r="T36" i="28"/>
  <c r="V36" i="28"/>
  <c r="X36" i="28"/>
  <c r="Y36" i="28"/>
  <c r="AA36" i="28"/>
  <c r="AB36" i="28"/>
  <c r="AD36" i="28"/>
  <c r="AF36" i="28"/>
  <c r="AJ36" i="28"/>
  <c r="AK36" i="28"/>
  <c r="AL36" i="28"/>
  <c r="AN36" i="28"/>
  <c r="F39" i="28"/>
  <c r="D39" i="28" s="1"/>
  <c r="G39" i="28"/>
  <c r="E39" i="28" s="1"/>
  <c r="G39" i="40" s="1"/>
  <c r="H39" i="28"/>
  <c r="I39" i="28"/>
  <c r="J39" i="28"/>
  <c r="K39" i="28"/>
  <c r="L39" i="28"/>
  <c r="M39" i="28"/>
  <c r="N39" i="28"/>
  <c r="O39" i="28"/>
  <c r="P39" i="28"/>
  <c r="Q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F42" i="28" s="1"/>
  <c r="F43" i="28" s="1"/>
  <c r="G40" i="28"/>
  <c r="E40" i="28" s="1"/>
  <c r="G40" i="40" s="1"/>
  <c r="H40" i="28"/>
  <c r="I40" i="28"/>
  <c r="I42" i="28" s="1"/>
  <c r="I43" i="28" s="1"/>
  <c r="J40" i="28"/>
  <c r="D40" i="28" s="1"/>
  <c r="K40" i="28"/>
  <c r="L40" i="28"/>
  <c r="M40" i="28"/>
  <c r="N40" i="28"/>
  <c r="N42" i="28" s="1"/>
  <c r="N43" i="28" s="1"/>
  <c r="O40" i="28"/>
  <c r="O42" i="28" s="1"/>
  <c r="O43" i="28" s="1"/>
  <c r="P40" i="28"/>
  <c r="Q40" i="28"/>
  <c r="T40" i="28"/>
  <c r="U40" i="28"/>
  <c r="V40" i="28"/>
  <c r="V42" i="28" s="1"/>
  <c r="V43" i="28" s="1"/>
  <c r="W40" i="28"/>
  <c r="X40" i="28"/>
  <c r="Y40" i="28"/>
  <c r="Y42" i="28" s="1"/>
  <c r="Y43" i="28" s="1"/>
  <c r="Z40" i="28"/>
  <c r="AA40" i="28"/>
  <c r="AB40" i="28"/>
  <c r="AC40" i="28"/>
  <c r="AD40" i="28"/>
  <c r="AD42" i="28" s="1"/>
  <c r="AD43" i="28" s="1"/>
  <c r="AE40" i="28"/>
  <c r="AF40" i="28"/>
  <c r="AG40" i="28"/>
  <c r="AG42" i="28" s="1"/>
  <c r="AG43" i="28" s="1"/>
  <c r="AH40" i="28"/>
  <c r="AI40" i="28"/>
  <c r="AJ40" i="28"/>
  <c r="AK40" i="28"/>
  <c r="AL40" i="28"/>
  <c r="AL42" i="28" s="1"/>
  <c r="AL43" i="28" s="1"/>
  <c r="AM40" i="28"/>
  <c r="AN40" i="28"/>
  <c r="AO40" i="28"/>
  <c r="AO42" i="28" s="1"/>
  <c r="AO43" i="28" s="1"/>
  <c r="F41" i="28"/>
  <c r="D41" i="28" s="1"/>
  <c r="F41" i="40" s="1"/>
  <c r="G41" i="28"/>
  <c r="E41" i="28" s="1"/>
  <c r="G41" i="40" s="1"/>
  <c r="H41" i="28"/>
  <c r="I41" i="28"/>
  <c r="J41" i="28"/>
  <c r="K41" i="28"/>
  <c r="L41" i="28"/>
  <c r="M41" i="28"/>
  <c r="N41" i="28"/>
  <c r="O41" i="28"/>
  <c r="P41" i="28"/>
  <c r="Q41" i="28"/>
  <c r="R41" i="28"/>
  <c r="S41" i="28"/>
  <c r="S42" i="28" s="1"/>
  <c r="S43" i="28" s="1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E42" i="28" s="1"/>
  <c r="AE43" i="28" s="1"/>
  <c r="AF41" i="28"/>
  <c r="AG41" i="28"/>
  <c r="AH41" i="28"/>
  <c r="AI41" i="28"/>
  <c r="AJ41" i="28"/>
  <c r="AK41" i="28"/>
  <c r="AL41" i="28"/>
  <c r="AM41" i="28"/>
  <c r="AN41" i="28"/>
  <c r="AO41" i="28"/>
  <c r="H42" i="28"/>
  <c r="H43" i="28" s="1"/>
  <c r="J42" i="28"/>
  <c r="L42" i="28"/>
  <c r="M42" i="28"/>
  <c r="M43" i="28" s="1"/>
  <c r="P42" i="28"/>
  <c r="P43" i="28" s="1"/>
  <c r="P82" i="28" s="1"/>
  <c r="N648" i="44" s="1"/>
  <c r="Q42" i="28"/>
  <c r="R42" i="28"/>
  <c r="T42" i="28"/>
  <c r="U42" i="28"/>
  <c r="U43" i="28" s="1"/>
  <c r="W42" i="28"/>
  <c r="X42" i="28"/>
  <c r="X43" i="28" s="1"/>
  <c r="Z42" i="28"/>
  <c r="AB42" i="28"/>
  <c r="AC42" i="28"/>
  <c r="AC43" i="28" s="1"/>
  <c r="AF42" i="28"/>
  <c r="AF43" i="28" s="1"/>
  <c r="AH42" i="28"/>
  <c r="AJ42" i="28"/>
  <c r="AK42" i="28"/>
  <c r="AK43" i="28" s="1"/>
  <c r="AM42" i="28"/>
  <c r="AM43" i="28" s="1"/>
  <c r="AN42" i="28"/>
  <c r="AN43" i="28" s="1"/>
  <c r="AN82" i="28" s="1"/>
  <c r="J43" i="28"/>
  <c r="L43" i="28"/>
  <c r="Q43" i="28"/>
  <c r="R43" i="28"/>
  <c r="T43" i="28"/>
  <c r="W43" i="28"/>
  <c r="Z43" i="28"/>
  <c r="AB43" i="28"/>
  <c r="AH43" i="28"/>
  <c r="AJ43" i="28"/>
  <c r="E45" i="28"/>
  <c r="G45" i="40" s="1"/>
  <c r="I45" i="40" s="1"/>
  <c r="F45" i="28"/>
  <c r="G45" i="28"/>
  <c r="H45" i="28"/>
  <c r="I45" i="28"/>
  <c r="J45" i="28"/>
  <c r="K45" i="28"/>
  <c r="L45" i="28"/>
  <c r="D45" i="28" s="1"/>
  <c r="F45" i="40" s="1"/>
  <c r="H45" i="40" s="1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D47" i="28" s="1"/>
  <c r="F47" i="40" s="1"/>
  <c r="H47" i="40" s="1"/>
  <c r="G47" i="28"/>
  <c r="E47" i="28" s="1"/>
  <c r="G47" i="40" s="1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G49" i="28"/>
  <c r="H49" i="28"/>
  <c r="D49" i="28" s="1"/>
  <c r="I49" i="28"/>
  <c r="E49" i="28" s="1"/>
  <c r="G49" i="40" s="1"/>
  <c r="I49" i="40" s="1"/>
  <c r="J49" i="28"/>
  <c r="K49" i="28"/>
  <c r="L49" i="28"/>
  <c r="M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G51" i="28"/>
  <c r="E51" i="28" s="1"/>
  <c r="G51" i="40" s="1"/>
  <c r="H51" i="28"/>
  <c r="D51" i="28" s="1"/>
  <c r="F51" i="40" s="1"/>
  <c r="H51" i="40" s="1"/>
  <c r="I51" i="28"/>
  <c r="J51" i="28"/>
  <c r="K51" i="28"/>
  <c r="L51" i="28"/>
  <c r="M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G54" i="28"/>
  <c r="H54" i="28"/>
  <c r="I54" i="28"/>
  <c r="E54" i="28" s="1"/>
  <c r="J54" i="28"/>
  <c r="K54" i="28"/>
  <c r="K56" i="28" s="1"/>
  <c r="L54" i="28"/>
  <c r="D54" i="28" s="1"/>
  <c r="D56" i="28" s="1"/>
  <c r="M54" i="28"/>
  <c r="Q54" i="28"/>
  <c r="R54" i="28"/>
  <c r="R56" i="28" s="1"/>
  <c r="T54" i="28"/>
  <c r="U54" i="28"/>
  <c r="U56" i="28" s="1"/>
  <c r="V54" i="28"/>
  <c r="W54" i="28"/>
  <c r="X54" i="28"/>
  <c r="X56" i="28" s="1"/>
  <c r="Y54" i="28"/>
  <c r="Z54" i="28"/>
  <c r="Z56" i="28" s="1"/>
  <c r="AA54" i="28"/>
  <c r="AB54" i="28"/>
  <c r="AC54" i="28"/>
  <c r="AC56" i="28" s="1"/>
  <c r="AD54" i="28"/>
  <c r="AE54" i="28"/>
  <c r="AF54" i="28"/>
  <c r="AG54" i="28"/>
  <c r="AG56" i="28" s="1"/>
  <c r="AH54" i="28"/>
  <c r="AH56" i="28" s="1"/>
  <c r="AI54" i="28"/>
  <c r="AJ54" i="28"/>
  <c r="AK54" i="28"/>
  <c r="AL54" i="28"/>
  <c r="AM54" i="28"/>
  <c r="AN54" i="28"/>
  <c r="AO54" i="28"/>
  <c r="AO56" i="28" s="1"/>
  <c r="F55" i="28"/>
  <c r="G55" i="28"/>
  <c r="H55" i="28"/>
  <c r="I55" i="28"/>
  <c r="J55" i="28"/>
  <c r="D55" i="28" s="1"/>
  <c r="F55" i="40" s="1"/>
  <c r="K55" i="28"/>
  <c r="L55" i="28"/>
  <c r="M55" i="28"/>
  <c r="N55" i="28"/>
  <c r="O55" i="28"/>
  <c r="O56" i="28" s="1"/>
  <c r="P55" i="28"/>
  <c r="Q55" i="28"/>
  <c r="Q56" i="28" s="1"/>
  <c r="R55" i="28"/>
  <c r="S55" i="28"/>
  <c r="S56" i="28" s="1"/>
  <c r="T55" i="28"/>
  <c r="U55" i="28"/>
  <c r="V55" i="28"/>
  <c r="W55" i="28"/>
  <c r="X55" i="28"/>
  <c r="Y55" i="28"/>
  <c r="Y56" i="28" s="1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F56" i="28"/>
  <c r="H56" i="28"/>
  <c r="L56" i="28"/>
  <c r="M56" i="28"/>
  <c r="N56" i="28"/>
  <c r="P56" i="28"/>
  <c r="T56" i="28"/>
  <c r="V56" i="28"/>
  <c r="AA56" i="28"/>
  <c r="AB56" i="28"/>
  <c r="AD56" i="28"/>
  <c r="AF56" i="28"/>
  <c r="AI56" i="28"/>
  <c r="AJ56" i="28"/>
  <c r="AK56" i="28"/>
  <c r="AL56" i="28"/>
  <c r="AN56" i="28"/>
  <c r="F59" i="28"/>
  <c r="D59" i="28" s="1"/>
  <c r="G59" i="28"/>
  <c r="E59" i="28" s="1"/>
  <c r="H59" i="28"/>
  <c r="H61" i="28" s="1"/>
  <c r="I59" i="28"/>
  <c r="J59" i="28"/>
  <c r="K59" i="28"/>
  <c r="L59" i="28"/>
  <c r="M59" i="28"/>
  <c r="M61" i="28" s="1"/>
  <c r="N59" i="28"/>
  <c r="O59" i="28"/>
  <c r="O61" i="28" s="1"/>
  <c r="P59" i="28"/>
  <c r="P61" i="28" s="1"/>
  <c r="Q59" i="28"/>
  <c r="R59" i="28"/>
  <c r="S59" i="28"/>
  <c r="T59" i="28"/>
  <c r="U59" i="28"/>
  <c r="U61" i="28" s="1"/>
  <c r="V59" i="28"/>
  <c r="W59" i="28"/>
  <c r="W61" i="28" s="1"/>
  <c r="X59" i="28"/>
  <c r="X61" i="28" s="1"/>
  <c r="Y59" i="28"/>
  <c r="Z59" i="28"/>
  <c r="AA59" i="28"/>
  <c r="AB59" i="28"/>
  <c r="AC59" i="28"/>
  <c r="AC61" i="28" s="1"/>
  <c r="AD59" i="28"/>
  <c r="AE59" i="28"/>
  <c r="AE61" i="28" s="1"/>
  <c r="AF59" i="28"/>
  <c r="AF61" i="28" s="1"/>
  <c r="AG59" i="28"/>
  <c r="AH59" i="28"/>
  <c r="AI59" i="28"/>
  <c r="AI61" i="28" s="1"/>
  <c r="AJ59" i="28"/>
  <c r="AK59" i="28"/>
  <c r="AK61" i="28" s="1"/>
  <c r="AL59" i="28"/>
  <c r="AM59" i="28"/>
  <c r="AN59" i="28"/>
  <c r="AN61" i="28" s="1"/>
  <c r="AO59" i="28"/>
  <c r="F60" i="28"/>
  <c r="G60" i="28"/>
  <c r="E60" i="28" s="1"/>
  <c r="G60" i="40" s="1"/>
  <c r="H60" i="28"/>
  <c r="D60" i="28" s="1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F61" i="28"/>
  <c r="G61" i="28"/>
  <c r="I61" i="28"/>
  <c r="J61" i="28"/>
  <c r="K61" i="28"/>
  <c r="L61" i="28"/>
  <c r="N61" i="28"/>
  <c r="Q61" i="28"/>
  <c r="R61" i="28"/>
  <c r="S61" i="28"/>
  <c r="T61" i="28"/>
  <c r="V61" i="28"/>
  <c r="Y61" i="28"/>
  <c r="Z61" i="28"/>
  <c r="AA61" i="28"/>
  <c r="AB61" i="28"/>
  <c r="AD61" i="28"/>
  <c r="AG61" i="28"/>
  <c r="AH61" i="28"/>
  <c r="AJ61" i="28"/>
  <c r="AL61" i="28"/>
  <c r="AM61" i="28"/>
  <c r="AO61" i="28"/>
  <c r="F64" i="28"/>
  <c r="F66" i="28" s="1"/>
  <c r="G64" i="28"/>
  <c r="H64" i="28"/>
  <c r="I64" i="28"/>
  <c r="J64" i="28"/>
  <c r="K64" i="28"/>
  <c r="E64" i="28" s="1"/>
  <c r="L64" i="28"/>
  <c r="D64" i="28" s="1"/>
  <c r="D66" i="28" s="1"/>
  <c r="M64" i="28"/>
  <c r="N64" i="28"/>
  <c r="N66" i="28" s="1"/>
  <c r="O64" i="28"/>
  <c r="P64" i="28"/>
  <c r="Q64" i="28"/>
  <c r="R64" i="28"/>
  <c r="S64" i="28"/>
  <c r="T64" i="28"/>
  <c r="U64" i="28"/>
  <c r="V64" i="28"/>
  <c r="V66" i="28" s="1"/>
  <c r="W64" i="28"/>
  <c r="X64" i="28"/>
  <c r="Y64" i="28"/>
  <c r="Z64" i="28"/>
  <c r="AA64" i="28"/>
  <c r="AA66" i="28" s="1"/>
  <c r="AB64" i="28"/>
  <c r="AC64" i="28"/>
  <c r="AD64" i="28"/>
  <c r="AD66" i="28" s="1"/>
  <c r="AE64" i="28"/>
  <c r="AF64" i="28"/>
  <c r="AG64" i="28"/>
  <c r="AH64" i="28"/>
  <c r="AI64" i="28"/>
  <c r="AI66" i="28" s="1"/>
  <c r="AJ64" i="28"/>
  <c r="AK64" i="28"/>
  <c r="AL64" i="28"/>
  <c r="AL66" i="28" s="1"/>
  <c r="AM64" i="28"/>
  <c r="AN64" i="28"/>
  <c r="AO64" i="28"/>
  <c r="F65" i="28"/>
  <c r="D65" i="28" s="1"/>
  <c r="G65" i="28"/>
  <c r="G66" i="28" s="1"/>
  <c r="H65" i="28"/>
  <c r="I65" i="28"/>
  <c r="J65" i="28"/>
  <c r="K65" i="28"/>
  <c r="L65" i="28"/>
  <c r="M65" i="28"/>
  <c r="M66" i="28" s="1"/>
  <c r="N65" i="28"/>
  <c r="O65" i="28"/>
  <c r="O66" i="28" s="1"/>
  <c r="P65" i="28"/>
  <c r="Q65" i="28"/>
  <c r="R65" i="28"/>
  <c r="S65" i="28"/>
  <c r="T65" i="28"/>
  <c r="U65" i="28"/>
  <c r="U66" i="28" s="1"/>
  <c r="V65" i="28"/>
  <c r="W65" i="28"/>
  <c r="W66" i="28" s="1"/>
  <c r="X65" i="28"/>
  <c r="Y65" i="28"/>
  <c r="Z65" i="28"/>
  <c r="AA65" i="28"/>
  <c r="AB65" i="28"/>
  <c r="AC65" i="28"/>
  <c r="AD65" i="28"/>
  <c r="AE65" i="28"/>
  <c r="AE66" i="28" s="1"/>
  <c r="AF65" i="28"/>
  <c r="AG65" i="28"/>
  <c r="AH65" i="28"/>
  <c r="AI65" i="28"/>
  <c r="AJ65" i="28"/>
  <c r="AK65" i="28"/>
  <c r="AL65" i="28"/>
  <c r="AM65" i="28"/>
  <c r="AN65" i="28"/>
  <c r="AO65" i="28"/>
  <c r="H66" i="28"/>
  <c r="I66" i="28"/>
  <c r="J66" i="28"/>
  <c r="K66" i="28"/>
  <c r="L66" i="28"/>
  <c r="P66" i="28"/>
  <c r="Q66" i="28"/>
  <c r="R66" i="28"/>
  <c r="S66" i="28"/>
  <c r="T66" i="28"/>
  <c r="X66" i="28"/>
  <c r="Y66" i="28"/>
  <c r="Z66" i="28"/>
  <c r="AB66" i="28"/>
  <c r="AC66" i="28"/>
  <c r="AF66" i="28"/>
  <c r="AG66" i="28"/>
  <c r="AH66" i="28"/>
  <c r="AJ66" i="28"/>
  <c r="AK66" i="28"/>
  <c r="AM66" i="28"/>
  <c r="AN66" i="28"/>
  <c r="AO66" i="28"/>
  <c r="F70" i="28"/>
  <c r="G70" i="28"/>
  <c r="H70" i="28"/>
  <c r="I70" i="28"/>
  <c r="I72" i="28" s="1"/>
  <c r="J70" i="28"/>
  <c r="D70" i="28" s="1"/>
  <c r="K70" i="28"/>
  <c r="L70" i="28"/>
  <c r="M70" i="28"/>
  <c r="N70" i="28"/>
  <c r="O70" i="28"/>
  <c r="P70" i="28"/>
  <c r="Q70" i="28"/>
  <c r="R70" i="28"/>
  <c r="R72" i="28" s="1"/>
  <c r="S70" i="28"/>
  <c r="T70" i="28"/>
  <c r="U70" i="28"/>
  <c r="U72" i="28" s="1"/>
  <c r="V70" i="28"/>
  <c r="W70" i="28"/>
  <c r="X70" i="28"/>
  <c r="Y70" i="28"/>
  <c r="Y72" i="28" s="1"/>
  <c r="Z70" i="28"/>
  <c r="AA70" i="28"/>
  <c r="AB70" i="28"/>
  <c r="AC70" i="28"/>
  <c r="AD70" i="28"/>
  <c r="AE70" i="28"/>
  <c r="AF70" i="28"/>
  <c r="AG70" i="28"/>
  <c r="AG72" i="28" s="1"/>
  <c r="AH70" i="28"/>
  <c r="AI70" i="28"/>
  <c r="AJ70" i="28"/>
  <c r="AK70" i="28"/>
  <c r="AL70" i="28"/>
  <c r="AM70" i="28"/>
  <c r="AN70" i="28"/>
  <c r="AO70" i="28"/>
  <c r="AO72" i="28" s="1"/>
  <c r="E71" i="28"/>
  <c r="F71" i="28"/>
  <c r="G71" i="28"/>
  <c r="H71" i="28"/>
  <c r="I71" i="28"/>
  <c r="J71" i="28"/>
  <c r="K71" i="28"/>
  <c r="K72" i="28" s="1"/>
  <c r="L71" i="28"/>
  <c r="D71" i="28" s="1"/>
  <c r="M71" i="28"/>
  <c r="M72" i="28" s="1"/>
  <c r="N71" i="28"/>
  <c r="O71" i="28"/>
  <c r="O72" i="28" s="1"/>
  <c r="P71" i="28"/>
  <c r="Q71" i="28"/>
  <c r="R71" i="28"/>
  <c r="S71" i="28"/>
  <c r="T71" i="28"/>
  <c r="U71" i="28"/>
  <c r="V71" i="28"/>
  <c r="W71" i="28"/>
  <c r="W72" i="28" s="1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K72" i="28" s="1"/>
  <c r="AL71" i="28"/>
  <c r="AM71" i="28"/>
  <c r="AM72" i="28" s="1"/>
  <c r="AN71" i="28"/>
  <c r="AO71" i="28"/>
  <c r="F72" i="28"/>
  <c r="G72" i="28"/>
  <c r="H72" i="28"/>
  <c r="N72" i="28"/>
  <c r="P72" i="28"/>
  <c r="Q72" i="28"/>
  <c r="S72" i="28"/>
  <c r="V72" i="28"/>
  <c r="X72" i="28"/>
  <c r="Z72" i="28"/>
  <c r="AA72" i="28"/>
  <c r="AC72" i="28"/>
  <c r="AD72" i="28"/>
  <c r="AE72" i="28"/>
  <c r="AF72" i="28"/>
  <c r="AH72" i="28"/>
  <c r="AI72" i="28"/>
  <c r="AL72" i="28"/>
  <c r="AN72" i="28"/>
  <c r="F73" i="28"/>
  <c r="G73" i="28"/>
  <c r="E73" i="28" s="1"/>
  <c r="G73" i="40" s="1"/>
  <c r="I73" i="40" s="1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D74" i="28" s="1"/>
  <c r="F74" i="40" s="1"/>
  <c r="H74" i="40" s="1"/>
  <c r="G74" i="28"/>
  <c r="H74" i="28"/>
  <c r="I74" i="28"/>
  <c r="E74" i="28" s="1"/>
  <c r="G74" i="40" s="1"/>
  <c r="J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E75" i="28"/>
  <c r="G75" i="40" s="1"/>
  <c r="I75" i="40" s="1"/>
  <c r="F75" i="28"/>
  <c r="D75" i="28" s="1"/>
  <c r="F75" i="40" s="1"/>
  <c r="H75" i="40" s="1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H76" i="28"/>
  <c r="D76" i="28" s="1"/>
  <c r="F76" i="40" s="1"/>
  <c r="H76" i="40" s="1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D77" i="28" s="1"/>
  <c r="F77" i="40" s="1"/>
  <c r="H77" i="40" s="1"/>
  <c r="G77" i="28"/>
  <c r="H77" i="28"/>
  <c r="I77" i="28"/>
  <c r="E77" i="28" s="1"/>
  <c r="G77" i="40" s="1"/>
  <c r="I77" i="40" s="1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F78" i="40" s="1"/>
  <c r="H78" i="40" s="1"/>
  <c r="E78" i="28"/>
  <c r="G78" i="40" s="1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D79" i="28" s="1"/>
  <c r="F79" i="40" s="1"/>
  <c r="H79" i="40" s="1"/>
  <c r="G79" i="28"/>
  <c r="E79" i="28" s="1"/>
  <c r="G79" i="40" s="1"/>
  <c r="I79" i="40" s="1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D80" i="28" s="1"/>
  <c r="F80" i="40" s="1"/>
  <c r="H80" i="40" s="1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F81" i="40" s="1"/>
  <c r="H81" i="40" s="1"/>
  <c r="F81" i="28"/>
  <c r="G81" i="28"/>
  <c r="H81" i="28"/>
  <c r="I81" i="28"/>
  <c r="J81" i="28"/>
  <c r="K81" i="28"/>
  <c r="E81" i="28" s="1"/>
  <c r="G81" i="40" s="1"/>
  <c r="I81" i="40" s="1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N82" i="28"/>
  <c r="L648" i="44" s="1"/>
  <c r="V82" i="28"/>
  <c r="T648" i="44" s="1"/>
  <c r="X82" i="28"/>
  <c r="V648" i="44" s="1"/>
  <c r="AF82" i="28"/>
  <c r="AL82" i="28"/>
  <c r="A5" i="40"/>
  <c r="D11" i="40"/>
  <c r="F11" i="40"/>
  <c r="H11" i="40" s="1"/>
  <c r="D13" i="40"/>
  <c r="G13" i="40"/>
  <c r="D14" i="40"/>
  <c r="G14" i="40"/>
  <c r="D15" i="40"/>
  <c r="G15" i="40"/>
  <c r="I15" i="40" s="1"/>
  <c r="D19" i="40"/>
  <c r="D24" i="40" s="1"/>
  <c r="E19" i="40"/>
  <c r="D20" i="40"/>
  <c r="D21" i="40"/>
  <c r="E21" i="40"/>
  <c r="F21" i="40"/>
  <c r="H21" i="40"/>
  <c r="E23" i="40"/>
  <c r="D27" i="40"/>
  <c r="D29" i="40" s="1"/>
  <c r="F27" i="40"/>
  <c r="F28" i="40"/>
  <c r="H28" i="40"/>
  <c r="D32" i="40"/>
  <c r="D36" i="40" s="1"/>
  <c r="E33" i="40"/>
  <c r="F34" i="40"/>
  <c r="H34" i="40" s="1"/>
  <c r="D35" i="40"/>
  <c r="H35" i="40" s="1"/>
  <c r="E35" i="40"/>
  <c r="D39" i="40"/>
  <c r="F39" i="40"/>
  <c r="H39" i="40" s="1"/>
  <c r="E40" i="40"/>
  <c r="F40" i="40"/>
  <c r="D41" i="40"/>
  <c r="H41" i="40"/>
  <c r="E45" i="40"/>
  <c r="D47" i="40"/>
  <c r="D49" i="40"/>
  <c r="E49" i="40"/>
  <c r="F49" i="40"/>
  <c r="H49" i="40" s="1"/>
  <c r="D51" i="40"/>
  <c r="E54" i="40"/>
  <c r="F54" i="40"/>
  <c r="D55" i="40"/>
  <c r="H55" i="40" s="1"/>
  <c r="D59" i="40"/>
  <c r="D61" i="40" s="1"/>
  <c r="F59" i="40"/>
  <c r="H59" i="40" s="1"/>
  <c r="H61" i="40" s="1"/>
  <c r="F60" i="40"/>
  <c r="H60" i="40" s="1"/>
  <c r="D64" i="40"/>
  <c r="D66" i="40" s="1"/>
  <c r="E64" i="40"/>
  <c r="D65" i="40"/>
  <c r="F65" i="40"/>
  <c r="H65" i="40" s="1"/>
  <c r="D70" i="40"/>
  <c r="D72" i="40" s="1"/>
  <c r="E70" i="40"/>
  <c r="F71" i="40"/>
  <c r="G71" i="40"/>
  <c r="E73" i="40"/>
  <c r="D74" i="40"/>
  <c r="D75" i="40"/>
  <c r="E75" i="40"/>
  <c r="D76" i="40"/>
  <c r="D78" i="40"/>
  <c r="D79" i="40"/>
  <c r="E79" i="40"/>
  <c r="D80" i="40"/>
  <c r="G54" i="40" l="1"/>
  <c r="I60" i="40"/>
  <c r="I39" i="40"/>
  <c r="AO82" i="28"/>
  <c r="AG82" i="28"/>
  <c r="Y82" i="28"/>
  <c r="W648" i="44" s="1"/>
  <c r="I11" i="40"/>
  <c r="I80" i="38"/>
  <c r="E66" i="28"/>
  <c r="G64" i="40"/>
  <c r="I51" i="40"/>
  <c r="E61" i="28"/>
  <c r="G59" i="40"/>
  <c r="I82" i="28"/>
  <c r="G648" i="44" s="1"/>
  <c r="Q82" i="26"/>
  <c r="O645" i="44" s="1"/>
  <c r="I82" i="26"/>
  <c r="G645" i="44" s="1"/>
  <c r="E29" i="28"/>
  <c r="H22" i="47"/>
  <c r="H16" i="40"/>
  <c r="I78" i="40"/>
  <c r="I40" i="40"/>
  <c r="G42" i="40"/>
  <c r="G43" i="40" s="1"/>
  <c r="D72" i="28"/>
  <c r="F70" i="40"/>
  <c r="H72" i="27"/>
  <c r="D59" i="38"/>
  <c r="M36" i="14"/>
  <c r="E32" i="38"/>
  <c r="E36" i="38" s="1"/>
  <c r="H39" i="47"/>
  <c r="G24" i="46"/>
  <c r="E19" i="46"/>
  <c r="H70" i="37"/>
  <c r="F72" i="37"/>
  <c r="AD59" i="27"/>
  <c r="AD61" i="27" s="1"/>
  <c r="AD61" i="25"/>
  <c r="V59" i="27"/>
  <c r="V61" i="27" s="1"/>
  <c r="V61" i="25"/>
  <c r="N59" i="27"/>
  <c r="N61" i="25"/>
  <c r="F61" i="25"/>
  <c r="D59" i="25"/>
  <c r="D49" i="25"/>
  <c r="F49" i="37" s="1"/>
  <c r="H49" i="37" s="1"/>
  <c r="G15" i="13"/>
  <c r="M15" i="13"/>
  <c r="E15" i="37" s="1"/>
  <c r="D73" i="28"/>
  <c r="F73" i="40" s="1"/>
  <c r="H73" i="40" s="1"/>
  <c r="G42" i="28"/>
  <c r="G43" i="28" s="1"/>
  <c r="G36" i="28"/>
  <c r="E32" i="28"/>
  <c r="M27" i="16"/>
  <c r="G27" i="16"/>
  <c r="G29" i="16" s="1"/>
  <c r="H74" i="38"/>
  <c r="AK36" i="26"/>
  <c r="M36" i="26"/>
  <c r="H15" i="27"/>
  <c r="D15" i="26"/>
  <c r="F15" i="38" s="1"/>
  <c r="H15" i="38" s="1"/>
  <c r="I32" i="27"/>
  <c r="I36" i="25"/>
  <c r="E32" i="25"/>
  <c r="I75" i="15"/>
  <c r="M75" i="13"/>
  <c r="E75" i="37" s="1"/>
  <c r="G75" i="13"/>
  <c r="E76" i="28"/>
  <c r="G76" i="40" s="1"/>
  <c r="E65" i="28"/>
  <c r="G65" i="40" s="1"/>
  <c r="E55" i="28"/>
  <c r="G55" i="40" s="1"/>
  <c r="G56" i="28"/>
  <c r="E42" i="28"/>
  <c r="E43" i="28" s="1"/>
  <c r="D36" i="28"/>
  <c r="E28" i="28"/>
  <c r="G28" i="40" s="1"/>
  <c r="I28" i="40" s="1"/>
  <c r="AJ16" i="28"/>
  <c r="AJ82" i="28" s="1"/>
  <c r="T16" i="28"/>
  <c r="T82" i="28" s="1"/>
  <c r="R648" i="44" s="1"/>
  <c r="D12" i="28"/>
  <c r="F12" i="40" s="1"/>
  <c r="H12" i="40" s="1"/>
  <c r="L16" i="28"/>
  <c r="G41" i="16"/>
  <c r="G42" i="16" s="1"/>
  <c r="G43" i="16" s="1"/>
  <c r="M41" i="16"/>
  <c r="E41" i="40" s="1"/>
  <c r="I41" i="40" s="1"/>
  <c r="E66" i="38"/>
  <c r="E59" i="26"/>
  <c r="I61" i="26"/>
  <c r="E41" i="26"/>
  <c r="G41" i="38" s="1"/>
  <c r="I41" i="38" s="1"/>
  <c r="H39" i="38"/>
  <c r="H22" i="38"/>
  <c r="Z82" i="26"/>
  <c r="X645" i="44" s="1"/>
  <c r="AN16" i="26"/>
  <c r="AN82" i="26" s="1"/>
  <c r="AF16" i="26"/>
  <c r="AF82" i="26" s="1"/>
  <c r="X16" i="26"/>
  <c r="X82" i="26" s="1"/>
  <c r="V645" i="44" s="1"/>
  <c r="P16" i="26"/>
  <c r="P11" i="27"/>
  <c r="H16" i="26"/>
  <c r="H82" i="26" s="1"/>
  <c r="F645" i="44" s="1"/>
  <c r="D11" i="26"/>
  <c r="F55" i="14"/>
  <c r="L55" i="14"/>
  <c r="D55" i="38" s="1"/>
  <c r="F47" i="14"/>
  <c r="L47" i="14"/>
  <c r="D47" i="38" s="1"/>
  <c r="D40" i="38"/>
  <c r="D42" i="38" s="1"/>
  <c r="L42" i="14"/>
  <c r="F34" i="14"/>
  <c r="F36" i="14" s="1"/>
  <c r="L34" i="14"/>
  <c r="D34" i="38" s="1"/>
  <c r="D36" i="38" s="1"/>
  <c r="F12" i="14"/>
  <c r="L12" i="14"/>
  <c r="D12" i="38" s="1"/>
  <c r="AO82" i="46"/>
  <c r="AG82" i="46"/>
  <c r="Y82" i="46"/>
  <c r="W646" i="44" s="1"/>
  <c r="Q82" i="46"/>
  <c r="O646" i="44" s="1"/>
  <c r="I82" i="46"/>
  <c r="V35" i="27"/>
  <c r="V36" i="25"/>
  <c r="D35" i="25"/>
  <c r="F35" i="37" s="1"/>
  <c r="H35" i="37" s="1"/>
  <c r="M66" i="13"/>
  <c r="E64" i="37"/>
  <c r="E66" i="37" s="1"/>
  <c r="E54" i="37"/>
  <c r="H47" i="15"/>
  <c r="L47" i="13"/>
  <c r="D47" i="37" s="1"/>
  <c r="H47" i="37" s="1"/>
  <c r="F47" i="13"/>
  <c r="F56" i="27"/>
  <c r="F56" i="40"/>
  <c r="E80" i="28"/>
  <c r="G80" i="40" s="1"/>
  <c r="D61" i="28"/>
  <c r="E22" i="28"/>
  <c r="G22" i="40" s="1"/>
  <c r="D20" i="28"/>
  <c r="F20" i="40" s="1"/>
  <c r="H20" i="40" s="1"/>
  <c r="E19" i="28"/>
  <c r="Q82" i="28"/>
  <c r="O648" i="44" s="1"/>
  <c r="D15" i="28"/>
  <c r="F15" i="40" s="1"/>
  <c r="H15" i="40" s="1"/>
  <c r="J16" i="28"/>
  <c r="J82" i="28" s="1"/>
  <c r="H648" i="44" s="1"/>
  <c r="L61" i="16"/>
  <c r="G32" i="16"/>
  <c r="M32" i="16"/>
  <c r="G22" i="16"/>
  <c r="M22" i="16"/>
  <c r="E22" i="40" s="1"/>
  <c r="L16" i="16"/>
  <c r="L82" i="16" s="1"/>
  <c r="L91" i="16" s="1"/>
  <c r="E81" i="26"/>
  <c r="G81" i="38" s="1"/>
  <c r="I81" i="38" s="1"/>
  <c r="E70" i="26"/>
  <c r="E64" i="26"/>
  <c r="G66" i="26"/>
  <c r="X61" i="27"/>
  <c r="E54" i="26"/>
  <c r="E49" i="26"/>
  <c r="G49" i="38" s="1"/>
  <c r="I49" i="38" s="1"/>
  <c r="E34" i="26"/>
  <c r="G34" i="38" s="1"/>
  <c r="I34" i="38" s="1"/>
  <c r="E32" i="26"/>
  <c r="I24" i="26"/>
  <c r="E21" i="26"/>
  <c r="G21" i="38" s="1"/>
  <c r="I21" i="38" s="1"/>
  <c r="AO24" i="26"/>
  <c r="AO82" i="26" s="1"/>
  <c r="AG24" i="26"/>
  <c r="AG82" i="26" s="1"/>
  <c r="Y24" i="26"/>
  <c r="Y82" i="26" s="1"/>
  <c r="W645" i="44" s="1"/>
  <c r="F65" i="14"/>
  <c r="F66" i="14" s="1"/>
  <c r="L65" i="14"/>
  <c r="D65" i="38" s="1"/>
  <c r="E40" i="38"/>
  <c r="E42" i="38" s="1"/>
  <c r="E43" i="38" s="1"/>
  <c r="M42" i="14"/>
  <c r="M43" i="14" s="1"/>
  <c r="M24" i="14"/>
  <c r="H16" i="14"/>
  <c r="H82" i="14" s="1"/>
  <c r="H78" i="47"/>
  <c r="F66" i="47"/>
  <c r="H64" i="47"/>
  <c r="D61" i="46"/>
  <c r="F40" i="47"/>
  <c r="D42" i="46"/>
  <c r="D43" i="46" s="1"/>
  <c r="H82" i="46"/>
  <c r="G16" i="47"/>
  <c r="D86" i="25"/>
  <c r="F89" i="25"/>
  <c r="H76" i="27"/>
  <c r="D76" i="25"/>
  <c r="F76" i="37" s="1"/>
  <c r="H76" i="37" s="1"/>
  <c r="Y14" i="27"/>
  <c r="Y16" i="25"/>
  <c r="I14" i="27"/>
  <c r="I16" i="25"/>
  <c r="N13" i="27"/>
  <c r="N16" i="25"/>
  <c r="N82" i="25" s="1"/>
  <c r="D13" i="25"/>
  <c r="F13" i="37" s="1"/>
  <c r="H13" i="37" s="1"/>
  <c r="M87" i="15"/>
  <c r="E87" i="39" s="1"/>
  <c r="E87" i="37"/>
  <c r="I15" i="15"/>
  <c r="G71" i="16"/>
  <c r="G72" i="16" s="1"/>
  <c r="M71" i="16"/>
  <c r="E71" i="40" s="1"/>
  <c r="E72" i="40" s="1"/>
  <c r="L56" i="16"/>
  <c r="D54" i="40"/>
  <c r="D56" i="40" s="1"/>
  <c r="H65" i="38"/>
  <c r="I56" i="28"/>
  <c r="K42" i="28"/>
  <c r="K43" i="28" s="1"/>
  <c r="K82" i="28" s="1"/>
  <c r="I648" i="44" s="1"/>
  <c r="E34" i="28"/>
  <c r="G34" i="40" s="1"/>
  <c r="AK24" i="28"/>
  <c r="AK82" i="28" s="1"/>
  <c r="AC24" i="28"/>
  <c r="AC82" i="28" s="1"/>
  <c r="AA648" i="44" s="1"/>
  <c r="U24" i="28"/>
  <c r="U82" i="28" s="1"/>
  <c r="S648" i="44" s="1"/>
  <c r="E20" i="28"/>
  <c r="G20" i="40" s="1"/>
  <c r="I20" i="40" s="1"/>
  <c r="M24" i="28"/>
  <c r="M82" i="28" s="1"/>
  <c r="K648" i="44" s="1"/>
  <c r="F19" i="40"/>
  <c r="F16" i="28"/>
  <c r="F82" i="28" s="1"/>
  <c r="D13" i="28"/>
  <c r="F13" i="40" s="1"/>
  <c r="H13" i="40" s="1"/>
  <c r="R16" i="28"/>
  <c r="R82" i="28" s="1"/>
  <c r="P648" i="44" s="1"/>
  <c r="G80" i="16"/>
  <c r="M80" i="16"/>
  <c r="E80" i="40" s="1"/>
  <c r="G76" i="16"/>
  <c r="M76" i="16"/>
  <c r="E76" i="40" s="1"/>
  <c r="L72" i="16"/>
  <c r="M55" i="16"/>
  <c r="E55" i="40" s="1"/>
  <c r="E56" i="40" s="1"/>
  <c r="G55" i="16"/>
  <c r="G56" i="16" s="1"/>
  <c r="I56" i="16"/>
  <c r="M47" i="16"/>
  <c r="E47" i="40" s="1"/>
  <c r="I47" i="40" s="1"/>
  <c r="G47" i="16"/>
  <c r="M39" i="16"/>
  <c r="E39" i="40" s="1"/>
  <c r="G39" i="16"/>
  <c r="L36" i="16"/>
  <c r="E16" i="38"/>
  <c r="H81" i="38"/>
  <c r="E79" i="26"/>
  <c r="G79" i="38" s="1"/>
  <c r="I79" i="38" s="1"/>
  <c r="D56" i="26"/>
  <c r="F54" i="38"/>
  <c r="H47" i="38"/>
  <c r="E45" i="26"/>
  <c r="G45" i="38" s="1"/>
  <c r="I45" i="38" s="1"/>
  <c r="E28" i="26"/>
  <c r="G28" i="38" s="1"/>
  <c r="I28" i="38" s="1"/>
  <c r="AI29" i="26"/>
  <c r="AA29" i="26"/>
  <c r="K29" i="26"/>
  <c r="E24" i="26"/>
  <c r="G19" i="38"/>
  <c r="D12" i="26"/>
  <c r="F12" i="38" s="1"/>
  <c r="H12" i="38" s="1"/>
  <c r="F78" i="14"/>
  <c r="L78" i="14"/>
  <c r="D78" i="38" s="1"/>
  <c r="F74" i="14"/>
  <c r="L74" i="14"/>
  <c r="D74" i="38" s="1"/>
  <c r="M29" i="14"/>
  <c r="M16" i="14"/>
  <c r="M82" i="14" s="1"/>
  <c r="B20" i="4" s="1"/>
  <c r="C20" i="4" s="1"/>
  <c r="I81" i="47"/>
  <c r="G66" i="47"/>
  <c r="E89" i="46"/>
  <c r="G22" i="4" s="1"/>
  <c r="H22" i="4" s="1"/>
  <c r="D72" i="46"/>
  <c r="F71" i="47"/>
  <c r="I33" i="47"/>
  <c r="E27" i="46"/>
  <c r="K29" i="46"/>
  <c r="K82" i="46" s="1"/>
  <c r="AE82" i="46"/>
  <c r="AC646" i="44" s="1"/>
  <c r="M23" i="45"/>
  <c r="E23" i="47" s="1"/>
  <c r="G23" i="45"/>
  <c r="G21" i="45"/>
  <c r="M21" i="45"/>
  <c r="E21" i="47" s="1"/>
  <c r="I21" i="47" s="1"/>
  <c r="M19" i="45"/>
  <c r="G19" i="45"/>
  <c r="G24" i="45" s="1"/>
  <c r="I24" i="45"/>
  <c r="AC15" i="27"/>
  <c r="AC16" i="25"/>
  <c r="L15" i="27"/>
  <c r="D15" i="25"/>
  <c r="F15" i="37" s="1"/>
  <c r="H15" i="37" s="1"/>
  <c r="H71" i="40"/>
  <c r="AC36" i="26"/>
  <c r="F39" i="14"/>
  <c r="F43" i="14" s="1"/>
  <c r="L39" i="14"/>
  <c r="D39" i="38" s="1"/>
  <c r="F20" i="14"/>
  <c r="F24" i="14" s="1"/>
  <c r="L20" i="14"/>
  <c r="D20" i="38" s="1"/>
  <c r="H20" i="38" s="1"/>
  <c r="H59" i="47"/>
  <c r="F61" i="47"/>
  <c r="G40" i="45"/>
  <c r="G42" i="45" s="1"/>
  <c r="G43" i="45" s="1"/>
  <c r="M40" i="45"/>
  <c r="I42" i="45"/>
  <c r="I43" i="45" s="1"/>
  <c r="O33" i="27"/>
  <c r="O36" i="25"/>
  <c r="O82" i="25" s="1"/>
  <c r="Q32" i="27"/>
  <c r="Q36" i="25"/>
  <c r="F42" i="40"/>
  <c r="F43" i="40" s="1"/>
  <c r="H27" i="40"/>
  <c r="H29" i="40" s="1"/>
  <c r="E70" i="28"/>
  <c r="D42" i="28"/>
  <c r="D43" i="28" s="1"/>
  <c r="AM36" i="28"/>
  <c r="AE36" i="28"/>
  <c r="W36" i="28"/>
  <c r="D29" i="28"/>
  <c r="E23" i="28"/>
  <c r="G23" i="40" s="1"/>
  <c r="I23" i="40" s="1"/>
  <c r="I72" i="16"/>
  <c r="M65" i="16"/>
  <c r="E65" i="40" s="1"/>
  <c r="E66" i="40" s="1"/>
  <c r="I66" i="16"/>
  <c r="G65" i="16"/>
  <c r="G66" i="16" s="1"/>
  <c r="M34" i="16"/>
  <c r="E34" i="40" s="1"/>
  <c r="G34" i="16"/>
  <c r="M20" i="16"/>
  <c r="E20" i="40" s="1"/>
  <c r="E24" i="40" s="1"/>
  <c r="G20" i="16"/>
  <c r="G24" i="16" s="1"/>
  <c r="G14" i="16"/>
  <c r="M14" i="16"/>
  <c r="E14" i="40" s="1"/>
  <c r="I14" i="40" s="1"/>
  <c r="E70" i="38"/>
  <c r="E72" i="38" s="1"/>
  <c r="E77" i="26"/>
  <c r="G77" i="38" s="1"/>
  <c r="I77" i="38" s="1"/>
  <c r="E71" i="26"/>
  <c r="G71" i="38" s="1"/>
  <c r="I71" i="38" s="1"/>
  <c r="E65" i="26"/>
  <c r="G65" i="38" s="1"/>
  <c r="I65" i="38" s="1"/>
  <c r="H55" i="38"/>
  <c r="AK56" i="26"/>
  <c r="AC56" i="26"/>
  <c r="U56" i="26"/>
  <c r="M56" i="26"/>
  <c r="E51" i="26"/>
  <c r="G51" i="38" s="1"/>
  <c r="I51" i="38" s="1"/>
  <c r="E40" i="26"/>
  <c r="I36" i="26"/>
  <c r="E33" i="26"/>
  <c r="G33" i="38" s="1"/>
  <c r="I33" i="38" s="1"/>
  <c r="K22" i="27"/>
  <c r="E22" i="27" s="1"/>
  <c r="G22" i="39" s="1"/>
  <c r="K24" i="26"/>
  <c r="AJ82" i="26"/>
  <c r="AB82" i="26"/>
  <c r="Z645" i="44" s="1"/>
  <c r="T82" i="26"/>
  <c r="R645" i="44" s="1"/>
  <c r="L13" i="27"/>
  <c r="L16" i="26"/>
  <c r="L82" i="26" s="1"/>
  <c r="J645" i="44" s="1"/>
  <c r="G11" i="38"/>
  <c r="E16" i="26"/>
  <c r="H43" i="14"/>
  <c r="G42" i="14"/>
  <c r="G43" i="14" s="1"/>
  <c r="D19" i="38"/>
  <c r="H55" i="47"/>
  <c r="F16" i="47"/>
  <c r="E56" i="46"/>
  <c r="G54" i="47"/>
  <c r="AC80" i="27"/>
  <c r="U80" i="27"/>
  <c r="M80" i="27"/>
  <c r="X66" i="25"/>
  <c r="X64" i="27"/>
  <c r="X66" i="27" s="1"/>
  <c r="P64" i="27"/>
  <c r="P66" i="25"/>
  <c r="H64" i="27"/>
  <c r="H66" i="27" s="1"/>
  <c r="D64" i="25"/>
  <c r="H66" i="25"/>
  <c r="N36" i="25"/>
  <c r="W32" i="27"/>
  <c r="D27" i="25"/>
  <c r="X21" i="27"/>
  <c r="X24" i="25"/>
  <c r="X82" i="25" s="1"/>
  <c r="H21" i="27"/>
  <c r="D21" i="27" s="1"/>
  <c r="F21" i="39" s="1"/>
  <c r="D21" i="25"/>
  <c r="F21" i="37" s="1"/>
  <c r="AB16" i="28"/>
  <c r="AB82" i="28" s="1"/>
  <c r="Z648" i="44" s="1"/>
  <c r="F64" i="40"/>
  <c r="G27" i="40"/>
  <c r="AJ72" i="28"/>
  <c r="AB72" i="28"/>
  <c r="T72" i="28"/>
  <c r="L72" i="28"/>
  <c r="AM56" i="28"/>
  <c r="AE56" i="28"/>
  <c r="W56" i="28"/>
  <c r="AI42" i="28"/>
  <c r="AI43" i="28" s="1"/>
  <c r="AI82" i="28" s="1"/>
  <c r="AA42" i="28"/>
  <c r="AA43" i="28" s="1"/>
  <c r="AA82" i="28" s="1"/>
  <c r="Y648" i="44" s="1"/>
  <c r="AM29" i="28"/>
  <c r="AM82" i="28" s="1"/>
  <c r="AE29" i="28"/>
  <c r="AE82" i="28" s="1"/>
  <c r="AC648" i="44" s="1"/>
  <c r="W29" i="28"/>
  <c r="W82" i="28" s="1"/>
  <c r="U648" i="44" s="1"/>
  <c r="O29" i="28"/>
  <c r="O82" i="28" s="1"/>
  <c r="M648" i="44" s="1"/>
  <c r="G29" i="28"/>
  <c r="E21" i="28"/>
  <c r="G21" i="40" s="1"/>
  <c r="I21" i="40" s="1"/>
  <c r="E12" i="28"/>
  <c r="G16" i="28"/>
  <c r="E91" i="16"/>
  <c r="M78" i="16"/>
  <c r="E78" i="40" s="1"/>
  <c r="G78" i="16"/>
  <c r="M74" i="16"/>
  <c r="E74" i="40" s="1"/>
  <c r="I74" i="40" s="1"/>
  <c r="G74" i="16"/>
  <c r="M56" i="16"/>
  <c r="E75" i="26"/>
  <c r="G75" i="38" s="1"/>
  <c r="I75" i="38" s="1"/>
  <c r="D66" i="26"/>
  <c r="F64" i="38"/>
  <c r="D42" i="26"/>
  <c r="D43" i="26" s="1"/>
  <c r="F40" i="38"/>
  <c r="F32" i="38"/>
  <c r="Q27" i="27"/>
  <c r="Q29" i="27" s="1"/>
  <c r="Q29" i="26"/>
  <c r="E27" i="26"/>
  <c r="I29" i="26"/>
  <c r="H21" i="38"/>
  <c r="D24" i="26"/>
  <c r="F19" i="38"/>
  <c r="H56" i="14"/>
  <c r="F27" i="14"/>
  <c r="F29" i="14" s="1"/>
  <c r="L27" i="14"/>
  <c r="H29" i="14"/>
  <c r="D11" i="38"/>
  <c r="D16" i="38" s="1"/>
  <c r="L16" i="14"/>
  <c r="H21" i="47"/>
  <c r="F24" i="47"/>
  <c r="I86" i="47"/>
  <c r="I89" i="47" s="1"/>
  <c r="G89" i="47"/>
  <c r="D36" i="46"/>
  <c r="F32" i="47"/>
  <c r="I23" i="47"/>
  <c r="D72" i="25"/>
  <c r="Z72" i="25"/>
  <c r="Z71" i="27"/>
  <c r="R71" i="27"/>
  <c r="R72" i="25"/>
  <c r="J72" i="25"/>
  <c r="J71" i="27"/>
  <c r="D71" i="27" s="1"/>
  <c r="F71" i="39" s="1"/>
  <c r="AC42" i="27"/>
  <c r="Z29" i="25"/>
  <c r="Z27" i="27"/>
  <c r="Z29" i="27" s="1"/>
  <c r="G41" i="15"/>
  <c r="M41" i="15"/>
  <c r="E41" i="39" s="1"/>
  <c r="D16" i="40"/>
  <c r="L24" i="16"/>
  <c r="Z61" i="27"/>
  <c r="U36" i="26"/>
  <c r="L72" i="14"/>
  <c r="D70" i="38"/>
  <c r="D72" i="38" s="1"/>
  <c r="G42" i="47"/>
  <c r="G43" i="47" s="1"/>
  <c r="D70" i="47"/>
  <c r="H70" i="47" s="1"/>
  <c r="G36" i="25"/>
  <c r="G82" i="25" s="1"/>
  <c r="G91" i="25" s="1"/>
  <c r="E33" i="25"/>
  <c r="G33" i="37" s="1"/>
  <c r="AA32" i="27"/>
  <c r="AA36" i="25"/>
  <c r="G51" i="16"/>
  <c r="M51" i="16"/>
  <c r="E51" i="40" s="1"/>
  <c r="F61" i="40"/>
  <c r="E59" i="40"/>
  <c r="F32" i="40"/>
  <c r="F29" i="40"/>
  <c r="AH16" i="28"/>
  <c r="AH82" i="28" s="1"/>
  <c r="Z16" i="28"/>
  <c r="Z82" i="28" s="1"/>
  <c r="X648" i="44" s="1"/>
  <c r="G60" i="16"/>
  <c r="G61" i="16" s="1"/>
  <c r="M60" i="16"/>
  <c r="E60" i="40" s="1"/>
  <c r="I42" i="16"/>
  <c r="I43" i="16" s="1"/>
  <c r="I82" i="16" s="1"/>
  <c r="I91" i="16" s="1"/>
  <c r="M12" i="16"/>
  <c r="E12" i="40" s="1"/>
  <c r="E16" i="40" s="1"/>
  <c r="G12" i="16"/>
  <c r="G16" i="16" s="1"/>
  <c r="E59" i="38"/>
  <c r="E61" i="38" s="1"/>
  <c r="H78" i="38"/>
  <c r="S54" i="27"/>
  <c r="S56" i="26"/>
  <c r="H41" i="38"/>
  <c r="AK42" i="26"/>
  <c r="AK43" i="26" s="1"/>
  <c r="AC42" i="26"/>
  <c r="AC43" i="26" s="1"/>
  <c r="U42" i="26"/>
  <c r="U43" i="26" s="1"/>
  <c r="M42" i="26"/>
  <c r="M43" i="26" s="1"/>
  <c r="E39" i="26"/>
  <c r="G39" i="38" s="1"/>
  <c r="I39" i="38" s="1"/>
  <c r="M24" i="26"/>
  <c r="AK24" i="26"/>
  <c r="AC24" i="26"/>
  <c r="AC82" i="26" s="1"/>
  <c r="AA645" i="44" s="1"/>
  <c r="U24" i="26"/>
  <c r="AL82" i="26"/>
  <c r="AD82" i="26"/>
  <c r="AB645" i="44" s="1"/>
  <c r="V82" i="26"/>
  <c r="T645" i="44" s="1"/>
  <c r="D14" i="26"/>
  <c r="F14" i="38" s="1"/>
  <c r="H14" i="38" s="1"/>
  <c r="F16" i="26"/>
  <c r="F82" i="26" s="1"/>
  <c r="AI82" i="26"/>
  <c r="AA82" i="26"/>
  <c r="Y645" i="44" s="1"/>
  <c r="S82" i="26"/>
  <c r="Q645" i="44" s="1"/>
  <c r="F56" i="14"/>
  <c r="F16" i="14"/>
  <c r="H76" i="47"/>
  <c r="H56" i="47"/>
  <c r="Z82" i="46"/>
  <c r="X646" i="44" s="1"/>
  <c r="R82" i="46"/>
  <c r="P646" i="44" s="1"/>
  <c r="J82" i="46"/>
  <c r="I32" i="47"/>
  <c r="G36" i="47"/>
  <c r="AJ82" i="46"/>
  <c r="AB82" i="46"/>
  <c r="Z646" i="44" s="1"/>
  <c r="L82" i="46"/>
  <c r="G35" i="45"/>
  <c r="M35" i="45"/>
  <c r="E35" i="47" s="1"/>
  <c r="I35" i="47" s="1"/>
  <c r="M33" i="45"/>
  <c r="E33" i="47" s="1"/>
  <c r="E36" i="47" s="1"/>
  <c r="I36" i="45"/>
  <c r="G33" i="45"/>
  <c r="E45" i="25"/>
  <c r="G45" i="37" s="1"/>
  <c r="I45" i="37" s="1"/>
  <c r="G19" i="37"/>
  <c r="H71" i="15"/>
  <c r="F71" i="13"/>
  <c r="F72" i="13" s="1"/>
  <c r="L71" i="13"/>
  <c r="Q24" i="27"/>
  <c r="L77" i="14"/>
  <c r="D77" i="38" s="1"/>
  <c r="H77" i="38" s="1"/>
  <c r="L64" i="14"/>
  <c r="L60" i="15"/>
  <c r="D60" i="39" s="1"/>
  <c r="F60" i="15"/>
  <c r="L54" i="14"/>
  <c r="H36" i="14"/>
  <c r="M81" i="45"/>
  <c r="E81" i="47" s="1"/>
  <c r="G81" i="45"/>
  <c r="G79" i="45"/>
  <c r="M79" i="45"/>
  <c r="E79" i="47" s="1"/>
  <c r="I79" i="47" s="1"/>
  <c r="M77" i="45"/>
  <c r="E77" i="47" s="1"/>
  <c r="I77" i="47" s="1"/>
  <c r="G77" i="45"/>
  <c r="G75" i="45"/>
  <c r="M75" i="45"/>
  <c r="E75" i="47" s="1"/>
  <c r="I75" i="47" s="1"/>
  <c r="M73" i="45"/>
  <c r="E73" i="47" s="1"/>
  <c r="I73" i="47" s="1"/>
  <c r="G73" i="45"/>
  <c r="L66" i="45"/>
  <c r="G28" i="45"/>
  <c r="G29" i="45" s="1"/>
  <c r="M28" i="45"/>
  <c r="E28" i="47" s="1"/>
  <c r="E29" i="47" s="1"/>
  <c r="Q80" i="27"/>
  <c r="E80" i="25"/>
  <c r="G80" i="37" s="1"/>
  <c r="I80" i="27"/>
  <c r="AD79" i="27"/>
  <c r="V79" i="27"/>
  <c r="N79" i="27"/>
  <c r="D79" i="25"/>
  <c r="F79" i="37" s="1"/>
  <c r="H79" i="37" s="1"/>
  <c r="AB76" i="27"/>
  <c r="T76" i="27"/>
  <c r="L76" i="27"/>
  <c r="Y75" i="27"/>
  <c r="I75" i="27"/>
  <c r="E75" i="27" s="1"/>
  <c r="G75" i="39" s="1"/>
  <c r="AC74" i="27"/>
  <c r="U74" i="27"/>
  <c r="M74" i="27"/>
  <c r="E74" i="25"/>
  <c r="G74" i="37" s="1"/>
  <c r="AA73" i="27"/>
  <c r="S73" i="27"/>
  <c r="K73" i="27"/>
  <c r="AD71" i="27"/>
  <c r="AD72" i="27" s="1"/>
  <c r="V71" i="27"/>
  <c r="N71" i="27"/>
  <c r="N72" i="27" s="1"/>
  <c r="D71" i="25"/>
  <c r="F71" i="37" s="1"/>
  <c r="P65" i="27"/>
  <c r="AB64" i="27"/>
  <c r="AB66" i="27" s="1"/>
  <c r="AB66" i="25"/>
  <c r="T64" i="27"/>
  <c r="T66" i="27" s="1"/>
  <c r="T66" i="25"/>
  <c r="L64" i="27"/>
  <c r="L66" i="27" s="1"/>
  <c r="L66" i="25"/>
  <c r="AD60" i="27"/>
  <c r="AB56" i="25"/>
  <c r="T51" i="27"/>
  <c r="AE39" i="27"/>
  <c r="W39" i="27"/>
  <c r="O39" i="27"/>
  <c r="E39" i="25"/>
  <c r="G39" i="37" s="1"/>
  <c r="Z35" i="27"/>
  <c r="R35" i="27"/>
  <c r="J35" i="27"/>
  <c r="K33" i="27"/>
  <c r="AM36" i="25"/>
  <c r="AE32" i="27"/>
  <c r="AE36" i="27" s="1"/>
  <c r="M32" i="27"/>
  <c r="M36" i="27" s="1"/>
  <c r="AD28" i="27"/>
  <c r="V28" i="27"/>
  <c r="H28" i="27"/>
  <c r="AL29" i="25"/>
  <c r="AL82" i="25" s="1"/>
  <c r="AL91" i="25" s="1"/>
  <c r="AD27" i="27"/>
  <c r="AD29" i="25"/>
  <c r="V27" i="27"/>
  <c r="V29" i="27" s="1"/>
  <c r="V29" i="25"/>
  <c r="H27" i="27"/>
  <c r="H29" i="27" s="1"/>
  <c r="W22" i="27"/>
  <c r="AN24" i="25"/>
  <c r="AN82" i="25" s="1"/>
  <c r="AN91" i="25" s="1"/>
  <c r="AF24" i="25"/>
  <c r="AF82" i="25" s="1"/>
  <c r="AF91" i="25" s="1"/>
  <c r="H24" i="25"/>
  <c r="M14" i="27"/>
  <c r="H14" i="37"/>
  <c r="Z13" i="27"/>
  <c r="R13" i="27"/>
  <c r="J13" i="27"/>
  <c r="I80" i="15"/>
  <c r="M80" i="13"/>
  <c r="E80" i="37" s="1"/>
  <c r="G80" i="13"/>
  <c r="H65" i="15"/>
  <c r="L65" i="13"/>
  <c r="D65" i="37" s="1"/>
  <c r="F65" i="13"/>
  <c r="F66" i="13" s="1"/>
  <c r="I40" i="15"/>
  <c r="M40" i="13"/>
  <c r="I42" i="13"/>
  <c r="I43" i="13" s="1"/>
  <c r="G40" i="13"/>
  <c r="G42" i="13" s="1"/>
  <c r="I33" i="15"/>
  <c r="G33" i="13"/>
  <c r="M33" i="13"/>
  <c r="H27" i="15"/>
  <c r="H29" i="13"/>
  <c r="F27" i="13"/>
  <c r="L27" i="13"/>
  <c r="I12" i="15"/>
  <c r="G12" i="13"/>
  <c r="G16" i="13" s="1"/>
  <c r="M12" i="13"/>
  <c r="AO72" i="27"/>
  <c r="AG72" i="27"/>
  <c r="Y19" i="27"/>
  <c r="I60" i="42"/>
  <c r="L29" i="28"/>
  <c r="F81" i="16"/>
  <c r="F77" i="16"/>
  <c r="F73" i="16"/>
  <c r="F64" i="16"/>
  <c r="F66" i="16" s="1"/>
  <c r="F54" i="16"/>
  <c r="F56" i="16" s="1"/>
  <c r="F45" i="16"/>
  <c r="F33" i="16"/>
  <c r="F36" i="16" s="1"/>
  <c r="H24" i="16"/>
  <c r="F23" i="16"/>
  <c r="F19" i="16"/>
  <c r="F24" i="16" s="1"/>
  <c r="H16" i="16"/>
  <c r="F15" i="16"/>
  <c r="F11" i="16"/>
  <c r="L72" i="26"/>
  <c r="F66" i="26"/>
  <c r="D59" i="26"/>
  <c r="D33" i="26"/>
  <c r="F33" i="38" s="1"/>
  <c r="H33" i="38" s="1"/>
  <c r="P29" i="26"/>
  <c r="D27" i="26"/>
  <c r="R24" i="26"/>
  <c r="R82" i="26" s="1"/>
  <c r="P645" i="44" s="1"/>
  <c r="J24" i="26"/>
  <c r="J82" i="26" s="1"/>
  <c r="H645" i="44" s="1"/>
  <c r="M16" i="26"/>
  <c r="K16" i="27"/>
  <c r="G80" i="14"/>
  <c r="G76" i="14"/>
  <c r="I72" i="14"/>
  <c r="G71" i="14"/>
  <c r="G72" i="14" s="1"/>
  <c r="I61" i="14"/>
  <c r="G60" i="14"/>
  <c r="G61" i="14" s="1"/>
  <c r="G51" i="14"/>
  <c r="I42" i="14"/>
  <c r="I43" i="14" s="1"/>
  <c r="G41" i="14"/>
  <c r="G32" i="14"/>
  <c r="G36" i="14" s="1"/>
  <c r="G22" i="14"/>
  <c r="G24" i="14" s="1"/>
  <c r="G14" i="14"/>
  <c r="G16" i="14" s="1"/>
  <c r="G71" i="47"/>
  <c r="I71" i="47" s="1"/>
  <c r="D86" i="46"/>
  <c r="E66" i="46"/>
  <c r="E59" i="46"/>
  <c r="D41" i="46"/>
  <c r="F41" i="47" s="1"/>
  <c r="G16" i="46"/>
  <c r="G82" i="46" s="1"/>
  <c r="G91" i="46" s="1"/>
  <c r="M64" i="45"/>
  <c r="G64" i="45"/>
  <c r="G66" i="45" s="1"/>
  <c r="L39" i="45"/>
  <c r="D39" i="47" s="1"/>
  <c r="F39" i="45"/>
  <c r="F43" i="45" s="1"/>
  <c r="L34" i="45"/>
  <c r="D34" i="47" s="1"/>
  <c r="H34" i="47" s="1"/>
  <c r="H36" i="45"/>
  <c r="F34" i="45"/>
  <c r="F36" i="45" s="1"/>
  <c r="L20" i="45"/>
  <c r="F20" i="45"/>
  <c r="K82" i="45"/>
  <c r="T81" i="27"/>
  <c r="L81" i="27"/>
  <c r="X80" i="27"/>
  <c r="P80" i="27"/>
  <c r="H80" i="27"/>
  <c r="Y78" i="27"/>
  <c r="Q78" i="27"/>
  <c r="I78" i="27"/>
  <c r="AE77" i="27"/>
  <c r="W77" i="27"/>
  <c r="AA76" i="27"/>
  <c r="K76" i="27"/>
  <c r="AB74" i="27"/>
  <c r="T74" i="27"/>
  <c r="L74" i="27"/>
  <c r="D74" i="25"/>
  <c r="F74" i="37" s="1"/>
  <c r="Z73" i="27"/>
  <c r="R73" i="27"/>
  <c r="J73" i="27"/>
  <c r="L72" i="25"/>
  <c r="I70" i="27"/>
  <c r="Y59" i="27"/>
  <c r="Y61" i="25"/>
  <c r="Q59" i="27"/>
  <c r="Q61" i="25"/>
  <c r="I59" i="27"/>
  <c r="AC55" i="27"/>
  <c r="U55" i="27"/>
  <c r="M55" i="27"/>
  <c r="E55" i="25"/>
  <c r="G55" i="37" s="1"/>
  <c r="I55" i="37" s="1"/>
  <c r="AA54" i="27"/>
  <c r="AA56" i="25"/>
  <c r="D54" i="25"/>
  <c r="F56" i="25"/>
  <c r="S51" i="27"/>
  <c r="Z45" i="27"/>
  <c r="R45" i="27"/>
  <c r="J45" i="27"/>
  <c r="K43" i="25"/>
  <c r="Y40" i="27"/>
  <c r="Y42" i="25"/>
  <c r="Y43" i="25" s="1"/>
  <c r="Q40" i="27"/>
  <c r="Q42" i="27" s="1"/>
  <c r="Q43" i="27" s="1"/>
  <c r="Q42" i="25"/>
  <c r="Q43" i="25" s="1"/>
  <c r="W36" i="25"/>
  <c r="M34" i="27"/>
  <c r="AH36" i="25"/>
  <c r="Z33" i="27"/>
  <c r="Z36" i="25"/>
  <c r="R33" i="27"/>
  <c r="R36" i="27" s="1"/>
  <c r="R36" i="25"/>
  <c r="J33" i="27"/>
  <c r="AL36" i="25"/>
  <c r="AD36" i="25"/>
  <c r="L36" i="25"/>
  <c r="U28" i="27"/>
  <c r="U27" i="27"/>
  <c r="U29" i="27" s="1"/>
  <c r="Y24" i="25"/>
  <c r="AA21" i="27"/>
  <c r="S21" i="27"/>
  <c r="K21" i="27"/>
  <c r="K24" i="25"/>
  <c r="O15" i="27"/>
  <c r="Q16" i="25"/>
  <c r="AK16" i="25"/>
  <c r="AC12" i="27"/>
  <c r="U12" i="27"/>
  <c r="U16" i="25"/>
  <c r="M12" i="27"/>
  <c r="E12" i="25"/>
  <c r="G12" i="37" s="1"/>
  <c r="AA11" i="27"/>
  <c r="AA16" i="25"/>
  <c r="S11" i="27"/>
  <c r="S16" i="25"/>
  <c r="E11" i="25"/>
  <c r="E81" i="5"/>
  <c r="I78" i="15"/>
  <c r="I59" i="15"/>
  <c r="M59" i="13"/>
  <c r="G59" i="13"/>
  <c r="G61" i="13" s="1"/>
  <c r="I55" i="15"/>
  <c r="I56" i="13"/>
  <c r="G55" i="13"/>
  <c r="G56" i="13" s="1"/>
  <c r="M55" i="13"/>
  <c r="E55" i="37" s="1"/>
  <c r="F40" i="13"/>
  <c r="F42" i="13" s="1"/>
  <c r="F43" i="13" s="1"/>
  <c r="L40" i="13"/>
  <c r="H33" i="15"/>
  <c r="L33" i="13"/>
  <c r="D33" i="37" s="1"/>
  <c r="D36" i="37" s="1"/>
  <c r="H36" i="13"/>
  <c r="F33" i="13"/>
  <c r="K82" i="13"/>
  <c r="K91" i="13" s="1"/>
  <c r="E86" i="27"/>
  <c r="G89" i="27"/>
  <c r="F66" i="27"/>
  <c r="I40" i="27"/>
  <c r="S35" i="27"/>
  <c r="M15" i="27"/>
  <c r="D42" i="42"/>
  <c r="S72" i="26"/>
  <c r="Q56" i="26"/>
  <c r="O29" i="26"/>
  <c r="O82" i="26" s="1"/>
  <c r="M645" i="44" s="1"/>
  <c r="L77" i="15"/>
  <c r="D77" i="39" s="1"/>
  <c r="F77" i="15"/>
  <c r="M54" i="45"/>
  <c r="G54" i="45"/>
  <c r="G56" i="45" s="1"/>
  <c r="G49" i="45"/>
  <c r="M49" i="45"/>
  <c r="E49" i="47" s="1"/>
  <c r="I49" i="47" s="1"/>
  <c r="M45" i="45"/>
  <c r="E45" i="47" s="1"/>
  <c r="I45" i="47" s="1"/>
  <c r="G45" i="45"/>
  <c r="F87" i="5"/>
  <c r="I20" i="37"/>
  <c r="AA81" i="27"/>
  <c r="S81" i="27"/>
  <c r="K81" i="27"/>
  <c r="X78" i="27"/>
  <c r="P78" i="27"/>
  <c r="AD77" i="27"/>
  <c r="V77" i="27"/>
  <c r="N77" i="27"/>
  <c r="D77" i="25"/>
  <c r="F77" i="37" s="1"/>
  <c r="H77" i="37" s="1"/>
  <c r="AE75" i="27"/>
  <c r="W75" i="27"/>
  <c r="O75" i="27"/>
  <c r="E75" i="25"/>
  <c r="G75" i="37" s="1"/>
  <c r="I75" i="37" s="1"/>
  <c r="P70" i="27"/>
  <c r="AD65" i="27"/>
  <c r="AD66" i="25"/>
  <c r="V65" i="27"/>
  <c r="N65" i="27"/>
  <c r="D65" i="25"/>
  <c r="F65" i="37" s="1"/>
  <c r="F66" i="25"/>
  <c r="P59" i="27"/>
  <c r="AB55" i="27"/>
  <c r="AB56" i="27" s="1"/>
  <c r="T55" i="27"/>
  <c r="L55" i="27"/>
  <c r="L56" i="27" s="1"/>
  <c r="L56" i="25"/>
  <c r="D55" i="25"/>
  <c r="F55" i="37" s="1"/>
  <c r="H55" i="37" s="1"/>
  <c r="Z54" i="27"/>
  <c r="Z56" i="27" s="1"/>
  <c r="M56" i="25"/>
  <c r="M54" i="27"/>
  <c r="M56" i="27" s="1"/>
  <c r="E54" i="25"/>
  <c r="AB47" i="27"/>
  <c r="L47" i="27"/>
  <c r="D47" i="27" s="1"/>
  <c r="F47" i="39" s="1"/>
  <c r="AB41" i="27"/>
  <c r="D41" i="27" s="1"/>
  <c r="F41" i="39" s="1"/>
  <c r="F40" i="37"/>
  <c r="AC39" i="27"/>
  <c r="K32" i="27"/>
  <c r="AC22" i="27"/>
  <c r="U22" i="27"/>
  <c r="M22" i="27"/>
  <c r="E22" i="25"/>
  <c r="G22" i="37" s="1"/>
  <c r="I22" i="37" s="1"/>
  <c r="AD20" i="27"/>
  <c r="V20" i="27"/>
  <c r="N20" i="27"/>
  <c r="N24" i="25"/>
  <c r="AA19" i="27"/>
  <c r="AA24" i="25"/>
  <c r="O24" i="27"/>
  <c r="D24" i="25"/>
  <c r="F19" i="37"/>
  <c r="AB12" i="27"/>
  <c r="AB16" i="25"/>
  <c r="T12" i="27"/>
  <c r="L12" i="27"/>
  <c r="L16" i="25"/>
  <c r="D12" i="25"/>
  <c r="F12" i="37" s="1"/>
  <c r="H12" i="37" s="1"/>
  <c r="AH82" i="25"/>
  <c r="AH91" i="25" s="1"/>
  <c r="Z16" i="25"/>
  <c r="Z11" i="27"/>
  <c r="R11" i="27"/>
  <c r="R16" i="25"/>
  <c r="D11" i="25"/>
  <c r="G86" i="13"/>
  <c r="I86" i="15"/>
  <c r="M86" i="13"/>
  <c r="H78" i="15"/>
  <c r="L78" i="13"/>
  <c r="D78" i="37" s="1"/>
  <c r="H78" i="37" s="1"/>
  <c r="F78" i="13"/>
  <c r="I64" i="15"/>
  <c r="G64" i="13"/>
  <c r="I66" i="13"/>
  <c r="L36" i="13"/>
  <c r="M24" i="13"/>
  <c r="J82" i="13"/>
  <c r="J91" i="13" s="1"/>
  <c r="G42" i="30"/>
  <c r="G43" i="30" s="1"/>
  <c r="E41" i="30"/>
  <c r="M66" i="26"/>
  <c r="G61" i="26"/>
  <c r="G29" i="26"/>
  <c r="G82" i="26" s="1"/>
  <c r="S29" i="27"/>
  <c r="Q24" i="26"/>
  <c r="D40" i="40"/>
  <c r="D42" i="40" s="1"/>
  <c r="D43" i="40" s="1"/>
  <c r="J56" i="28"/>
  <c r="H66" i="16"/>
  <c r="H56" i="16"/>
  <c r="F27" i="16"/>
  <c r="F29" i="16" s="1"/>
  <c r="L66" i="26"/>
  <c r="P56" i="26"/>
  <c r="N29" i="26"/>
  <c r="R29" i="27"/>
  <c r="P24" i="26"/>
  <c r="K16" i="26"/>
  <c r="K82" i="26" s="1"/>
  <c r="I645" i="44" s="1"/>
  <c r="Q16" i="27"/>
  <c r="I24" i="14"/>
  <c r="I16" i="14"/>
  <c r="G72" i="47"/>
  <c r="F66" i="46"/>
  <c r="G42" i="46"/>
  <c r="G43" i="46" s="1"/>
  <c r="F36" i="46"/>
  <c r="D27" i="46"/>
  <c r="AK82" i="46"/>
  <c r="AC82" i="46"/>
  <c r="AA646" i="44" s="1"/>
  <c r="U82" i="46"/>
  <c r="S646" i="44" s="1"/>
  <c r="M82" i="46"/>
  <c r="E16" i="46"/>
  <c r="I66" i="45"/>
  <c r="H56" i="45"/>
  <c r="L42" i="45"/>
  <c r="L43" i="45" s="1"/>
  <c r="L12" i="45"/>
  <c r="F12" i="45"/>
  <c r="F16" i="45" s="1"/>
  <c r="F82" i="45" s="1"/>
  <c r="G89" i="25"/>
  <c r="E86" i="25"/>
  <c r="Z81" i="27"/>
  <c r="R81" i="27"/>
  <c r="AA79" i="27"/>
  <c r="S79" i="27"/>
  <c r="E79" i="27" s="1"/>
  <c r="G79" i="39" s="1"/>
  <c r="K79" i="27"/>
  <c r="AE78" i="27"/>
  <c r="U77" i="27"/>
  <c r="Y76" i="27"/>
  <c r="Q76" i="27"/>
  <c r="I76" i="27"/>
  <c r="E76" i="25"/>
  <c r="G76" i="37" s="1"/>
  <c r="I76" i="37" s="1"/>
  <c r="AD75" i="27"/>
  <c r="V75" i="27"/>
  <c r="N75" i="27"/>
  <c r="D75" i="25"/>
  <c r="F75" i="37" s="1"/>
  <c r="AM72" i="25"/>
  <c r="AE70" i="27"/>
  <c r="AE72" i="27" s="1"/>
  <c r="AE72" i="25"/>
  <c r="W70" i="27"/>
  <c r="W72" i="25"/>
  <c r="O70" i="27"/>
  <c r="O72" i="25"/>
  <c r="G72" i="25"/>
  <c r="E70" i="25"/>
  <c r="U65" i="27"/>
  <c r="Y64" i="27"/>
  <c r="Y66" i="27" s="1"/>
  <c r="Y66" i="25"/>
  <c r="Q66" i="25"/>
  <c r="Q64" i="27"/>
  <c r="I66" i="25"/>
  <c r="I64" i="27"/>
  <c r="I61" i="25"/>
  <c r="AA60" i="27"/>
  <c r="S60" i="27"/>
  <c r="K60" i="27"/>
  <c r="K61" i="27" s="1"/>
  <c r="Z56" i="25"/>
  <c r="E49" i="25"/>
  <c r="G49" i="37" s="1"/>
  <c r="I49" i="37" s="1"/>
  <c r="AA41" i="27"/>
  <c r="AA42" i="25"/>
  <c r="AA43" i="25" s="1"/>
  <c r="S41" i="27"/>
  <c r="K41" i="27"/>
  <c r="E41" i="27" s="1"/>
  <c r="G41" i="39" s="1"/>
  <c r="I41" i="39" s="1"/>
  <c r="G42" i="25"/>
  <c r="G43" i="25" s="1"/>
  <c r="E35" i="25"/>
  <c r="G35" i="37" s="1"/>
  <c r="I35" i="37" s="1"/>
  <c r="K34" i="27"/>
  <c r="AB32" i="27"/>
  <c r="AB36" i="25"/>
  <c r="T32" i="27"/>
  <c r="T36" i="25"/>
  <c r="J32" i="27"/>
  <c r="J36" i="25"/>
  <c r="AA28" i="27"/>
  <c r="M28" i="27"/>
  <c r="E28" i="27" s="1"/>
  <c r="G28" i="39" s="1"/>
  <c r="E28" i="25"/>
  <c r="G28" i="37" s="1"/>
  <c r="I28" i="37" s="1"/>
  <c r="AI29" i="25"/>
  <c r="AA27" i="27"/>
  <c r="AA29" i="25"/>
  <c r="M27" i="27"/>
  <c r="M29" i="27" s="1"/>
  <c r="E27" i="25"/>
  <c r="S24" i="25"/>
  <c r="AE23" i="27"/>
  <c r="W23" i="27"/>
  <c r="O23" i="27"/>
  <c r="E23" i="25"/>
  <c r="G23" i="37" s="1"/>
  <c r="I23" i="37" s="1"/>
  <c r="T22" i="27"/>
  <c r="L22" i="27"/>
  <c r="AK24" i="25"/>
  <c r="AC20" i="27"/>
  <c r="U24" i="25"/>
  <c r="U20" i="27"/>
  <c r="M20" i="27"/>
  <c r="Z19" i="27"/>
  <c r="Z24" i="25"/>
  <c r="M19" i="27"/>
  <c r="M24" i="25"/>
  <c r="Z14" i="27"/>
  <c r="R14" i="27"/>
  <c r="D14" i="27" s="1"/>
  <c r="F14" i="39" s="1"/>
  <c r="J14" i="27"/>
  <c r="AE13" i="27"/>
  <c r="W13" i="27"/>
  <c r="W16" i="25"/>
  <c r="W82" i="25" s="1"/>
  <c r="O13" i="27"/>
  <c r="E13" i="25"/>
  <c r="G13" i="37" s="1"/>
  <c r="I13" i="37" s="1"/>
  <c r="K12" i="27"/>
  <c r="E12" i="27" s="1"/>
  <c r="G12" i="39" s="1"/>
  <c r="H88" i="15"/>
  <c r="L88" i="13"/>
  <c r="F88" i="13"/>
  <c r="F88" i="15" s="1"/>
  <c r="H86" i="15"/>
  <c r="H89" i="13"/>
  <c r="F86" i="13"/>
  <c r="L86" i="13"/>
  <c r="I71" i="15"/>
  <c r="M71" i="13"/>
  <c r="E71" i="37" s="1"/>
  <c r="G71" i="13"/>
  <c r="I39" i="15"/>
  <c r="M39" i="13"/>
  <c r="E39" i="37" s="1"/>
  <c r="G39" i="13"/>
  <c r="I24" i="13"/>
  <c r="I16" i="13"/>
  <c r="E87" i="27"/>
  <c r="G87" i="39" s="1"/>
  <c r="I87" i="39" s="1"/>
  <c r="G42" i="27"/>
  <c r="G43" i="27" s="1"/>
  <c r="G29" i="27"/>
  <c r="F59" i="42"/>
  <c r="D61" i="30"/>
  <c r="M19" i="18"/>
  <c r="I24" i="18"/>
  <c r="G19" i="18"/>
  <c r="G24" i="18" s="1"/>
  <c r="G15" i="18"/>
  <c r="G16" i="18" s="1"/>
  <c r="I16" i="18"/>
  <c r="M15" i="18"/>
  <c r="E15" i="42" s="1"/>
  <c r="E15" i="5" s="1"/>
  <c r="D13" i="5"/>
  <c r="E47" i="54"/>
  <c r="G47" i="52" s="1"/>
  <c r="I47" i="52" s="1"/>
  <c r="J72" i="28"/>
  <c r="H36" i="28"/>
  <c r="H82" i="28" s="1"/>
  <c r="F648" i="44" s="1"/>
  <c r="H36" i="16"/>
  <c r="H72" i="26"/>
  <c r="D70" i="26"/>
  <c r="J66" i="26"/>
  <c r="P29" i="27"/>
  <c r="N24" i="26"/>
  <c r="N82" i="26" s="1"/>
  <c r="L645" i="44" s="1"/>
  <c r="G36" i="46"/>
  <c r="D24" i="46"/>
  <c r="L78" i="45"/>
  <c r="D78" i="47" s="1"/>
  <c r="F78" i="45"/>
  <c r="L74" i="45"/>
  <c r="D74" i="47" s="1"/>
  <c r="H74" i="47" s="1"/>
  <c r="F74" i="45"/>
  <c r="G70" i="45"/>
  <c r="G72" i="45" s="1"/>
  <c r="M70" i="45"/>
  <c r="L27" i="45"/>
  <c r="H29" i="45"/>
  <c r="F27" i="45"/>
  <c r="F29" i="45" s="1"/>
  <c r="E19" i="37"/>
  <c r="E24" i="37" s="1"/>
  <c r="AB80" i="27"/>
  <c r="T80" i="27"/>
  <c r="L80" i="27"/>
  <c r="Y79" i="27"/>
  <c r="M78" i="27"/>
  <c r="E78" i="25"/>
  <c r="G78" i="37" s="1"/>
  <c r="I78" i="37" s="1"/>
  <c r="AA77" i="27"/>
  <c r="S77" i="27"/>
  <c r="K77" i="27"/>
  <c r="X74" i="27"/>
  <c r="AD73" i="27"/>
  <c r="V73" i="27"/>
  <c r="N73" i="27"/>
  <c r="D73" i="25"/>
  <c r="F73" i="37" s="1"/>
  <c r="H73" i="37" s="1"/>
  <c r="Y71" i="27"/>
  <c r="Y72" i="27" s="1"/>
  <c r="AA65" i="27"/>
  <c r="S66" i="25"/>
  <c r="S65" i="27"/>
  <c r="E65" i="25"/>
  <c r="G65" i="37" s="1"/>
  <c r="I65" i="37" s="1"/>
  <c r="K65" i="27"/>
  <c r="AC59" i="27"/>
  <c r="U59" i="27"/>
  <c r="U61" i="27" s="1"/>
  <c r="U61" i="25"/>
  <c r="M59" i="27"/>
  <c r="M61" i="27" s="1"/>
  <c r="M61" i="25"/>
  <c r="E59" i="25"/>
  <c r="T56" i="25"/>
  <c r="Y55" i="27"/>
  <c r="I55" i="27"/>
  <c r="E55" i="27" s="1"/>
  <c r="G55" i="39" s="1"/>
  <c r="E51" i="25"/>
  <c r="G51" i="37" s="1"/>
  <c r="I51" i="37" s="1"/>
  <c r="AA49" i="27"/>
  <c r="Y47" i="27"/>
  <c r="Q47" i="27"/>
  <c r="E47" i="25"/>
  <c r="G47" i="37" s="1"/>
  <c r="I47" i="37" s="1"/>
  <c r="I47" i="27"/>
  <c r="E47" i="27" s="1"/>
  <c r="G47" i="39" s="1"/>
  <c r="V45" i="27"/>
  <c r="U40" i="27"/>
  <c r="U42" i="25"/>
  <c r="U43" i="25" s="1"/>
  <c r="M40" i="27"/>
  <c r="M42" i="27" s="1"/>
  <c r="M42" i="25"/>
  <c r="M43" i="25" s="1"/>
  <c r="M36" i="25"/>
  <c r="AC35" i="27"/>
  <c r="Y34" i="27"/>
  <c r="Y36" i="25"/>
  <c r="Q34" i="27"/>
  <c r="I34" i="27"/>
  <c r="E34" i="27" s="1"/>
  <c r="G34" i="39" s="1"/>
  <c r="E34" i="25"/>
  <c r="G34" i="37" s="1"/>
  <c r="I34" i="37" s="1"/>
  <c r="AD33" i="27"/>
  <c r="V33" i="27"/>
  <c r="N33" i="27"/>
  <c r="D33" i="25"/>
  <c r="F36" i="25"/>
  <c r="O24" i="25"/>
  <c r="U23" i="27"/>
  <c r="D23" i="25"/>
  <c r="F23" i="37" s="1"/>
  <c r="Z22" i="27"/>
  <c r="R22" i="27"/>
  <c r="R24" i="25"/>
  <c r="J22" i="27"/>
  <c r="AE21" i="27"/>
  <c r="W21" i="27"/>
  <c r="O21" i="27"/>
  <c r="E21" i="25"/>
  <c r="G21" i="37" s="1"/>
  <c r="S20" i="27"/>
  <c r="S24" i="27" s="1"/>
  <c r="K82" i="25"/>
  <c r="K91" i="25" s="1"/>
  <c r="I644" i="44" s="1"/>
  <c r="AB15" i="27"/>
  <c r="T15" i="27"/>
  <c r="K15" i="27"/>
  <c r="U13" i="27"/>
  <c r="L87" i="15"/>
  <c r="D87" i="39" s="1"/>
  <c r="D87" i="37"/>
  <c r="H87" i="37" s="1"/>
  <c r="H79" i="15"/>
  <c r="I77" i="15"/>
  <c r="M77" i="13"/>
  <c r="E77" i="37" s="1"/>
  <c r="I77" i="37" s="1"/>
  <c r="G77" i="13"/>
  <c r="H75" i="15"/>
  <c r="F75" i="13"/>
  <c r="L75" i="13"/>
  <c r="D75" i="37" s="1"/>
  <c r="H66" i="13"/>
  <c r="I36" i="13"/>
  <c r="G36" i="13"/>
  <c r="I21" i="15"/>
  <c r="M21" i="13"/>
  <c r="E21" i="37" s="1"/>
  <c r="G21" i="13"/>
  <c r="H15" i="15"/>
  <c r="L15" i="13"/>
  <c r="D15" i="37" s="1"/>
  <c r="F15" i="13"/>
  <c r="H13" i="15"/>
  <c r="F13" i="13"/>
  <c r="L13" i="13"/>
  <c r="D13" i="37" s="1"/>
  <c r="AI89" i="27"/>
  <c r="AA89" i="27"/>
  <c r="S89" i="27"/>
  <c r="K89" i="27"/>
  <c r="I51" i="42"/>
  <c r="Q56" i="27"/>
  <c r="S29" i="26"/>
  <c r="L60" i="14"/>
  <c r="D60" i="38" s="1"/>
  <c r="H60" i="38" s="1"/>
  <c r="F24" i="46"/>
  <c r="F82" i="46" s="1"/>
  <c r="F91" i="46" s="1"/>
  <c r="L65" i="45"/>
  <c r="D65" i="47" s="1"/>
  <c r="D66" i="47" s="1"/>
  <c r="F65" i="45"/>
  <c r="F66" i="45" s="1"/>
  <c r="G59" i="45"/>
  <c r="G61" i="45" s="1"/>
  <c r="M59" i="45"/>
  <c r="F24" i="45"/>
  <c r="M15" i="45"/>
  <c r="E15" i="47" s="1"/>
  <c r="I15" i="47" s="1"/>
  <c r="G15" i="45"/>
  <c r="G13" i="45"/>
  <c r="M13" i="45"/>
  <c r="E13" i="47" s="1"/>
  <c r="I13" i="47" s="1"/>
  <c r="M11" i="45"/>
  <c r="G11" i="45"/>
  <c r="I16" i="45"/>
  <c r="AE81" i="27"/>
  <c r="W81" i="27"/>
  <c r="O81" i="27"/>
  <c r="E81" i="25"/>
  <c r="G81" i="37" s="1"/>
  <c r="I81" i="37" s="1"/>
  <c r="S80" i="27"/>
  <c r="H79" i="27"/>
  <c r="D79" i="27" s="1"/>
  <c r="F79" i="39" s="1"/>
  <c r="AB78" i="27"/>
  <c r="T78" i="27"/>
  <c r="L78" i="27"/>
  <c r="Z77" i="27"/>
  <c r="R77" i="27"/>
  <c r="J77" i="27"/>
  <c r="D77" i="27" s="1"/>
  <c r="F77" i="39" s="1"/>
  <c r="H77" i="39" s="1"/>
  <c r="AA75" i="27"/>
  <c r="S75" i="27"/>
  <c r="K75" i="27"/>
  <c r="AE74" i="27"/>
  <c r="O74" i="27"/>
  <c r="AC73" i="27"/>
  <c r="U73" i="27"/>
  <c r="M73" i="27"/>
  <c r="X71" i="27"/>
  <c r="P71" i="27"/>
  <c r="H71" i="27"/>
  <c r="AB70" i="27"/>
  <c r="L70" i="27"/>
  <c r="V66" i="25"/>
  <c r="R65" i="27"/>
  <c r="AD64" i="27"/>
  <c r="AD66" i="27" s="1"/>
  <c r="V64" i="27"/>
  <c r="N64" i="27"/>
  <c r="N66" i="27" s="1"/>
  <c r="X60" i="27"/>
  <c r="X61" i="25"/>
  <c r="P60" i="27"/>
  <c r="H60" i="27"/>
  <c r="D60" i="25"/>
  <c r="F60" i="37" s="1"/>
  <c r="H60" i="37" s="1"/>
  <c r="AB59" i="27"/>
  <c r="L59" i="27"/>
  <c r="X55" i="27"/>
  <c r="X56" i="25"/>
  <c r="P55" i="27"/>
  <c r="H55" i="27"/>
  <c r="D55" i="27" s="1"/>
  <c r="F55" i="39" s="1"/>
  <c r="AD54" i="27"/>
  <c r="V54" i="27"/>
  <c r="V56" i="25"/>
  <c r="I54" i="27"/>
  <c r="I56" i="25"/>
  <c r="AD51" i="27"/>
  <c r="V51" i="27"/>
  <c r="N51" i="27"/>
  <c r="D51" i="25"/>
  <c r="F51" i="37" s="1"/>
  <c r="H51" i="37" s="1"/>
  <c r="U45" i="27"/>
  <c r="S43" i="25"/>
  <c r="X34" i="27"/>
  <c r="X36" i="25"/>
  <c r="P34" i="27"/>
  <c r="P36" i="25"/>
  <c r="P82" i="25" s="1"/>
  <c r="H34" i="27"/>
  <c r="U33" i="27"/>
  <c r="U36" i="27" s="1"/>
  <c r="AB23" i="27"/>
  <c r="T23" i="27"/>
  <c r="Y22" i="27"/>
  <c r="Q22" i="27"/>
  <c r="I22" i="27"/>
  <c r="X12" i="27"/>
  <c r="P12" i="27"/>
  <c r="H12" i="27"/>
  <c r="H16" i="25"/>
  <c r="H82" i="25" s="1"/>
  <c r="AD11" i="27"/>
  <c r="AD16" i="25"/>
  <c r="V11" i="27"/>
  <c r="V16" i="25"/>
  <c r="J11" i="27"/>
  <c r="J16" i="25"/>
  <c r="I89" i="13"/>
  <c r="I74" i="15"/>
  <c r="M74" i="13"/>
  <c r="E74" i="37" s="1"/>
  <c r="G74" i="13"/>
  <c r="I70" i="15"/>
  <c r="M70" i="13"/>
  <c r="I72" i="13"/>
  <c r="G70" i="13"/>
  <c r="G72" i="13" s="1"/>
  <c r="E45" i="5"/>
  <c r="F36" i="13"/>
  <c r="H23" i="15"/>
  <c r="L23" i="13"/>
  <c r="D23" i="37" s="1"/>
  <c r="F23" i="13"/>
  <c r="H21" i="15"/>
  <c r="F21" i="13"/>
  <c r="F24" i="13" s="1"/>
  <c r="L21" i="13"/>
  <c r="D21" i="37" s="1"/>
  <c r="F16" i="13"/>
  <c r="F36" i="27"/>
  <c r="I21" i="42"/>
  <c r="R651" i="44"/>
  <c r="T91" i="31"/>
  <c r="P56" i="27"/>
  <c r="F61" i="46"/>
  <c r="L55" i="45"/>
  <c r="D55" i="47" s="1"/>
  <c r="D56" i="47" s="1"/>
  <c r="F55" i="45"/>
  <c r="F56" i="45" s="1"/>
  <c r="L47" i="45"/>
  <c r="D47" i="47" s="1"/>
  <c r="H47" i="47" s="1"/>
  <c r="F47" i="45"/>
  <c r="M36" i="45"/>
  <c r="AD81" i="27"/>
  <c r="N81" i="27"/>
  <c r="D81" i="25"/>
  <c r="F81" i="37" s="1"/>
  <c r="H81" i="37" s="1"/>
  <c r="O79" i="27"/>
  <c r="E79" i="25"/>
  <c r="G79" i="37" s="1"/>
  <c r="I79" i="37" s="1"/>
  <c r="Z75" i="27"/>
  <c r="J75" i="27"/>
  <c r="D75" i="27" s="1"/>
  <c r="F75" i="39" s="1"/>
  <c r="AD74" i="27"/>
  <c r="V74" i="27"/>
  <c r="N74" i="27"/>
  <c r="L73" i="27"/>
  <c r="AE71" i="27"/>
  <c r="W71" i="27"/>
  <c r="O71" i="27"/>
  <c r="E71" i="25"/>
  <c r="G71" i="37" s="1"/>
  <c r="I71" i="37" s="1"/>
  <c r="AE61" i="25"/>
  <c r="AE60" i="27"/>
  <c r="W60" i="27"/>
  <c r="O60" i="27"/>
  <c r="O61" i="25"/>
  <c r="E60" i="25"/>
  <c r="G60" i="37" s="1"/>
  <c r="I60" i="37" s="1"/>
  <c r="G61" i="25"/>
  <c r="S59" i="27"/>
  <c r="W55" i="27"/>
  <c r="U54" i="27"/>
  <c r="M51" i="27"/>
  <c r="Y49" i="27"/>
  <c r="AM43" i="25"/>
  <c r="AM82" i="25" s="1"/>
  <c r="AM91" i="25" s="1"/>
  <c r="AE41" i="27"/>
  <c r="W41" i="27"/>
  <c r="O41" i="27"/>
  <c r="E41" i="25"/>
  <c r="G41" i="37" s="1"/>
  <c r="I41" i="37" s="1"/>
  <c r="AA40" i="27"/>
  <c r="AA42" i="27" s="1"/>
  <c r="AA43" i="27" s="1"/>
  <c r="S40" i="27"/>
  <c r="S42" i="27" s="1"/>
  <c r="S43" i="27" s="1"/>
  <c r="H39" i="27"/>
  <c r="AE36" i="25"/>
  <c r="AA35" i="27"/>
  <c r="K35" i="27"/>
  <c r="H32" i="37"/>
  <c r="AA23" i="27"/>
  <c r="S23" i="27"/>
  <c r="K23" i="27"/>
  <c r="Q20" i="27"/>
  <c r="Q24" i="25"/>
  <c r="H20" i="27"/>
  <c r="AD19" i="27"/>
  <c r="AD24" i="25"/>
  <c r="V19" i="27"/>
  <c r="V24" i="25"/>
  <c r="I19" i="27"/>
  <c r="I24" i="25"/>
  <c r="F16" i="25"/>
  <c r="F82" i="25" s="1"/>
  <c r="F91" i="25" s="1"/>
  <c r="E15" i="25"/>
  <c r="G15" i="37" s="1"/>
  <c r="V14" i="27"/>
  <c r="W12" i="27"/>
  <c r="W16" i="27" s="1"/>
  <c r="E91" i="13"/>
  <c r="H45" i="15"/>
  <c r="L45" i="13"/>
  <c r="D45" i="37" s="1"/>
  <c r="F45" i="13"/>
  <c r="I27" i="15"/>
  <c r="M27" i="13"/>
  <c r="I29" i="13"/>
  <c r="G27" i="13"/>
  <c r="G29" i="13" s="1"/>
  <c r="I20" i="15"/>
  <c r="M20" i="13"/>
  <c r="E20" i="37" s="1"/>
  <c r="G20" i="13"/>
  <c r="M89" i="27"/>
  <c r="H40" i="15"/>
  <c r="I49" i="42"/>
  <c r="I45" i="42"/>
  <c r="H35" i="42"/>
  <c r="G64" i="18"/>
  <c r="G66" i="18" s="1"/>
  <c r="M64" i="18"/>
  <c r="I66" i="18"/>
  <c r="M16" i="53"/>
  <c r="E11" i="52"/>
  <c r="E16" i="52" s="1"/>
  <c r="AB81" i="27"/>
  <c r="Z80" i="27"/>
  <c r="X79" i="27"/>
  <c r="P79" i="27"/>
  <c r="V78" i="27"/>
  <c r="N78" i="27"/>
  <c r="L77" i="27"/>
  <c r="J76" i="27"/>
  <c r="AB73" i="27"/>
  <c r="AC70" i="27"/>
  <c r="U70" i="27"/>
  <c r="U72" i="27" s="1"/>
  <c r="M70" i="27"/>
  <c r="T65" i="27"/>
  <c r="R64" i="27"/>
  <c r="AD55" i="27"/>
  <c r="V55" i="27"/>
  <c r="T54" i="27"/>
  <c r="T56" i="27" s="1"/>
  <c r="AB51" i="27"/>
  <c r="L51" i="27"/>
  <c r="D51" i="27" s="1"/>
  <c r="F51" i="39" s="1"/>
  <c r="L49" i="27"/>
  <c r="Z47" i="27"/>
  <c r="R47" i="27"/>
  <c r="J47" i="27"/>
  <c r="X45" i="27"/>
  <c r="P45" i="27"/>
  <c r="H45" i="27"/>
  <c r="Y41" i="27"/>
  <c r="Q41" i="27"/>
  <c r="I41" i="27"/>
  <c r="AE40" i="27"/>
  <c r="AE42" i="27" s="1"/>
  <c r="AE43" i="27" s="1"/>
  <c r="W40" i="27"/>
  <c r="W42" i="27" s="1"/>
  <c r="O40" i="27"/>
  <c r="O42" i="27" s="1"/>
  <c r="U39" i="27"/>
  <c r="M39" i="27"/>
  <c r="AB35" i="27"/>
  <c r="T35" i="27"/>
  <c r="L35" i="27"/>
  <c r="Z34" i="27"/>
  <c r="R34" i="27"/>
  <c r="J34" i="27"/>
  <c r="X33" i="27"/>
  <c r="P33" i="27"/>
  <c r="H33" i="27"/>
  <c r="D33" i="27" s="1"/>
  <c r="F33" i="39" s="1"/>
  <c r="AC32" i="27"/>
  <c r="AC23" i="27"/>
  <c r="M23" i="27"/>
  <c r="AA22" i="27"/>
  <c r="S22" i="27"/>
  <c r="Y21" i="27"/>
  <c r="Q21" i="27"/>
  <c r="I21" i="27"/>
  <c r="E21" i="27" s="1"/>
  <c r="G21" i="39" s="1"/>
  <c r="AE20" i="27"/>
  <c r="W20" i="27"/>
  <c r="O20" i="27"/>
  <c r="AJ24" i="25"/>
  <c r="AJ82" i="25" s="1"/>
  <c r="AJ91" i="25" s="1"/>
  <c r="AB19" i="27"/>
  <c r="AB24" i="25"/>
  <c r="T24" i="25"/>
  <c r="T82" i="25" s="1"/>
  <c r="AD15" i="27"/>
  <c r="V15" i="27"/>
  <c r="AA14" i="27"/>
  <c r="S14" i="27"/>
  <c r="K14" i="27"/>
  <c r="E14" i="27" s="1"/>
  <c r="G14" i="39" s="1"/>
  <c r="X13" i="27"/>
  <c r="P13" i="27"/>
  <c r="D13" i="27" s="1"/>
  <c r="F13" i="39" s="1"/>
  <c r="H13" i="27"/>
  <c r="AD12" i="27"/>
  <c r="V12" i="27"/>
  <c r="N12" i="27"/>
  <c r="N16" i="27" s="1"/>
  <c r="AB11" i="27"/>
  <c r="T11" i="27"/>
  <c r="H11" i="27"/>
  <c r="H16" i="27" s="1"/>
  <c r="I81" i="15"/>
  <c r="I60" i="15"/>
  <c r="H54" i="15"/>
  <c r="L54" i="13"/>
  <c r="I47" i="15"/>
  <c r="H32" i="15"/>
  <c r="H14" i="15"/>
  <c r="H11" i="15"/>
  <c r="L11" i="13"/>
  <c r="V70" i="27"/>
  <c r="V72" i="27" s="1"/>
  <c r="F72" i="27"/>
  <c r="AJ56" i="27"/>
  <c r="AK42" i="27"/>
  <c r="AK43" i="27" s="1"/>
  <c r="AJ82" i="27"/>
  <c r="AJ91" i="27" s="1"/>
  <c r="D82" i="15"/>
  <c r="D91" i="15" s="1"/>
  <c r="D27" i="30"/>
  <c r="F29" i="30"/>
  <c r="L80" i="45"/>
  <c r="D80" i="47" s="1"/>
  <c r="H80" i="47" s="1"/>
  <c r="L76" i="45"/>
  <c r="D76" i="47" s="1"/>
  <c r="L71" i="45"/>
  <c r="D71" i="47" s="1"/>
  <c r="L60" i="45"/>
  <c r="D60" i="47" s="1"/>
  <c r="D61" i="47" s="1"/>
  <c r="L51" i="45"/>
  <c r="D51" i="47" s="1"/>
  <c r="H51" i="47" s="1"/>
  <c r="L41" i="45"/>
  <c r="D41" i="47" s="1"/>
  <c r="D42" i="47" s="1"/>
  <c r="D43" i="47" s="1"/>
  <c r="L32" i="45"/>
  <c r="L22" i="45"/>
  <c r="D22" i="47" s="1"/>
  <c r="L14" i="45"/>
  <c r="D14" i="47" s="1"/>
  <c r="H14" i="47" s="1"/>
  <c r="Y81" i="27"/>
  <c r="Q81" i="27"/>
  <c r="I81" i="27"/>
  <c r="E81" i="27" s="1"/>
  <c r="G81" i="39" s="1"/>
  <c r="AE80" i="27"/>
  <c r="W80" i="27"/>
  <c r="O80" i="27"/>
  <c r="AC79" i="27"/>
  <c r="U79" i="27"/>
  <c r="M79" i="27"/>
  <c r="AA78" i="27"/>
  <c r="S78" i="27"/>
  <c r="E78" i="27" s="1"/>
  <c r="G78" i="39" s="1"/>
  <c r="K78" i="27"/>
  <c r="Y77" i="27"/>
  <c r="Q77" i="27"/>
  <c r="I77" i="27"/>
  <c r="AE76" i="27"/>
  <c r="W76" i="27"/>
  <c r="O76" i="27"/>
  <c r="AC75" i="27"/>
  <c r="U75" i="27"/>
  <c r="M75" i="27"/>
  <c r="AA74" i="27"/>
  <c r="S74" i="27"/>
  <c r="K74" i="27"/>
  <c r="E74" i="27" s="1"/>
  <c r="G74" i="39" s="1"/>
  <c r="Y73" i="27"/>
  <c r="Q73" i="27"/>
  <c r="I73" i="27"/>
  <c r="E73" i="27" s="1"/>
  <c r="G73" i="39" s="1"/>
  <c r="Z70" i="27"/>
  <c r="Z72" i="27" s="1"/>
  <c r="R70" i="27"/>
  <c r="R72" i="27" s="1"/>
  <c r="J70" i="27"/>
  <c r="U66" i="25"/>
  <c r="Y65" i="27"/>
  <c r="Q65" i="27"/>
  <c r="I65" i="27"/>
  <c r="E65" i="27" s="1"/>
  <c r="G65" i="39" s="1"/>
  <c r="AE64" i="27"/>
  <c r="AE66" i="27" s="1"/>
  <c r="W64" i="27"/>
  <c r="O64" i="27"/>
  <c r="O66" i="27" s="1"/>
  <c r="E64" i="25"/>
  <c r="N60" i="27"/>
  <c r="T59" i="27"/>
  <c r="T61" i="27" s="1"/>
  <c r="Y51" i="27"/>
  <c r="Q51" i="27"/>
  <c r="I51" i="27"/>
  <c r="AE49" i="27"/>
  <c r="W49" i="27"/>
  <c r="E49" i="27" s="1"/>
  <c r="G49" i="39" s="1"/>
  <c r="I49" i="27"/>
  <c r="AE47" i="27"/>
  <c r="W47" i="27"/>
  <c r="O47" i="27"/>
  <c r="AC45" i="27"/>
  <c r="M45" i="27"/>
  <c r="H42" i="25"/>
  <c r="H43" i="25" s="1"/>
  <c r="AD41" i="27"/>
  <c r="V41" i="27"/>
  <c r="N41" i="27"/>
  <c r="AB40" i="27"/>
  <c r="T40" i="27"/>
  <c r="L40" i="27"/>
  <c r="L42" i="27" s="1"/>
  <c r="L43" i="27" s="1"/>
  <c r="Z39" i="27"/>
  <c r="R39" i="27"/>
  <c r="J39" i="27"/>
  <c r="D39" i="27" s="1"/>
  <c r="F39" i="39" s="1"/>
  <c r="Y35" i="27"/>
  <c r="Q35" i="27"/>
  <c r="I35" i="27"/>
  <c r="AE34" i="27"/>
  <c r="W34" i="27"/>
  <c r="O34" i="27"/>
  <c r="AC33" i="27"/>
  <c r="M33" i="27"/>
  <c r="E33" i="27" s="1"/>
  <c r="G33" i="39" s="1"/>
  <c r="P32" i="27"/>
  <c r="Y28" i="27"/>
  <c r="K28" i="27"/>
  <c r="Y27" i="27"/>
  <c r="K27" i="27"/>
  <c r="K29" i="27" s="1"/>
  <c r="AA15" i="27"/>
  <c r="S15" i="27"/>
  <c r="J15" i="27"/>
  <c r="X14" i="27"/>
  <c r="P14" i="27"/>
  <c r="H14" i="27"/>
  <c r="AC13" i="27"/>
  <c r="M13" i="27"/>
  <c r="AA12" i="27"/>
  <c r="S12" i="27"/>
  <c r="Y11" i="27"/>
  <c r="Y16" i="27" s="1"/>
  <c r="M11" i="27"/>
  <c r="I79" i="15"/>
  <c r="H64" i="15"/>
  <c r="L64" i="13"/>
  <c r="H55" i="15"/>
  <c r="I49" i="15"/>
  <c r="I22" i="15"/>
  <c r="I19" i="15"/>
  <c r="D86" i="27"/>
  <c r="F89" i="27"/>
  <c r="F42" i="27"/>
  <c r="F43" i="27" s="1"/>
  <c r="AK36" i="27"/>
  <c r="T19" i="27"/>
  <c r="R82" i="7"/>
  <c r="R91" i="7" s="1"/>
  <c r="I80" i="42"/>
  <c r="H47" i="42"/>
  <c r="E60" i="5"/>
  <c r="H66" i="31"/>
  <c r="D65" i="31"/>
  <c r="F65" i="43" s="1"/>
  <c r="X81" i="27"/>
  <c r="P81" i="27"/>
  <c r="H81" i="27"/>
  <c r="D81" i="27" s="1"/>
  <c r="F81" i="39" s="1"/>
  <c r="AD80" i="27"/>
  <c r="V80" i="27"/>
  <c r="N80" i="27"/>
  <c r="AB79" i="27"/>
  <c r="T79" i="27"/>
  <c r="L79" i="27"/>
  <c r="Z78" i="27"/>
  <c r="R78" i="27"/>
  <c r="J78" i="27"/>
  <c r="D78" i="27" s="1"/>
  <c r="F78" i="39" s="1"/>
  <c r="X77" i="27"/>
  <c r="P77" i="27"/>
  <c r="H77" i="27"/>
  <c r="AD76" i="27"/>
  <c r="V76" i="27"/>
  <c r="N76" i="27"/>
  <c r="AB75" i="27"/>
  <c r="T75" i="27"/>
  <c r="L75" i="27"/>
  <c r="Z74" i="27"/>
  <c r="D74" i="27" s="1"/>
  <c r="F74" i="39" s="1"/>
  <c r="R74" i="27"/>
  <c r="J74" i="27"/>
  <c r="X73" i="27"/>
  <c r="P73" i="27"/>
  <c r="H73" i="27"/>
  <c r="D73" i="27" s="1"/>
  <c r="F73" i="39" s="1"/>
  <c r="AD72" i="25"/>
  <c r="N72" i="25"/>
  <c r="AB71" i="27"/>
  <c r="T71" i="27"/>
  <c r="T72" i="27" s="1"/>
  <c r="L71" i="27"/>
  <c r="H65" i="27"/>
  <c r="P61" i="25"/>
  <c r="AC60" i="27"/>
  <c r="U60" i="27"/>
  <c r="AI61" i="25"/>
  <c r="AI82" i="25" s="1"/>
  <c r="AI91" i="25" s="1"/>
  <c r="AA59" i="27"/>
  <c r="AA61" i="27" s="1"/>
  <c r="AA61" i="25"/>
  <c r="S61" i="25"/>
  <c r="K61" i="25"/>
  <c r="N56" i="25"/>
  <c r="Z55" i="27"/>
  <c r="R55" i="27"/>
  <c r="R56" i="27" s="1"/>
  <c r="J55" i="27"/>
  <c r="X54" i="27"/>
  <c r="X56" i="27" s="1"/>
  <c r="K54" i="27"/>
  <c r="P51" i="27"/>
  <c r="AD49" i="27"/>
  <c r="V49" i="27"/>
  <c r="H49" i="27"/>
  <c r="D49" i="27" s="1"/>
  <c r="F49" i="39" s="1"/>
  <c r="AD47" i="27"/>
  <c r="V47" i="27"/>
  <c r="N47" i="27"/>
  <c r="AB45" i="27"/>
  <c r="T45" i="27"/>
  <c r="L45" i="27"/>
  <c r="D45" i="25"/>
  <c r="F45" i="37" s="1"/>
  <c r="U41" i="27"/>
  <c r="K40" i="27"/>
  <c r="Y39" i="27"/>
  <c r="I39" i="27"/>
  <c r="E39" i="27" s="1"/>
  <c r="G39" i="39" s="1"/>
  <c r="AC36" i="25"/>
  <c r="K36" i="25"/>
  <c r="Y32" i="27"/>
  <c r="O32" i="27"/>
  <c r="X28" i="27"/>
  <c r="J28" i="27"/>
  <c r="X27" i="27"/>
  <c r="X29" i="27" s="1"/>
  <c r="J27" i="27"/>
  <c r="J29" i="27" s="1"/>
  <c r="Y23" i="27"/>
  <c r="Q23" i="27"/>
  <c r="I23" i="27"/>
  <c r="AE22" i="27"/>
  <c r="O22" i="27"/>
  <c r="AC21" i="27"/>
  <c r="U21" i="27"/>
  <c r="M21" i="27"/>
  <c r="AA20" i="27"/>
  <c r="J20" i="27"/>
  <c r="D20" i="27" s="1"/>
  <c r="F20" i="39" s="1"/>
  <c r="X19" i="27"/>
  <c r="K19" i="27"/>
  <c r="M16" i="25"/>
  <c r="Z15" i="27"/>
  <c r="R15" i="27"/>
  <c r="I15" i="27"/>
  <c r="AE14" i="27"/>
  <c r="W14" i="27"/>
  <c r="O14" i="27"/>
  <c r="E14" i="25"/>
  <c r="G14" i="37" s="1"/>
  <c r="I14" i="37" s="1"/>
  <c r="AB13" i="27"/>
  <c r="T13" i="27"/>
  <c r="Z12" i="27"/>
  <c r="R12" i="27"/>
  <c r="J12" i="27"/>
  <c r="X11" i="27"/>
  <c r="L11" i="27"/>
  <c r="I76" i="15"/>
  <c r="I73" i="15"/>
  <c r="H49" i="15"/>
  <c r="F49" i="13"/>
  <c r="I34" i="15"/>
  <c r="I28" i="15"/>
  <c r="H19" i="15"/>
  <c r="L19" i="13"/>
  <c r="D87" i="27"/>
  <c r="F87" i="39" s="1"/>
  <c r="H89" i="27"/>
  <c r="AI66" i="27"/>
  <c r="G56" i="27"/>
  <c r="H12" i="15"/>
  <c r="I65" i="42"/>
  <c r="D65" i="52"/>
  <c r="D66" i="52" s="1"/>
  <c r="L66" i="53"/>
  <c r="U76" i="27"/>
  <c r="I74" i="27"/>
  <c r="AC72" i="25"/>
  <c r="U72" i="25"/>
  <c r="M72" i="25"/>
  <c r="X70" i="27"/>
  <c r="X72" i="27" s="1"/>
  <c r="AB60" i="27"/>
  <c r="D60" i="27" s="1"/>
  <c r="F60" i="39" s="1"/>
  <c r="H60" i="39" s="1"/>
  <c r="L60" i="27"/>
  <c r="R59" i="27"/>
  <c r="R61" i="27" s="1"/>
  <c r="J59" i="27"/>
  <c r="J61" i="27" s="1"/>
  <c r="AE54" i="27"/>
  <c r="AE56" i="27" s="1"/>
  <c r="W54" i="27"/>
  <c r="J54" i="27"/>
  <c r="AE51" i="27"/>
  <c r="W51" i="27"/>
  <c r="O51" i="27"/>
  <c r="AC49" i="27"/>
  <c r="U49" i="27"/>
  <c r="AC47" i="27"/>
  <c r="U47" i="27"/>
  <c r="M47" i="27"/>
  <c r="AA45" i="27"/>
  <c r="S45" i="27"/>
  <c r="K45" i="27"/>
  <c r="O42" i="25"/>
  <c r="O43" i="25" s="1"/>
  <c r="T41" i="27"/>
  <c r="L41" i="27"/>
  <c r="D41" i="25"/>
  <c r="F41" i="37" s="1"/>
  <c r="H41" i="37" s="1"/>
  <c r="AH42" i="25"/>
  <c r="AH43" i="25" s="1"/>
  <c r="Z40" i="27"/>
  <c r="Z42" i="27" s="1"/>
  <c r="Z42" i="25"/>
  <c r="Z43" i="25" s="1"/>
  <c r="R42" i="25"/>
  <c r="R43" i="25" s="1"/>
  <c r="J40" i="27"/>
  <c r="J42" i="27" s="1"/>
  <c r="J43" i="27" s="1"/>
  <c r="J42" i="25"/>
  <c r="J43" i="25" s="1"/>
  <c r="X39" i="27"/>
  <c r="P39" i="27"/>
  <c r="AE35" i="27"/>
  <c r="O35" i="27"/>
  <c r="E35" i="27" s="1"/>
  <c r="G35" i="39" s="1"/>
  <c r="AC34" i="27"/>
  <c r="S33" i="27"/>
  <c r="S36" i="27" s="1"/>
  <c r="X32" i="27"/>
  <c r="N32" i="27"/>
  <c r="AE28" i="27"/>
  <c r="W28" i="27"/>
  <c r="I28" i="27"/>
  <c r="AE27" i="27"/>
  <c r="AE29" i="27" s="1"/>
  <c r="W27" i="27"/>
  <c r="W29" i="27" s="1"/>
  <c r="I27" i="27"/>
  <c r="I29" i="27" s="1"/>
  <c r="X23" i="27"/>
  <c r="P23" i="27"/>
  <c r="H23" i="27"/>
  <c r="AD22" i="27"/>
  <c r="V22" i="27"/>
  <c r="N22" i="27"/>
  <c r="AB21" i="27"/>
  <c r="T21" i="27"/>
  <c r="L21" i="27"/>
  <c r="L24" i="25"/>
  <c r="Z20" i="27"/>
  <c r="R20" i="27"/>
  <c r="R24" i="27" s="1"/>
  <c r="I20" i="27"/>
  <c r="AE19" i="27"/>
  <c r="AE24" i="27" s="1"/>
  <c r="W19" i="27"/>
  <c r="W24" i="27" s="1"/>
  <c r="J19" i="27"/>
  <c r="P15" i="27"/>
  <c r="AD14" i="27"/>
  <c r="N14" i="27"/>
  <c r="Q12" i="27"/>
  <c r="AE11" i="27"/>
  <c r="I88" i="15"/>
  <c r="M88" i="13"/>
  <c r="H76" i="15"/>
  <c r="F76" i="13"/>
  <c r="H73" i="15"/>
  <c r="I65" i="15"/>
  <c r="I51" i="15"/>
  <c r="I45" i="15"/>
  <c r="H34" i="15"/>
  <c r="H28" i="15"/>
  <c r="F28" i="13"/>
  <c r="I23" i="15"/>
  <c r="G22" i="13"/>
  <c r="G19" i="13"/>
  <c r="G24" i="13" s="1"/>
  <c r="H16" i="13"/>
  <c r="H82" i="13" s="1"/>
  <c r="I13" i="15"/>
  <c r="AA71" i="27"/>
  <c r="K71" i="27"/>
  <c r="AL72" i="27"/>
  <c r="AB82" i="7"/>
  <c r="AB91" i="7" s="1"/>
  <c r="E16" i="30"/>
  <c r="G11" i="42"/>
  <c r="L76" i="18"/>
  <c r="D76" i="42" s="1"/>
  <c r="F76" i="18"/>
  <c r="H72" i="45"/>
  <c r="H61" i="45"/>
  <c r="H42" i="45"/>
  <c r="H43" i="45" s="1"/>
  <c r="H82" i="45" s="1"/>
  <c r="S76" i="27"/>
  <c r="Q75" i="27"/>
  <c r="W74" i="27"/>
  <c r="I71" i="27"/>
  <c r="AC65" i="27"/>
  <c r="AA64" i="27"/>
  <c r="S64" i="27"/>
  <c r="S66" i="27" s="1"/>
  <c r="K64" i="27"/>
  <c r="K66" i="27" s="1"/>
  <c r="H59" i="27"/>
  <c r="O55" i="27"/>
  <c r="O56" i="27" s="1"/>
  <c r="AK56" i="25"/>
  <c r="AC54" i="27"/>
  <c r="AC56" i="27" s="1"/>
  <c r="AC56" i="25"/>
  <c r="U56" i="25"/>
  <c r="H54" i="27"/>
  <c r="AC51" i="27"/>
  <c r="U51" i="27"/>
  <c r="M49" i="27"/>
  <c r="AA47" i="27"/>
  <c r="S47" i="27"/>
  <c r="K47" i="27"/>
  <c r="Y45" i="27"/>
  <c r="Q45" i="27"/>
  <c r="I45" i="27"/>
  <c r="AE42" i="25"/>
  <c r="AE43" i="25" s="1"/>
  <c r="AE82" i="25" s="1"/>
  <c r="Z41" i="27"/>
  <c r="R41" i="27"/>
  <c r="R42" i="27" s="1"/>
  <c r="R43" i="27" s="1"/>
  <c r="J41" i="27"/>
  <c r="X40" i="27"/>
  <c r="P40" i="27"/>
  <c r="H40" i="27"/>
  <c r="AD39" i="27"/>
  <c r="V39" i="27"/>
  <c r="N39" i="27"/>
  <c r="D39" i="25"/>
  <c r="F39" i="37" s="1"/>
  <c r="H39" i="37" s="1"/>
  <c r="U35" i="27"/>
  <c r="M35" i="27"/>
  <c r="AA34" i="27"/>
  <c r="S34" i="27"/>
  <c r="Y33" i="27"/>
  <c r="Q33" i="27"/>
  <c r="I33" i="27"/>
  <c r="AD32" i="27"/>
  <c r="V32" i="27"/>
  <c r="L32" i="27"/>
  <c r="AC28" i="27"/>
  <c r="AC27" i="27"/>
  <c r="AD23" i="27"/>
  <c r="N23" i="27"/>
  <c r="D23" i="27" s="1"/>
  <c r="F23" i="39" s="1"/>
  <c r="AB22" i="27"/>
  <c r="R21" i="27"/>
  <c r="X20" i="27"/>
  <c r="P20" i="27"/>
  <c r="P24" i="27" s="1"/>
  <c r="AC19" i="27"/>
  <c r="AC24" i="27" s="1"/>
  <c r="U19" i="27"/>
  <c r="H19" i="27"/>
  <c r="AE15" i="27"/>
  <c r="W15" i="27"/>
  <c r="N15" i="27"/>
  <c r="AB14" i="27"/>
  <c r="T14" i="27"/>
  <c r="L14" i="27"/>
  <c r="Y13" i="27"/>
  <c r="Q13" i="27"/>
  <c r="I13" i="27"/>
  <c r="E13" i="27" s="1"/>
  <c r="G13" i="39" s="1"/>
  <c r="AE12" i="27"/>
  <c r="O12" i="27"/>
  <c r="O16" i="27" s="1"/>
  <c r="AC11" i="27"/>
  <c r="U11" i="27"/>
  <c r="I11" i="27"/>
  <c r="G88" i="13"/>
  <c r="G88" i="15" s="1"/>
  <c r="H80" i="15"/>
  <c r="F80" i="13"/>
  <c r="H74" i="15"/>
  <c r="L74" i="13"/>
  <c r="D74" i="37" s="1"/>
  <c r="H70" i="15"/>
  <c r="H72" i="13"/>
  <c r="G65" i="13"/>
  <c r="H59" i="15"/>
  <c r="F59" i="13"/>
  <c r="F61" i="13" s="1"/>
  <c r="I54" i="15"/>
  <c r="G51" i="13"/>
  <c r="G45" i="13"/>
  <c r="H39" i="15"/>
  <c r="I35" i="15"/>
  <c r="F34" i="13"/>
  <c r="I32" i="15"/>
  <c r="H20" i="15"/>
  <c r="I14" i="15"/>
  <c r="I11" i="15"/>
  <c r="G72" i="27"/>
  <c r="AN66" i="27"/>
  <c r="AF66" i="27"/>
  <c r="AO36" i="27"/>
  <c r="AG36" i="27"/>
  <c r="E23" i="27"/>
  <c r="G23" i="39" s="1"/>
  <c r="H35" i="15"/>
  <c r="H23" i="42"/>
  <c r="H19" i="42"/>
  <c r="F24" i="42"/>
  <c r="G21" i="53"/>
  <c r="M21" i="53"/>
  <c r="E21" i="52" s="1"/>
  <c r="D19" i="52"/>
  <c r="AL24" i="27"/>
  <c r="AL82" i="27" s="1"/>
  <c r="AL91" i="27" s="1"/>
  <c r="F16" i="27"/>
  <c r="AM16" i="27"/>
  <c r="J43" i="15"/>
  <c r="K24" i="15"/>
  <c r="Z82" i="7"/>
  <c r="E72" i="30"/>
  <c r="E84" i="30" s="1"/>
  <c r="G70" i="42"/>
  <c r="P82" i="30"/>
  <c r="N650" i="44" s="1"/>
  <c r="AI82" i="30"/>
  <c r="AA82" i="30"/>
  <c r="Y650" i="44" s="1"/>
  <c r="S82" i="30"/>
  <c r="Q650" i="44" s="1"/>
  <c r="K82" i="30"/>
  <c r="I650" i="44" s="1"/>
  <c r="H15" i="42"/>
  <c r="F51" i="18"/>
  <c r="L51" i="18"/>
  <c r="D51" i="42" s="1"/>
  <c r="L47" i="18"/>
  <c r="D47" i="42" s="1"/>
  <c r="F47" i="18"/>
  <c r="E80" i="54"/>
  <c r="G80" i="52" s="1"/>
  <c r="I80" i="52" s="1"/>
  <c r="E78" i="54"/>
  <c r="G78" i="52" s="1"/>
  <c r="I78" i="52" s="1"/>
  <c r="AH89" i="27"/>
  <c r="Z89" i="27"/>
  <c r="R89" i="27"/>
  <c r="J89" i="27"/>
  <c r="AM56" i="27"/>
  <c r="D45" i="27"/>
  <c r="F45" i="39" s="1"/>
  <c r="AO24" i="27"/>
  <c r="J24" i="15"/>
  <c r="J82" i="15" s="1"/>
  <c r="J91" i="15" s="1"/>
  <c r="G71" i="48"/>
  <c r="E71" i="48" s="1"/>
  <c r="G71" i="50" s="1"/>
  <c r="I71" i="50" s="1"/>
  <c r="E71" i="7"/>
  <c r="E72" i="7" s="1"/>
  <c r="S82" i="7"/>
  <c r="S91" i="7" s="1"/>
  <c r="K82" i="7"/>
  <c r="K91" i="7" s="1"/>
  <c r="Y82" i="7"/>
  <c r="I82" i="7"/>
  <c r="I91" i="7" s="1"/>
  <c r="F70" i="42"/>
  <c r="D72" i="30"/>
  <c r="D40" i="30"/>
  <c r="F42" i="30"/>
  <c r="F43" i="30" s="1"/>
  <c r="D36" i="30"/>
  <c r="F33" i="42"/>
  <c r="F36" i="42" s="1"/>
  <c r="AL82" i="30"/>
  <c r="AD82" i="30"/>
  <c r="AB650" i="44" s="1"/>
  <c r="V82" i="30"/>
  <c r="T650" i="44" s="1"/>
  <c r="N82" i="30"/>
  <c r="L650" i="44" s="1"/>
  <c r="E28" i="30"/>
  <c r="G28" i="42" s="1"/>
  <c r="G29" i="30"/>
  <c r="AH82" i="30"/>
  <c r="Z82" i="30"/>
  <c r="X650" i="44" s="1"/>
  <c r="J82" i="30"/>
  <c r="H650" i="44" s="1"/>
  <c r="G74" i="18"/>
  <c r="M74" i="18"/>
  <c r="E74" i="42" s="1"/>
  <c r="L56" i="18"/>
  <c r="D54" i="42"/>
  <c r="M43" i="18"/>
  <c r="L24" i="18"/>
  <c r="D32" i="52"/>
  <c r="L36" i="53"/>
  <c r="AC71" i="27"/>
  <c r="U71" i="27"/>
  <c r="M71" i="27"/>
  <c r="E71" i="27" s="1"/>
  <c r="G71" i="39" s="1"/>
  <c r="AA70" i="27"/>
  <c r="AA72" i="27" s="1"/>
  <c r="S70" i="27"/>
  <c r="S72" i="27" s="1"/>
  <c r="K70" i="27"/>
  <c r="K72" i="27" s="1"/>
  <c r="AE65" i="27"/>
  <c r="W65" i="27"/>
  <c r="O65" i="27"/>
  <c r="AC64" i="27"/>
  <c r="AC66" i="27" s="1"/>
  <c r="U64" i="27"/>
  <c r="U66" i="27" s="1"/>
  <c r="M64" i="27"/>
  <c r="M66" i="27" s="1"/>
  <c r="Y60" i="27"/>
  <c r="Q60" i="27"/>
  <c r="I60" i="27"/>
  <c r="AE59" i="27"/>
  <c r="AE61" i="27" s="1"/>
  <c r="W59" i="27"/>
  <c r="O59" i="27"/>
  <c r="O61" i="27" s="1"/>
  <c r="AA55" i="27"/>
  <c r="S55" i="27"/>
  <c r="K55" i="27"/>
  <c r="Y54" i="27"/>
  <c r="Y56" i="27" s="1"/>
  <c r="X49" i="27"/>
  <c r="X41" i="27"/>
  <c r="P41" i="27"/>
  <c r="H41" i="27"/>
  <c r="AD40" i="27"/>
  <c r="AD42" i="27" s="1"/>
  <c r="AD43" i="27" s="1"/>
  <c r="V40" i="27"/>
  <c r="V42" i="27" s="1"/>
  <c r="V43" i="27" s="1"/>
  <c r="N40" i="27"/>
  <c r="N42" i="27" s="1"/>
  <c r="N43" i="27" s="1"/>
  <c r="AB39" i="27"/>
  <c r="T39" i="27"/>
  <c r="L39" i="27"/>
  <c r="X35" i="27"/>
  <c r="P35" i="27"/>
  <c r="H35" i="27"/>
  <c r="D35" i="27" s="1"/>
  <c r="F35" i="39" s="1"/>
  <c r="AD34" i="27"/>
  <c r="V34" i="27"/>
  <c r="N34" i="27"/>
  <c r="AB33" i="27"/>
  <c r="T33" i="27"/>
  <c r="L33" i="27"/>
  <c r="Z32" i="27"/>
  <c r="H32" i="27"/>
  <c r="H36" i="27" s="1"/>
  <c r="T28" i="27"/>
  <c r="AB27" i="27"/>
  <c r="AB29" i="27" s="1"/>
  <c r="T27" i="27"/>
  <c r="Z23" i="27"/>
  <c r="R23" i="27"/>
  <c r="J23" i="27"/>
  <c r="X22" i="27"/>
  <c r="P22" i="27"/>
  <c r="H22" i="27"/>
  <c r="D22" i="27" s="1"/>
  <c r="F22" i="39" s="1"/>
  <c r="AD21" i="27"/>
  <c r="V21" i="27"/>
  <c r="N21" i="27"/>
  <c r="N24" i="27" s="1"/>
  <c r="AB20" i="27"/>
  <c r="T20" i="27"/>
  <c r="L20" i="27"/>
  <c r="L19" i="27"/>
  <c r="L24" i="27" s="1"/>
  <c r="U14" i="27"/>
  <c r="AA13" i="27"/>
  <c r="S13" i="27"/>
  <c r="Y12" i="27"/>
  <c r="I12" i="27"/>
  <c r="H81" i="15"/>
  <c r="H51" i="15"/>
  <c r="H41" i="15"/>
  <c r="H22" i="15"/>
  <c r="AK61" i="27"/>
  <c r="AJ42" i="27"/>
  <c r="AJ43" i="27" s="1"/>
  <c r="AI29" i="27"/>
  <c r="D29" i="15"/>
  <c r="Y89" i="7"/>
  <c r="E86" i="7"/>
  <c r="E89" i="7" s="1"/>
  <c r="AG82" i="7"/>
  <c r="AG91" i="7" s="1"/>
  <c r="G82" i="7"/>
  <c r="G91" i="7" s="1"/>
  <c r="D19" i="42"/>
  <c r="G76" i="5"/>
  <c r="I76" i="42"/>
  <c r="G72" i="30"/>
  <c r="G82" i="30" s="1"/>
  <c r="G64" i="42"/>
  <c r="E66" i="30"/>
  <c r="I55" i="42"/>
  <c r="H28" i="42"/>
  <c r="F28" i="5"/>
  <c r="H28" i="5" s="1"/>
  <c r="U82" i="30"/>
  <c r="S650" i="44" s="1"/>
  <c r="M82" i="30"/>
  <c r="K650" i="44" s="1"/>
  <c r="L65" i="18"/>
  <c r="D65" i="42" s="1"/>
  <c r="H65" i="42" s="1"/>
  <c r="H66" i="42" s="1"/>
  <c r="F65" i="18"/>
  <c r="F66" i="18" s="1"/>
  <c r="G60" i="18"/>
  <c r="G61" i="18" s="1"/>
  <c r="I61" i="18"/>
  <c r="D28" i="5"/>
  <c r="G49" i="53"/>
  <c r="M49" i="53"/>
  <c r="E49" i="52" s="1"/>
  <c r="I49" i="52" s="1"/>
  <c r="F22" i="53"/>
  <c r="F24" i="53" s="1"/>
  <c r="H24" i="53"/>
  <c r="L22" i="53"/>
  <c r="D22" i="52" s="1"/>
  <c r="H22" i="52" s="1"/>
  <c r="D77" i="31"/>
  <c r="F77" i="43" s="1"/>
  <c r="H72" i="31"/>
  <c r="D70" i="31"/>
  <c r="G16" i="27"/>
  <c r="D89" i="15"/>
  <c r="G61" i="42"/>
  <c r="I59" i="42"/>
  <c r="I61" i="42" s="1"/>
  <c r="H78" i="42"/>
  <c r="H74" i="42"/>
  <c r="E54" i="30"/>
  <c r="G56" i="30"/>
  <c r="H13" i="42"/>
  <c r="D80" i="31"/>
  <c r="F80" i="43" s="1"/>
  <c r="H80" i="43" s="1"/>
  <c r="E32" i="31"/>
  <c r="AI82" i="27"/>
  <c r="AI91" i="27" s="1"/>
  <c r="AO16" i="27"/>
  <c r="AG16" i="27"/>
  <c r="T82" i="7"/>
  <c r="T91" i="7" s="1"/>
  <c r="L82" i="7"/>
  <c r="L91" i="7" s="1"/>
  <c r="E16" i="7"/>
  <c r="F66" i="42"/>
  <c r="G29" i="42"/>
  <c r="I27" i="42"/>
  <c r="I71" i="42"/>
  <c r="L22" i="18"/>
  <c r="D22" i="42" s="1"/>
  <c r="F22" i="18"/>
  <c r="H42" i="53"/>
  <c r="H43" i="53" s="1"/>
  <c r="F41" i="53"/>
  <c r="F42" i="53" s="1"/>
  <c r="F43" i="53" s="1"/>
  <c r="L41" i="53"/>
  <c r="D41" i="52" s="1"/>
  <c r="M27" i="53"/>
  <c r="I29" i="53"/>
  <c r="G27" i="53"/>
  <c r="G29" i="53" s="1"/>
  <c r="H16" i="53"/>
  <c r="L11" i="53"/>
  <c r="F11" i="53"/>
  <c r="F16" i="53" s="1"/>
  <c r="E21" i="54"/>
  <c r="G21" i="52" s="1"/>
  <c r="I21" i="52" s="1"/>
  <c r="G24" i="54"/>
  <c r="AD82" i="54"/>
  <c r="AB653" i="44" s="1"/>
  <c r="L24" i="54"/>
  <c r="L82" i="54" s="1"/>
  <c r="J653" i="44" s="1"/>
  <c r="D19" i="54"/>
  <c r="AH36" i="27"/>
  <c r="E32" i="27"/>
  <c r="AN24" i="27"/>
  <c r="AN82" i="27" s="1"/>
  <c r="AN91" i="27" s="1"/>
  <c r="D16" i="7"/>
  <c r="D82" i="7" s="1"/>
  <c r="D91" i="7" s="1"/>
  <c r="F41" i="5"/>
  <c r="H41" i="42"/>
  <c r="E33" i="30"/>
  <c r="G36" i="30"/>
  <c r="I22" i="42"/>
  <c r="G24" i="30"/>
  <c r="E19" i="30"/>
  <c r="F77" i="18"/>
  <c r="L77" i="18"/>
  <c r="D77" i="42" s="1"/>
  <c r="E70" i="42"/>
  <c r="M72" i="18"/>
  <c r="H61" i="18"/>
  <c r="L59" i="18"/>
  <c r="F59" i="18"/>
  <c r="L41" i="18"/>
  <c r="D41" i="42" s="1"/>
  <c r="F41" i="18"/>
  <c r="F42" i="18" s="1"/>
  <c r="K82" i="18"/>
  <c r="G71" i="53"/>
  <c r="M71" i="53"/>
  <c r="E71" i="52" s="1"/>
  <c r="I71" i="52" s="1"/>
  <c r="E75" i="54"/>
  <c r="G75" i="52" s="1"/>
  <c r="I75" i="52" s="1"/>
  <c r="E27" i="54"/>
  <c r="F11" i="52"/>
  <c r="D59" i="31"/>
  <c r="H61" i="31"/>
  <c r="L81" i="19"/>
  <c r="D81" i="43" s="1"/>
  <c r="D81" i="5" s="1"/>
  <c r="F81" i="19"/>
  <c r="L77" i="19"/>
  <c r="D77" i="43" s="1"/>
  <c r="F77" i="19"/>
  <c r="L73" i="19"/>
  <c r="D73" i="43" s="1"/>
  <c r="F73" i="19"/>
  <c r="E54" i="43"/>
  <c r="E32" i="43"/>
  <c r="AH29" i="27"/>
  <c r="AJ24" i="27"/>
  <c r="E36" i="15"/>
  <c r="E82" i="15" s="1"/>
  <c r="E91" i="15" s="1"/>
  <c r="G74" i="24"/>
  <c r="G74" i="21"/>
  <c r="E74" i="21" s="1"/>
  <c r="G74" i="33" s="1"/>
  <c r="D56" i="7"/>
  <c r="D42" i="7"/>
  <c r="D43" i="7" s="1"/>
  <c r="H77" i="42"/>
  <c r="I39" i="42"/>
  <c r="AO82" i="30"/>
  <c r="AG82" i="30"/>
  <c r="Y82" i="30"/>
  <c r="W650" i="44" s="1"/>
  <c r="Q82" i="30"/>
  <c r="O650" i="44" s="1"/>
  <c r="I82" i="30"/>
  <c r="G650" i="44" s="1"/>
  <c r="M61" i="18"/>
  <c r="L42" i="18"/>
  <c r="L32" i="18"/>
  <c r="F32" i="18"/>
  <c r="H36" i="18"/>
  <c r="M70" i="53"/>
  <c r="I72" i="53"/>
  <c r="G70" i="53"/>
  <c r="E61" i="52"/>
  <c r="L39" i="53"/>
  <c r="D39" i="52" s="1"/>
  <c r="H39" i="52" s="1"/>
  <c r="F39" i="53"/>
  <c r="F36" i="53"/>
  <c r="G24" i="53"/>
  <c r="E35" i="31"/>
  <c r="G35" i="43" s="1"/>
  <c r="I35" i="43" s="1"/>
  <c r="AE82" i="31"/>
  <c r="M651" i="44"/>
  <c r="O91" i="31"/>
  <c r="E14" i="31"/>
  <c r="G14" i="43" s="1"/>
  <c r="E61" i="15"/>
  <c r="Z89" i="7"/>
  <c r="G74" i="20"/>
  <c r="E74" i="20" s="1"/>
  <c r="G74" i="32" s="1"/>
  <c r="E74" i="7"/>
  <c r="E94" i="7" s="1"/>
  <c r="E96" i="7" s="1"/>
  <c r="E98" i="7" s="1"/>
  <c r="E100" i="7" s="1"/>
  <c r="G94" i="7"/>
  <c r="AF82" i="7"/>
  <c r="AF91" i="7" s="1"/>
  <c r="X82" i="7"/>
  <c r="X91" i="7" s="1"/>
  <c r="P82" i="7"/>
  <c r="P91" i="7" s="1"/>
  <c r="H82" i="7"/>
  <c r="H91" i="7" s="1"/>
  <c r="AA82" i="7"/>
  <c r="AA91" i="7" s="1"/>
  <c r="D66" i="30"/>
  <c r="D11" i="30"/>
  <c r="F16" i="30"/>
  <c r="F82" i="30" s="1"/>
  <c r="L75" i="18"/>
  <c r="D75" i="42" s="1"/>
  <c r="F75" i="18"/>
  <c r="L71" i="18"/>
  <c r="D71" i="42" s="1"/>
  <c r="G34" i="18"/>
  <c r="F12" i="18"/>
  <c r="L12" i="18"/>
  <c r="D12" i="42" s="1"/>
  <c r="H12" i="42" s="1"/>
  <c r="H16" i="18"/>
  <c r="I19" i="52"/>
  <c r="M65" i="53"/>
  <c r="E65" i="52" s="1"/>
  <c r="E66" i="52" s="1"/>
  <c r="G65" i="53"/>
  <c r="M61" i="53"/>
  <c r="I61" i="53"/>
  <c r="G59" i="53"/>
  <c r="G61" i="53" s="1"/>
  <c r="I55" i="52"/>
  <c r="F54" i="52"/>
  <c r="D56" i="54"/>
  <c r="H47" i="52"/>
  <c r="R82" i="54"/>
  <c r="P653" i="44" s="1"/>
  <c r="E14" i="54"/>
  <c r="G14" i="52" s="1"/>
  <c r="I14" i="52" s="1"/>
  <c r="H34" i="43"/>
  <c r="G16" i="31"/>
  <c r="Q82" i="31"/>
  <c r="G11" i="43"/>
  <c r="E34" i="54"/>
  <c r="G34" i="52" s="1"/>
  <c r="D29" i="31"/>
  <c r="F27" i="43"/>
  <c r="D21" i="59"/>
  <c r="F21" i="60" s="1"/>
  <c r="G36" i="27"/>
  <c r="AJ36" i="27"/>
  <c r="D89" i="7"/>
  <c r="E80" i="5"/>
  <c r="E59" i="42"/>
  <c r="E51" i="5"/>
  <c r="E61" i="30"/>
  <c r="I43" i="18"/>
  <c r="G42" i="18"/>
  <c r="G43" i="18" s="1"/>
  <c r="G72" i="52"/>
  <c r="D70" i="54"/>
  <c r="AG82" i="54"/>
  <c r="Q82" i="54"/>
  <c r="O653" i="44" s="1"/>
  <c r="I16" i="54"/>
  <c r="E11" i="54"/>
  <c r="G19" i="24"/>
  <c r="G19" i="21"/>
  <c r="I24" i="6"/>
  <c r="I82" i="6" s="1"/>
  <c r="E19" i="6"/>
  <c r="E24" i="6" s="1"/>
  <c r="G88" i="5"/>
  <c r="L51" i="19"/>
  <c r="D51" i="43" s="1"/>
  <c r="F51" i="19"/>
  <c r="F27" i="19"/>
  <c r="F29" i="19" s="1"/>
  <c r="L27" i="19"/>
  <c r="AI82" i="21"/>
  <c r="AI91" i="21" s="1"/>
  <c r="E13" i="21"/>
  <c r="G13" i="33" s="1"/>
  <c r="I13" i="33" s="1"/>
  <c r="L13" i="9"/>
  <c r="D13" i="33" s="1"/>
  <c r="H13" i="12"/>
  <c r="F13" i="9"/>
  <c r="AH24" i="27"/>
  <c r="AH82" i="27" s="1"/>
  <c r="AH91" i="27" s="1"/>
  <c r="D15" i="27"/>
  <c r="F15" i="39" s="1"/>
  <c r="J36" i="15"/>
  <c r="K16" i="15"/>
  <c r="K82" i="15" s="1"/>
  <c r="K91" i="15" s="1"/>
  <c r="K94" i="7"/>
  <c r="E36" i="7"/>
  <c r="AC82" i="7"/>
  <c r="AC91" i="7" s="1"/>
  <c r="U82" i="7"/>
  <c r="U91" i="7" s="1"/>
  <c r="M82" i="7"/>
  <c r="M91" i="7" s="1"/>
  <c r="E76" i="5"/>
  <c r="D55" i="30"/>
  <c r="F56" i="30"/>
  <c r="I20" i="42"/>
  <c r="M56" i="18"/>
  <c r="L66" i="54"/>
  <c r="D65" i="54"/>
  <c r="F65" i="52" s="1"/>
  <c r="I36" i="54"/>
  <c r="E33" i="54"/>
  <c r="G33" i="52" s="1"/>
  <c r="I33" i="52" s="1"/>
  <c r="N82" i="54"/>
  <c r="L653" i="44" s="1"/>
  <c r="H55" i="43"/>
  <c r="G56" i="31"/>
  <c r="E54" i="31"/>
  <c r="E49" i="31"/>
  <c r="G49" i="43" s="1"/>
  <c r="I49" i="43" s="1"/>
  <c r="E45" i="31"/>
  <c r="G45" i="43" s="1"/>
  <c r="I45" i="43" s="1"/>
  <c r="AF82" i="31"/>
  <c r="AF91" i="31" s="1"/>
  <c r="G24" i="43"/>
  <c r="I19" i="43"/>
  <c r="M61" i="19"/>
  <c r="J82" i="19"/>
  <c r="J91" i="19" s="1"/>
  <c r="F72" i="59"/>
  <c r="D71" i="59"/>
  <c r="F71" i="60" s="1"/>
  <c r="H71" i="60" s="1"/>
  <c r="H39" i="60"/>
  <c r="L12" i="58"/>
  <c r="F12" i="58"/>
  <c r="F16" i="58" s="1"/>
  <c r="H16" i="58"/>
  <c r="H81" i="42"/>
  <c r="I75" i="42"/>
  <c r="H60" i="42"/>
  <c r="E29" i="42"/>
  <c r="D24" i="30"/>
  <c r="L70" i="18"/>
  <c r="F70" i="18"/>
  <c r="F72" i="18" s="1"/>
  <c r="F60" i="18"/>
  <c r="L60" i="18"/>
  <c r="D60" i="42" s="1"/>
  <c r="I36" i="18"/>
  <c r="G32" i="18"/>
  <c r="M32" i="18"/>
  <c r="L14" i="18"/>
  <c r="D14" i="42" s="1"/>
  <c r="F14" i="18"/>
  <c r="L71" i="53"/>
  <c r="D71" i="52" s="1"/>
  <c r="F71" i="53"/>
  <c r="L60" i="53"/>
  <c r="D60" i="52" s="1"/>
  <c r="F60" i="53"/>
  <c r="F61" i="53" s="1"/>
  <c r="G13" i="53"/>
  <c r="G16" i="53" s="1"/>
  <c r="I16" i="53"/>
  <c r="D60" i="54"/>
  <c r="F60" i="52" s="1"/>
  <c r="H60" i="52" s="1"/>
  <c r="F61" i="54"/>
  <c r="F40" i="52"/>
  <c r="D42" i="54"/>
  <c r="D43" i="54" s="1"/>
  <c r="P82" i="54"/>
  <c r="N653" i="44" s="1"/>
  <c r="N651" i="44"/>
  <c r="P91" i="31"/>
  <c r="E21" i="31"/>
  <c r="G21" i="43" s="1"/>
  <c r="I21" i="43" s="1"/>
  <c r="L82" i="31"/>
  <c r="X82" i="31"/>
  <c r="F79" i="19"/>
  <c r="L79" i="19"/>
  <c r="D79" i="43" s="1"/>
  <c r="D79" i="5" s="1"/>
  <c r="F75" i="19"/>
  <c r="L75" i="19"/>
  <c r="D75" i="43" s="1"/>
  <c r="F36" i="30"/>
  <c r="F79" i="18"/>
  <c r="F34" i="18"/>
  <c r="L34" i="18"/>
  <c r="D34" i="42" s="1"/>
  <c r="F16" i="18"/>
  <c r="I74" i="52"/>
  <c r="M34" i="53"/>
  <c r="I36" i="53"/>
  <c r="M20" i="53"/>
  <c r="E20" i="52" s="1"/>
  <c r="E24" i="52" s="1"/>
  <c r="I24" i="53"/>
  <c r="E79" i="54"/>
  <c r="G79" i="52" s="1"/>
  <c r="I79" i="52" s="1"/>
  <c r="D71" i="54"/>
  <c r="F71" i="52" s="1"/>
  <c r="F72" i="54"/>
  <c r="AB43" i="54"/>
  <c r="AB82" i="54" s="1"/>
  <c r="Z653" i="44" s="1"/>
  <c r="F43" i="54"/>
  <c r="AK36" i="54"/>
  <c r="AC36" i="54"/>
  <c r="U36" i="54"/>
  <c r="M36" i="54"/>
  <c r="D56" i="6"/>
  <c r="AA82" i="6"/>
  <c r="K82" i="6"/>
  <c r="D81" i="31"/>
  <c r="F81" i="43" s="1"/>
  <c r="F81" i="5" s="1"/>
  <c r="H81" i="5" s="1"/>
  <c r="D79" i="31"/>
  <c r="F79" i="43" s="1"/>
  <c r="H79" i="43" s="1"/>
  <c r="H39" i="43"/>
  <c r="E27" i="31"/>
  <c r="D40" i="43"/>
  <c r="G36" i="19"/>
  <c r="E36" i="60"/>
  <c r="E82" i="60" s="1"/>
  <c r="F39" i="18"/>
  <c r="L39" i="18"/>
  <c r="D39" i="42" s="1"/>
  <c r="D39" i="5" s="1"/>
  <c r="F27" i="18"/>
  <c r="F29" i="18" s="1"/>
  <c r="L27" i="18"/>
  <c r="D59" i="52"/>
  <c r="D61" i="52" s="1"/>
  <c r="L61" i="53"/>
  <c r="H36" i="53"/>
  <c r="D79" i="54"/>
  <c r="F79" i="52" s="1"/>
  <c r="H79" i="52" s="1"/>
  <c r="E40" i="54"/>
  <c r="G42" i="54"/>
  <c r="AE36" i="54"/>
  <c r="H23" i="52"/>
  <c r="G16" i="59"/>
  <c r="E11" i="59"/>
  <c r="I87" i="43"/>
  <c r="D76" i="31"/>
  <c r="F76" i="43" s="1"/>
  <c r="G70" i="43"/>
  <c r="E72" i="31"/>
  <c r="H51" i="43"/>
  <c r="H49" i="43"/>
  <c r="AO36" i="31"/>
  <c r="AO82" i="31" s="1"/>
  <c r="AO91" i="31" s="1"/>
  <c r="AG36" i="31"/>
  <c r="AG82" i="31" s="1"/>
  <c r="AG91" i="31" s="1"/>
  <c r="Y36" i="31"/>
  <c r="Y82" i="31" s="1"/>
  <c r="E33" i="31"/>
  <c r="G33" i="43" s="1"/>
  <c r="I33" i="43" s="1"/>
  <c r="E13" i="31"/>
  <c r="G13" i="43" s="1"/>
  <c r="I13" i="43" s="1"/>
  <c r="F88" i="19"/>
  <c r="L88" i="19"/>
  <c r="D88" i="43" s="1"/>
  <c r="L86" i="19"/>
  <c r="F86" i="19"/>
  <c r="F89" i="19" s="1"/>
  <c r="H89" i="19"/>
  <c r="F65" i="19"/>
  <c r="F66" i="19" s="1"/>
  <c r="L65" i="19"/>
  <c r="D65" i="43" s="1"/>
  <c r="L32" i="19"/>
  <c r="F32" i="19"/>
  <c r="H36" i="19"/>
  <c r="D19" i="43"/>
  <c r="D24" i="43" s="1"/>
  <c r="L24" i="19"/>
  <c r="L14" i="19"/>
  <c r="D14" i="43" s="1"/>
  <c r="F14" i="19"/>
  <c r="F16" i="19" s="1"/>
  <c r="H16" i="19"/>
  <c r="H32" i="52"/>
  <c r="H36" i="52" s="1"/>
  <c r="F36" i="52"/>
  <c r="F70" i="53"/>
  <c r="L70" i="53"/>
  <c r="G66" i="53"/>
  <c r="I42" i="53"/>
  <c r="I43" i="53" s="1"/>
  <c r="G40" i="53"/>
  <c r="G42" i="53" s="1"/>
  <c r="G43" i="53" s="1"/>
  <c r="D55" i="54"/>
  <c r="F55" i="52" s="1"/>
  <c r="H55" i="52" s="1"/>
  <c r="F56" i="54"/>
  <c r="E51" i="54"/>
  <c r="G51" i="52" s="1"/>
  <c r="I51" i="52" s="1"/>
  <c r="H28" i="52"/>
  <c r="E20" i="54"/>
  <c r="G20" i="52" s="1"/>
  <c r="AH82" i="54"/>
  <c r="D54" i="31"/>
  <c r="Q36" i="31"/>
  <c r="I36" i="31"/>
  <c r="K82" i="31"/>
  <c r="AI16" i="31"/>
  <c r="AA16" i="31"/>
  <c r="E64" i="43"/>
  <c r="E66" i="43" s="1"/>
  <c r="L41" i="19"/>
  <c r="D41" i="43" s="1"/>
  <c r="H41" i="43" s="1"/>
  <c r="F41" i="19"/>
  <c r="F42" i="19" s="1"/>
  <c r="F43" i="19" s="1"/>
  <c r="H42" i="19"/>
  <c r="H43" i="19" s="1"/>
  <c r="M29" i="58"/>
  <c r="E27" i="60"/>
  <c r="E29" i="60" s="1"/>
  <c r="D75" i="23"/>
  <c r="F75" i="35" s="1"/>
  <c r="H75" i="35" s="1"/>
  <c r="H56" i="18"/>
  <c r="H42" i="18"/>
  <c r="H43" i="18" s="1"/>
  <c r="F20" i="18"/>
  <c r="F24" i="18" s="1"/>
  <c r="L20" i="18"/>
  <c r="D20" i="42" s="1"/>
  <c r="H72" i="53"/>
  <c r="F66" i="53"/>
  <c r="L54" i="53"/>
  <c r="L42" i="53"/>
  <c r="D40" i="52"/>
  <c r="D42" i="52" s="1"/>
  <c r="D43" i="52" s="1"/>
  <c r="D29" i="52"/>
  <c r="L14" i="53"/>
  <c r="D14" i="52" s="1"/>
  <c r="H14" i="52" s="1"/>
  <c r="D76" i="54"/>
  <c r="F76" i="52" s="1"/>
  <c r="H76" i="52" s="1"/>
  <c r="D59" i="54"/>
  <c r="D36" i="54"/>
  <c r="I24" i="54"/>
  <c r="E22" i="54"/>
  <c r="G22" i="52" s="1"/>
  <c r="I22" i="52" s="1"/>
  <c r="AO24" i="54"/>
  <c r="AO82" i="54" s="1"/>
  <c r="AG24" i="54"/>
  <c r="Y24" i="54"/>
  <c r="Y82" i="54" s="1"/>
  <c r="W653" i="44" s="1"/>
  <c r="Q24" i="54"/>
  <c r="D20" i="54"/>
  <c r="F20" i="52" s="1"/>
  <c r="H20" i="52" s="1"/>
  <c r="E24" i="59"/>
  <c r="G19" i="60"/>
  <c r="AC82" i="6"/>
  <c r="U82" i="6"/>
  <c r="M16" i="6"/>
  <c r="D86" i="31"/>
  <c r="F89" i="31"/>
  <c r="D73" i="31"/>
  <c r="F73" i="43" s="1"/>
  <c r="D64" i="31"/>
  <c r="F66" i="31"/>
  <c r="I55" i="43"/>
  <c r="I24" i="31"/>
  <c r="AL82" i="31"/>
  <c r="AL91" i="31" s="1"/>
  <c r="AD82" i="31"/>
  <c r="V82" i="31"/>
  <c r="M16" i="19"/>
  <c r="I28" i="60"/>
  <c r="F19" i="60"/>
  <c r="D16" i="35"/>
  <c r="F19" i="43"/>
  <c r="D24" i="31"/>
  <c r="AK16" i="31"/>
  <c r="AC16" i="31"/>
  <c r="U16" i="31"/>
  <c r="M16" i="31"/>
  <c r="F11" i="43"/>
  <c r="G89" i="19"/>
  <c r="D59" i="43"/>
  <c r="F55" i="19"/>
  <c r="F56" i="19" s="1"/>
  <c r="L55" i="19"/>
  <c r="D55" i="43" s="1"/>
  <c r="F47" i="19"/>
  <c r="L47" i="19"/>
  <c r="D47" i="43" s="1"/>
  <c r="H47" i="43" s="1"/>
  <c r="F39" i="19"/>
  <c r="L39" i="19"/>
  <c r="D39" i="43" s="1"/>
  <c r="F34" i="19"/>
  <c r="L34" i="19"/>
  <c r="D34" i="43" s="1"/>
  <c r="L22" i="19"/>
  <c r="D22" i="43" s="1"/>
  <c r="H22" i="43" s="1"/>
  <c r="F22" i="19"/>
  <c r="F66" i="59"/>
  <c r="D65" i="59"/>
  <c r="F65" i="60" s="1"/>
  <c r="D49" i="59"/>
  <c r="F49" i="60" s="1"/>
  <c r="H49" i="60" s="1"/>
  <c r="S82" i="59"/>
  <c r="Q654" i="44" s="1"/>
  <c r="F21" i="58"/>
  <c r="F24" i="58" s="1"/>
  <c r="H24" i="58"/>
  <c r="L21" i="58"/>
  <c r="D21" i="60" s="1"/>
  <c r="G24" i="58"/>
  <c r="L24" i="11"/>
  <c r="D19" i="35"/>
  <c r="D24" i="35" s="1"/>
  <c r="L34" i="53"/>
  <c r="D34" i="52" s="1"/>
  <c r="L29" i="53"/>
  <c r="L12" i="53"/>
  <c r="D12" i="52" s="1"/>
  <c r="H12" i="52" s="1"/>
  <c r="D78" i="54"/>
  <c r="F78" i="52" s="1"/>
  <c r="H78" i="52" s="1"/>
  <c r="E77" i="54"/>
  <c r="G77" i="52" s="1"/>
  <c r="I77" i="52" s="1"/>
  <c r="AN56" i="54"/>
  <c r="AF56" i="54"/>
  <c r="X56" i="54"/>
  <c r="H34" i="52"/>
  <c r="E28" i="54"/>
  <c r="G28" i="52" s="1"/>
  <c r="I28" i="52" s="1"/>
  <c r="G29" i="54"/>
  <c r="D15" i="54"/>
  <c r="F15" i="52" s="1"/>
  <c r="H15" i="52" s="1"/>
  <c r="AM16" i="54"/>
  <c r="AM82" i="54" s="1"/>
  <c r="AE16" i="54"/>
  <c r="AE82" i="54" s="1"/>
  <c r="AC653" i="44" s="1"/>
  <c r="W16" i="54"/>
  <c r="W82" i="54" s="1"/>
  <c r="U653" i="44" s="1"/>
  <c r="O16" i="54"/>
  <c r="O82" i="54" s="1"/>
  <c r="M653" i="44" s="1"/>
  <c r="G16" i="54"/>
  <c r="D36" i="6"/>
  <c r="D75" i="31"/>
  <c r="F75" i="43" s="1"/>
  <c r="H75" i="43" s="1"/>
  <c r="AL61" i="31"/>
  <c r="AD61" i="31"/>
  <c r="V61" i="31"/>
  <c r="N61" i="31"/>
  <c r="F61" i="31"/>
  <c r="AN56" i="31"/>
  <c r="AF56" i="31"/>
  <c r="X56" i="31"/>
  <c r="E51" i="31"/>
  <c r="G51" i="43" s="1"/>
  <c r="I51" i="43" s="1"/>
  <c r="E40" i="31"/>
  <c r="H35" i="43"/>
  <c r="AM24" i="31"/>
  <c r="AM82" i="31" s="1"/>
  <c r="AM91" i="31" s="1"/>
  <c r="AE24" i="31"/>
  <c r="W24" i="31"/>
  <c r="W82" i="31" s="1"/>
  <c r="D54" i="43"/>
  <c r="L56" i="19"/>
  <c r="M42" i="19"/>
  <c r="H24" i="19"/>
  <c r="F20" i="19"/>
  <c r="F24" i="19" s="1"/>
  <c r="L20" i="19"/>
  <c r="D20" i="43" s="1"/>
  <c r="G40" i="60"/>
  <c r="D81" i="59"/>
  <c r="F81" i="60" s="1"/>
  <c r="H81" i="60" s="1"/>
  <c r="K82" i="59"/>
  <c r="I654" i="44" s="1"/>
  <c r="L65" i="58"/>
  <c r="D65" i="60" s="1"/>
  <c r="D66" i="60" s="1"/>
  <c r="H66" i="58"/>
  <c r="F65" i="58"/>
  <c r="D77" i="59"/>
  <c r="F77" i="60" s="1"/>
  <c r="H77" i="60" s="1"/>
  <c r="D27" i="59"/>
  <c r="AJ24" i="59"/>
  <c r="AJ82" i="59" s="1"/>
  <c r="AB24" i="59"/>
  <c r="T24" i="59"/>
  <c r="Y82" i="59"/>
  <c r="W654" i="44" s="1"/>
  <c r="L72" i="58"/>
  <c r="D70" i="60"/>
  <c r="D72" i="60" s="1"/>
  <c r="H61" i="58"/>
  <c r="F59" i="58"/>
  <c r="F61" i="58" s="1"/>
  <c r="L59" i="58"/>
  <c r="D80" i="54"/>
  <c r="F80" i="52" s="1"/>
  <c r="H80" i="52" s="1"/>
  <c r="D73" i="54"/>
  <c r="F73" i="52" s="1"/>
  <c r="H73" i="52" s="1"/>
  <c r="D64" i="54"/>
  <c r="E32" i="54"/>
  <c r="H24" i="54"/>
  <c r="H82" i="54" s="1"/>
  <c r="F653" i="44" s="1"/>
  <c r="E13" i="54"/>
  <c r="G13" i="52" s="1"/>
  <c r="I13" i="52" s="1"/>
  <c r="AI16" i="54"/>
  <c r="AI82" i="54" s="1"/>
  <c r="AA16" i="54"/>
  <c r="AA82" i="54" s="1"/>
  <c r="Y653" i="44" s="1"/>
  <c r="S16" i="54"/>
  <c r="S82" i="54" s="1"/>
  <c r="Q653" i="44" s="1"/>
  <c r="AK16" i="54"/>
  <c r="AK82" i="54" s="1"/>
  <c r="AC16" i="54"/>
  <c r="AC82" i="54" s="1"/>
  <c r="AA653" i="44" s="1"/>
  <c r="U16" i="54"/>
  <c r="M16" i="54"/>
  <c r="D24" i="6"/>
  <c r="E16" i="43"/>
  <c r="H88" i="43"/>
  <c r="AK42" i="31"/>
  <c r="AK43" i="31" s="1"/>
  <c r="AC42" i="31"/>
  <c r="AC43" i="31" s="1"/>
  <c r="U42" i="31"/>
  <c r="U43" i="31" s="1"/>
  <c r="M42" i="31"/>
  <c r="M43" i="31" s="1"/>
  <c r="AK36" i="31"/>
  <c r="AC36" i="31"/>
  <c r="U36" i="31"/>
  <c r="H14" i="43"/>
  <c r="N82" i="31"/>
  <c r="D12" i="31"/>
  <c r="F12" i="43" s="1"/>
  <c r="F16" i="31"/>
  <c r="AH82" i="31"/>
  <c r="AH91" i="31" s="1"/>
  <c r="Z82" i="31"/>
  <c r="R82" i="31"/>
  <c r="J16" i="31"/>
  <c r="F70" i="19"/>
  <c r="F72" i="19" s="1"/>
  <c r="L70" i="19"/>
  <c r="D64" i="43"/>
  <c r="L66" i="19"/>
  <c r="H56" i="19"/>
  <c r="D24" i="60"/>
  <c r="E61" i="59"/>
  <c r="AG82" i="59"/>
  <c r="D40" i="60"/>
  <c r="D42" i="60" s="1"/>
  <c r="D43" i="60" s="1"/>
  <c r="L42" i="58"/>
  <c r="L43" i="58" s="1"/>
  <c r="F70" i="60"/>
  <c r="T61" i="59"/>
  <c r="D60" i="59"/>
  <c r="F60" i="60" s="1"/>
  <c r="H60" i="60" s="1"/>
  <c r="AO82" i="59"/>
  <c r="F16" i="59"/>
  <c r="D11" i="59"/>
  <c r="M56" i="53"/>
  <c r="G36" i="53"/>
  <c r="AJ56" i="54"/>
  <c r="AB56" i="54"/>
  <c r="T56" i="54"/>
  <c r="G56" i="54"/>
  <c r="E54" i="54"/>
  <c r="H45" i="52"/>
  <c r="E41" i="54"/>
  <c r="G41" i="52" s="1"/>
  <c r="I41" i="52" s="1"/>
  <c r="E23" i="54"/>
  <c r="G23" i="52" s="1"/>
  <c r="I23" i="52" s="1"/>
  <c r="E12" i="54"/>
  <c r="G12" i="52" s="1"/>
  <c r="I12" i="52" s="1"/>
  <c r="N82" i="6"/>
  <c r="O82" i="6"/>
  <c r="H87" i="43"/>
  <c r="D71" i="31"/>
  <c r="F71" i="43" s="1"/>
  <c r="F72" i="31"/>
  <c r="D60" i="31"/>
  <c r="F60" i="43" s="1"/>
  <c r="E34" i="31"/>
  <c r="G34" i="43" s="1"/>
  <c r="G34" i="5" s="1"/>
  <c r="D36" i="31"/>
  <c r="F32" i="43"/>
  <c r="E28" i="31"/>
  <c r="G28" i="43" s="1"/>
  <c r="I28" i="43" s="1"/>
  <c r="H23" i="43"/>
  <c r="E22" i="31"/>
  <c r="G22" i="43" s="1"/>
  <c r="I22" i="43" s="1"/>
  <c r="G24" i="31"/>
  <c r="AI24" i="31"/>
  <c r="AA24" i="31"/>
  <c r="S24" i="31"/>
  <c r="S82" i="31" s="1"/>
  <c r="H66" i="19"/>
  <c r="L60" i="19"/>
  <c r="D60" i="43" s="1"/>
  <c r="F60" i="19"/>
  <c r="F61" i="19" s="1"/>
  <c r="H61" i="19"/>
  <c r="G24" i="19"/>
  <c r="G82" i="19" s="1"/>
  <c r="G91" i="19" s="1"/>
  <c r="I64" i="60"/>
  <c r="I66" i="60" s="1"/>
  <c r="G66" i="60"/>
  <c r="G59" i="60"/>
  <c r="I27" i="60"/>
  <c r="V42" i="59"/>
  <c r="V43" i="59" s="1"/>
  <c r="V82" i="59" s="1"/>
  <c r="T654" i="44" s="1"/>
  <c r="D41" i="59"/>
  <c r="F41" i="60" s="1"/>
  <c r="H41" i="60" s="1"/>
  <c r="D34" i="59"/>
  <c r="F34" i="60" s="1"/>
  <c r="T36" i="59"/>
  <c r="F49" i="58"/>
  <c r="L49" i="58"/>
  <c r="D49" i="60" s="1"/>
  <c r="P42" i="24"/>
  <c r="P43" i="24" s="1"/>
  <c r="F40" i="35"/>
  <c r="E64" i="54"/>
  <c r="F36" i="54"/>
  <c r="F82" i="54" s="1"/>
  <c r="G51" i="24"/>
  <c r="G51" i="21"/>
  <c r="E51" i="21" s="1"/>
  <c r="G51" i="33" s="1"/>
  <c r="I51" i="33" s="1"/>
  <c r="M24" i="6"/>
  <c r="E19" i="20"/>
  <c r="G24" i="20"/>
  <c r="G11" i="24"/>
  <c r="G11" i="21"/>
  <c r="E64" i="31"/>
  <c r="J36" i="31"/>
  <c r="D20" i="31"/>
  <c r="F20" i="43" s="1"/>
  <c r="M88" i="19"/>
  <c r="E88" i="43" s="1"/>
  <c r="I88" i="43" s="1"/>
  <c r="M79" i="19"/>
  <c r="E79" i="43" s="1"/>
  <c r="I79" i="43" s="1"/>
  <c r="M75" i="19"/>
  <c r="E75" i="43" s="1"/>
  <c r="E75" i="5" s="1"/>
  <c r="M70" i="19"/>
  <c r="M65" i="19"/>
  <c r="E65" i="43" s="1"/>
  <c r="I65" i="43" s="1"/>
  <c r="M55" i="19"/>
  <c r="E55" i="43" s="1"/>
  <c r="E55" i="5" s="1"/>
  <c r="M47" i="19"/>
  <c r="E47" i="43" s="1"/>
  <c r="I43" i="19"/>
  <c r="M39" i="19"/>
  <c r="E39" i="43" s="1"/>
  <c r="I39" i="43" s="1"/>
  <c r="M34" i="19"/>
  <c r="E34" i="43" s="1"/>
  <c r="M27" i="19"/>
  <c r="M20" i="19"/>
  <c r="E20" i="43" s="1"/>
  <c r="E24" i="43" s="1"/>
  <c r="L12" i="19"/>
  <c r="H64" i="60"/>
  <c r="G29" i="60"/>
  <c r="D80" i="59"/>
  <c r="F80" i="60" s="1"/>
  <c r="H80" i="60" s="1"/>
  <c r="D54" i="59"/>
  <c r="L75" i="58"/>
  <c r="D75" i="60" s="1"/>
  <c r="H75" i="60" s="1"/>
  <c r="M61" i="58"/>
  <c r="L27" i="58"/>
  <c r="H29" i="58"/>
  <c r="I35" i="35"/>
  <c r="E36" i="23"/>
  <c r="G55" i="24"/>
  <c r="G55" i="21"/>
  <c r="E55" i="21" s="1"/>
  <c r="G55" i="33" s="1"/>
  <c r="I55" i="33" s="1"/>
  <c r="E12" i="59"/>
  <c r="G12" i="60" s="1"/>
  <c r="I12" i="60" s="1"/>
  <c r="G16" i="20"/>
  <c r="G82" i="20" s="1"/>
  <c r="E11" i="20"/>
  <c r="I71" i="60"/>
  <c r="I72" i="60" s="1"/>
  <c r="E80" i="59"/>
  <c r="G80" i="60" s="1"/>
  <c r="I80" i="60" s="1"/>
  <c r="L82" i="59"/>
  <c r="J654" i="44" s="1"/>
  <c r="D35" i="59"/>
  <c r="F35" i="60" s="1"/>
  <c r="H35" i="60" s="1"/>
  <c r="D32" i="59"/>
  <c r="D22" i="59"/>
  <c r="F22" i="60" s="1"/>
  <c r="H22" i="60" s="1"/>
  <c r="H72" i="58"/>
  <c r="F70" i="58"/>
  <c r="F72" i="58" s="1"/>
  <c r="E78" i="23"/>
  <c r="G78" i="35" s="1"/>
  <c r="I78" i="35" s="1"/>
  <c r="K66" i="23"/>
  <c r="E65" i="23"/>
  <c r="G65" i="35" s="1"/>
  <c r="M11" i="11"/>
  <c r="I16" i="11"/>
  <c r="G11" i="11"/>
  <c r="D78" i="21"/>
  <c r="F78" i="33" s="1"/>
  <c r="H78" i="33" s="1"/>
  <c r="H74" i="12"/>
  <c r="L74" i="9"/>
  <c r="D74" i="33" s="1"/>
  <c r="D74" i="5" s="1"/>
  <c r="F74" i="9"/>
  <c r="H28" i="12"/>
  <c r="L28" i="9"/>
  <c r="D28" i="33" s="1"/>
  <c r="H28" i="33" s="1"/>
  <c r="H29" i="9"/>
  <c r="F28" i="9"/>
  <c r="E59" i="54"/>
  <c r="D41" i="54"/>
  <c r="F41" i="52" s="1"/>
  <c r="H41" i="52" s="1"/>
  <c r="E55" i="6"/>
  <c r="E20" i="6"/>
  <c r="G12" i="24"/>
  <c r="G12" i="21"/>
  <c r="E12" i="21" s="1"/>
  <c r="G12" i="33" s="1"/>
  <c r="I12" i="33" s="1"/>
  <c r="E11" i="6"/>
  <c r="E16" i="6" s="1"/>
  <c r="E59" i="31"/>
  <c r="D40" i="31"/>
  <c r="D76" i="59"/>
  <c r="F76" i="60" s="1"/>
  <c r="H76" i="60" s="1"/>
  <c r="O16" i="59"/>
  <c r="O82" i="59" s="1"/>
  <c r="M654" i="44" s="1"/>
  <c r="E15" i="59"/>
  <c r="G15" i="60" s="1"/>
  <c r="I15" i="60" s="1"/>
  <c r="AB82" i="59"/>
  <c r="Z654" i="44" s="1"/>
  <c r="D14" i="59"/>
  <c r="F14" i="60" s="1"/>
  <c r="H14" i="60" s="1"/>
  <c r="T16" i="59"/>
  <c r="T82" i="59" s="1"/>
  <c r="R654" i="44" s="1"/>
  <c r="H42" i="58"/>
  <c r="H43" i="58" s="1"/>
  <c r="F40" i="58"/>
  <c r="F42" i="58" s="1"/>
  <c r="V66" i="23"/>
  <c r="V64" i="24"/>
  <c r="D64" i="23"/>
  <c r="F66" i="23"/>
  <c r="D27" i="54"/>
  <c r="E54" i="59"/>
  <c r="G56" i="59"/>
  <c r="G24" i="55"/>
  <c r="E19" i="55"/>
  <c r="E86" i="31"/>
  <c r="F36" i="31"/>
  <c r="G70" i="19"/>
  <c r="G72" i="19" s="1"/>
  <c r="I66" i="19"/>
  <c r="I56" i="19"/>
  <c r="G27" i="19"/>
  <c r="G29" i="19" s="1"/>
  <c r="E81" i="59"/>
  <c r="G81" i="60" s="1"/>
  <c r="I81" i="60" s="1"/>
  <c r="T72" i="59"/>
  <c r="E72" i="59"/>
  <c r="D40" i="59"/>
  <c r="F24" i="59"/>
  <c r="R24" i="59"/>
  <c r="R82" i="59" s="1"/>
  <c r="P654" i="44" s="1"/>
  <c r="AM16" i="59"/>
  <c r="AM82" i="59" s="1"/>
  <c r="AE16" i="59"/>
  <c r="AE82" i="59" s="1"/>
  <c r="AC654" i="44" s="1"/>
  <c r="W16" i="59"/>
  <c r="W82" i="59" s="1"/>
  <c r="U654" i="44" s="1"/>
  <c r="M56" i="58"/>
  <c r="L34" i="58"/>
  <c r="H36" i="58"/>
  <c r="M36" i="58"/>
  <c r="D72" i="35"/>
  <c r="AC82" i="23"/>
  <c r="AA641" i="44" s="1"/>
  <c r="M66" i="11"/>
  <c r="E65" i="35"/>
  <c r="AE32" i="24"/>
  <c r="AE36" i="21"/>
  <c r="W32" i="24"/>
  <c r="W36" i="21"/>
  <c r="I32" i="24"/>
  <c r="I36" i="24" s="1"/>
  <c r="E32" i="21"/>
  <c r="I36" i="21"/>
  <c r="I82" i="21" s="1"/>
  <c r="G54" i="24"/>
  <c r="G54" i="21"/>
  <c r="G16" i="6"/>
  <c r="G82" i="6" s="1"/>
  <c r="I16" i="31"/>
  <c r="H20" i="60"/>
  <c r="D78" i="59"/>
  <c r="F78" i="60" s="1"/>
  <c r="H78" i="60" s="1"/>
  <c r="D55" i="59"/>
  <c r="F55" i="60" s="1"/>
  <c r="H55" i="60" s="1"/>
  <c r="AH24" i="59"/>
  <c r="AH82" i="59" s="1"/>
  <c r="Z24" i="59"/>
  <c r="Z82" i="59" s="1"/>
  <c r="X654" i="44" s="1"/>
  <c r="F66" i="58"/>
  <c r="F36" i="58"/>
  <c r="L74" i="24"/>
  <c r="D74" i="23"/>
  <c r="F74" i="35" s="1"/>
  <c r="I13" i="35"/>
  <c r="AI16" i="23"/>
  <c r="AA16" i="23"/>
  <c r="S11" i="24"/>
  <c r="S16" i="23"/>
  <c r="K16" i="23"/>
  <c r="I72" i="54"/>
  <c r="M56" i="6"/>
  <c r="E54" i="6"/>
  <c r="E56" i="6" s="1"/>
  <c r="G24" i="6"/>
  <c r="G24" i="59"/>
  <c r="I72" i="31"/>
  <c r="H29" i="31"/>
  <c r="H82" i="31" s="1"/>
  <c r="I36" i="19"/>
  <c r="I82" i="19" s="1"/>
  <c r="I91" i="19" s="1"/>
  <c r="F66" i="60"/>
  <c r="D74" i="59"/>
  <c r="F74" i="60" s="1"/>
  <c r="H74" i="60" s="1"/>
  <c r="D59" i="59"/>
  <c r="D47" i="59"/>
  <c r="F47" i="60" s="1"/>
  <c r="H47" i="60" s="1"/>
  <c r="AN36" i="59"/>
  <c r="AN82" i="59" s="1"/>
  <c r="AF36" i="59"/>
  <c r="AF82" i="59" s="1"/>
  <c r="X36" i="59"/>
  <c r="X82" i="59" s="1"/>
  <c r="V654" i="44" s="1"/>
  <c r="F36" i="59"/>
  <c r="D33" i="59"/>
  <c r="F33" i="60" s="1"/>
  <c r="H33" i="60" s="1"/>
  <c r="E29" i="59"/>
  <c r="AK16" i="59"/>
  <c r="AK82" i="59" s="1"/>
  <c r="AC16" i="59"/>
  <c r="AC82" i="59" s="1"/>
  <c r="AA654" i="44" s="1"/>
  <c r="U16" i="59"/>
  <c r="U82" i="59" s="1"/>
  <c r="S654" i="44" s="1"/>
  <c r="F74" i="58"/>
  <c r="M72" i="58"/>
  <c r="F39" i="58"/>
  <c r="L24" i="58"/>
  <c r="L13" i="58"/>
  <c r="D13" i="60" s="1"/>
  <c r="H13" i="60" s="1"/>
  <c r="M16" i="58"/>
  <c r="E73" i="23"/>
  <c r="G73" i="35" s="1"/>
  <c r="I73" i="35" s="1"/>
  <c r="M72" i="11"/>
  <c r="E70" i="35"/>
  <c r="E72" i="35" s="1"/>
  <c r="E60" i="59"/>
  <c r="G60" i="60" s="1"/>
  <c r="I60" i="60" s="1"/>
  <c r="E32" i="59"/>
  <c r="E23" i="59"/>
  <c r="G23" i="60" s="1"/>
  <c r="I23" i="60" s="1"/>
  <c r="D79" i="23"/>
  <c r="F79" i="35" s="1"/>
  <c r="H79" i="35" s="1"/>
  <c r="D59" i="23"/>
  <c r="G42" i="23"/>
  <c r="G43" i="23" s="1"/>
  <c r="E41" i="23"/>
  <c r="G41" i="35" s="1"/>
  <c r="I41" i="35" s="1"/>
  <c r="Q32" i="24"/>
  <c r="Q36" i="24" s="1"/>
  <c r="Q36" i="23"/>
  <c r="S27" i="24"/>
  <c r="S29" i="23"/>
  <c r="H21" i="35"/>
  <c r="O19" i="24"/>
  <c r="O24" i="23"/>
  <c r="E19" i="23"/>
  <c r="G24" i="23"/>
  <c r="J77" i="24"/>
  <c r="D76" i="21"/>
  <c r="F76" i="33" s="1"/>
  <c r="H76" i="33" s="1"/>
  <c r="AA60" i="24"/>
  <c r="AA61" i="21"/>
  <c r="S60" i="24"/>
  <c r="E60" i="24" s="1"/>
  <c r="G60" i="36" s="1"/>
  <c r="S61" i="21"/>
  <c r="K60" i="24"/>
  <c r="K61" i="21"/>
  <c r="AE61" i="21"/>
  <c r="AE59" i="24"/>
  <c r="AE61" i="24" s="1"/>
  <c r="W59" i="24"/>
  <c r="W61" i="24" s="1"/>
  <c r="W61" i="21"/>
  <c r="O59" i="24"/>
  <c r="O61" i="24" s="1"/>
  <c r="O61" i="21"/>
  <c r="G61" i="21"/>
  <c r="E59" i="21"/>
  <c r="L86" i="9"/>
  <c r="H86" i="12"/>
  <c r="H89" i="12" s="1"/>
  <c r="H89" i="9"/>
  <c r="F29" i="9"/>
  <c r="L42" i="24"/>
  <c r="L43" i="24" s="1"/>
  <c r="W61" i="59"/>
  <c r="G78" i="58"/>
  <c r="G74" i="58"/>
  <c r="I66" i="58"/>
  <c r="G65" i="58"/>
  <c r="G66" i="58" s="1"/>
  <c r="I56" i="58"/>
  <c r="G55" i="58"/>
  <c r="G56" i="58" s="1"/>
  <c r="G47" i="58"/>
  <c r="G39" i="58"/>
  <c r="G43" i="58" s="1"/>
  <c r="G34" i="58"/>
  <c r="G36" i="58" s="1"/>
  <c r="G27" i="58"/>
  <c r="G29" i="58" s="1"/>
  <c r="G20" i="58"/>
  <c r="G12" i="58"/>
  <c r="G16" i="58" s="1"/>
  <c r="G82" i="58" s="1"/>
  <c r="E75" i="23"/>
  <c r="G75" i="35" s="1"/>
  <c r="I75" i="35" s="1"/>
  <c r="G72" i="23"/>
  <c r="E70" i="23"/>
  <c r="E64" i="23"/>
  <c r="D14" i="23"/>
  <c r="F14" i="35" s="1"/>
  <c r="H14" i="35" s="1"/>
  <c r="G79" i="11"/>
  <c r="M79" i="11"/>
  <c r="E79" i="35" s="1"/>
  <c r="W39" i="24"/>
  <c r="W43" i="21"/>
  <c r="I39" i="24"/>
  <c r="E39" i="21"/>
  <c r="G39" i="33" s="1"/>
  <c r="I39" i="33" s="1"/>
  <c r="H47" i="12"/>
  <c r="L47" i="9"/>
  <c r="D47" i="33" s="1"/>
  <c r="H47" i="33" s="1"/>
  <c r="F47" i="9"/>
  <c r="I40" i="12"/>
  <c r="I42" i="9"/>
  <c r="I43" i="9" s="1"/>
  <c r="M40" i="9"/>
  <c r="G40" i="9"/>
  <c r="H87" i="36"/>
  <c r="E35" i="59"/>
  <c r="G35" i="60" s="1"/>
  <c r="I35" i="60" s="1"/>
  <c r="I36" i="58"/>
  <c r="I29" i="58"/>
  <c r="I82" i="58" s="1"/>
  <c r="I32" i="35"/>
  <c r="D73" i="23"/>
  <c r="F73" i="35" s="1"/>
  <c r="H73" i="35" s="1"/>
  <c r="D70" i="23"/>
  <c r="E51" i="23"/>
  <c r="G51" i="35" s="1"/>
  <c r="I51" i="35" s="1"/>
  <c r="G78" i="11"/>
  <c r="M78" i="11"/>
  <c r="E78" i="35" s="1"/>
  <c r="L70" i="24"/>
  <c r="L72" i="24" s="1"/>
  <c r="Y56" i="21"/>
  <c r="Y54" i="24"/>
  <c r="Y56" i="24" s="1"/>
  <c r="K54" i="24"/>
  <c r="K56" i="21"/>
  <c r="E49" i="21"/>
  <c r="G49" i="33" s="1"/>
  <c r="AA41" i="24"/>
  <c r="AA42" i="21"/>
  <c r="AA43" i="21" s="1"/>
  <c r="S41" i="24"/>
  <c r="S42" i="21"/>
  <c r="S43" i="21" s="1"/>
  <c r="K41" i="24"/>
  <c r="K42" i="21"/>
  <c r="K43" i="21" s="1"/>
  <c r="M35" i="24"/>
  <c r="E35" i="21"/>
  <c r="G35" i="33" s="1"/>
  <c r="Z21" i="24"/>
  <c r="Z24" i="21"/>
  <c r="R21" i="24"/>
  <c r="R24" i="21"/>
  <c r="I71" i="12"/>
  <c r="G71" i="9"/>
  <c r="M71" i="9"/>
  <c r="E71" i="33" s="1"/>
  <c r="E71" i="5" s="1"/>
  <c r="I23" i="12"/>
  <c r="G23" i="9"/>
  <c r="M23" i="9"/>
  <c r="E23" i="33" s="1"/>
  <c r="E23" i="5" s="1"/>
  <c r="N71" i="24"/>
  <c r="E66" i="35"/>
  <c r="AB72" i="23"/>
  <c r="AB70" i="24"/>
  <c r="AB72" i="24" s="1"/>
  <c r="S56" i="23"/>
  <c r="S54" i="24"/>
  <c r="S56" i="24" s="1"/>
  <c r="P33" i="24"/>
  <c r="P36" i="23"/>
  <c r="D29" i="23"/>
  <c r="F27" i="35"/>
  <c r="AO24" i="23"/>
  <c r="AG24" i="23"/>
  <c r="Y24" i="23"/>
  <c r="Q24" i="23"/>
  <c r="I24" i="23"/>
  <c r="E15" i="23"/>
  <c r="G15" i="35" s="1"/>
  <c r="I15" i="35" s="1"/>
  <c r="F47" i="11"/>
  <c r="L47" i="11"/>
  <c r="D47" i="35" s="1"/>
  <c r="H47" i="35" s="1"/>
  <c r="G35" i="11"/>
  <c r="G36" i="11" s="1"/>
  <c r="M35" i="11"/>
  <c r="E35" i="35" s="1"/>
  <c r="F88" i="24"/>
  <c r="D88" i="24" s="1"/>
  <c r="F88" i="36" s="1"/>
  <c r="D88" i="21"/>
  <c r="F88" i="33" s="1"/>
  <c r="I74" i="24"/>
  <c r="AE71" i="24"/>
  <c r="AE72" i="21"/>
  <c r="W71" i="24"/>
  <c r="W72" i="21"/>
  <c r="O71" i="24"/>
  <c r="O72" i="21"/>
  <c r="G72" i="21"/>
  <c r="E71" i="21"/>
  <c r="G71" i="33" s="1"/>
  <c r="I71" i="33" s="1"/>
  <c r="AC55" i="24"/>
  <c r="AC56" i="21"/>
  <c r="U56" i="21"/>
  <c r="U55" i="24"/>
  <c r="M55" i="24"/>
  <c r="AH91" i="24"/>
  <c r="I43" i="58"/>
  <c r="I71" i="35"/>
  <c r="H12" i="35"/>
  <c r="E74" i="23"/>
  <c r="G74" i="35" s="1"/>
  <c r="I74" i="35" s="1"/>
  <c r="AI66" i="23"/>
  <c r="AA66" i="23"/>
  <c r="S66" i="23"/>
  <c r="E55" i="23"/>
  <c r="E40" i="23"/>
  <c r="D16" i="23"/>
  <c r="F11" i="35"/>
  <c r="M54" i="11"/>
  <c r="G54" i="11"/>
  <c r="G56" i="11" s="1"/>
  <c r="M42" i="11"/>
  <c r="M43" i="11" s="1"/>
  <c r="E40" i="35"/>
  <c r="E42" i="35" s="1"/>
  <c r="E43" i="35" s="1"/>
  <c r="X80" i="24"/>
  <c r="P80" i="24"/>
  <c r="H80" i="24"/>
  <c r="D80" i="24" s="1"/>
  <c r="F80" i="36" s="1"/>
  <c r="Y78" i="24"/>
  <c r="Q78" i="24"/>
  <c r="H76" i="24"/>
  <c r="AC64" i="24"/>
  <c r="AC66" i="24" s="1"/>
  <c r="AC66" i="21"/>
  <c r="U66" i="21"/>
  <c r="U64" i="24"/>
  <c r="U66" i="24" s="1"/>
  <c r="M64" i="24"/>
  <c r="M66" i="24" s="1"/>
  <c r="M66" i="21"/>
  <c r="E64" i="21"/>
  <c r="AN82" i="21"/>
  <c r="AN91" i="21" s="1"/>
  <c r="AF82" i="21"/>
  <c r="AF91" i="21" s="1"/>
  <c r="I75" i="12"/>
  <c r="M75" i="9"/>
  <c r="E75" i="33" s="1"/>
  <c r="G75" i="9"/>
  <c r="E79" i="23"/>
  <c r="G79" i="35" s="1"/>
  <c r="D71" i="23"/>
  <c r="F71" i="35" s="1"/>
  <c r="H71" i="35" s="1"/>
  <c r="F72" i="23"/>
  <c r="R72" i="24"/>
  <c r="E45" i="23"/>
  <c r="G45" i="35" s="1"/>
  <c r="I45" i="35" s="1"/>
  <c r="E23" i="23"/>
  <c r="G23" i="35" s="1"/>
  <c r="I23" i="35" s="1"/>
  <c r="I16" i="23"/>
  <c r="E12" i="23"/>
  <c r="G12" i="35" s="1"/>
  <c r="I12" i="35" s="1"/>
  <c r="M73" i="11"/>
  <c r="E73" i="35" s="1"/>
  <c r="G73" i="11"/>
  <c r="G43" i="11"/>
  <c r="M12" i="11"/>
  <c r="E12" i="35" s="1"/>
  <c r="G12" i="11"/>
  <c r="E29" i="33"/>
  <c r="Z81" i="24"/>
  <c r="X65" i="24"/>
  <c r="H65" i="24"/>
  <c r="AA28" i="24"/>
  <c r="AA29" i="21"/>
  <c r="S28" i="24"/>
  <c r="S29" i="21"/>
  <c r="K28" i="24"/>
  <c r="K29" i="21"/>
  <c r="AE27" i="24"/>
  <c r="AE29" i="21"/>
  <c r="W27" i="24"/>
  <c r="W29" i="21"/>
  <c r="E27" i="21"/>
  <c r="D23" i="21"/>
  <c r="F23" i="33" s="1"/>
  <c r="H23" i="33" s="1"/>
  <c r="R72" i="23"/>
  <c r="E59" i="23"/>
  <c r="D51" i="23"/>
  <c r="F51" i="35" s="1"/>
  <c r="Q42" i="23"/>
  <c r="Q43" i="23" s="1"/>
  <c r="D35" i="23"/>
  <c r="F35" i="35" s="1"/>
  <c r="H35" i="35" s="1"/>
  <c r="R34" i="24"/>
  <c r="R36" i="23"/>
  <c r="E33" i="23"/>
  <c r="G33" i="35" s="1"/>
  <c r="D28" i="23"/>
  <c r="F28" i="35" s="1"/>
  <c r="H28" i="35" s="1"/>
  <c r="L43" i="11"/>
  <c r="M33" i="11"/>
  <c r="I36" i="11"/>
  <c r="F12" i="11"/>
  <c r="L12" i="11"/>
  <c r="D12" i="35" s="1"/>
  <c r="R81" i="24"/>
  <c r="J81" i="24"/>
  <c r="O80" i="24"/>
  <c r="AB79" i="24"/>
  <c r="X78" i="24"/>
  <c r="P78" i="24"/>
  <c r="H78" i="24"/>
  <c r="Y76" i="24"/>
  <c r="Q76" i="24"/>
  <c r="T75" i="24"/>
  <c r="AE64" i="24"/>
  <c r="AE66" i="24" s="1"/>
  <c r="W64" i="24"/>
  <c r="W66" i="24" s="1"/>
  <c r="O64" i="24"/>
  <c r="O66" i="24" s="1"/>
  <c r="S56" i="21"/>
  <c r="T55" i="24"/>
  <c r="F54" i="33"/>
  <c r="AA45" i="24"/>
  <c r="S45" i="24"/>
  <c r="K45" i="24"/>
  <c r="AE42" i="24"/>
  <c r="AE43" i="24" s="1"/>
  <c r="I40" i="24"/>
  <c r="I42" i="21"/>
  <c r="I43" i="21" s="1"/>
  <c r="Y34" i="24"/>
  <c r="K34" i="24"/>
  <c r="X33" i="24"/>
  <c r="X36" i="21"/>
  <c r="D15" i="21"/>
  <c r="F15" i="33" s="1"/>
  <c r="H15" i="33" s="1"/>
  <c r="Z14" i="24"/>
  <c r="Z16" i="21"/>
  <c r="R14" i="24"/>
  <c r="R16" i="21"/>
  <c r="R82" i="21" s="1"/>
  <c r="J14" i="24"/>
  <c r="D14" i="21"/>
  <c r="F14" i="33" s="1"/>
  <c r="J16" i="21"/>
  <c r="AB11" i="24"/>
  <c r="AB16" i="21"/>
  <c r="T11" i="24"/>
  <c r="T16" i="21"/>
  <c r="T82" i="21" s="1"/>
  <c r="H59" i="12"/>
  <c r="H61" i="9"/>
  <c r="F59" i="9"/>
  <c r="L59" i="9"/>
  <c r="I19" i="12"/>
  <c r="G19" i="9"/>
  <c r="I24" i="9"/>
  <c r="L16" i="9"/>
  <c r="E60" i="23"/>
  <c r="G60" i="35" s="1"/>
  <c r="I60" i="35" s="1"/>
  <c r="Q56" i="24"/>
  <c r="D54" i="23"/>
  <c r="D33" i="23"/>
  <c r="F33" i="35" s="1"/>
  <c r="H33" i="35" s="1"/>
  <c r="E21" i="23"/>
  <c r="G21" i="35" s="1"/>
  <c r="I21" i="35" s="1"/>
  <c r="F65" i="11"/>
  <c r="H66" i="11"/>
  <c r="L65" i="11"/>
  <c r="D65" i="35" s="1"/>
  <c r="F29" i="33"/>
  <c r="H27" i="33"/>
  <c r="Y81" i="24"/>
  <c r="Q81" i="24"/>
  <c r="E81" i="21"/>
  <c r="G81" i="33" s="1"/>
  <c r="I81" i="33" s="1"/>
  <c r="N80" i="24"/>
  <c r="AA79" i="24"/>
  <c r="W78" i="24"/>
  <c r="AB77" i="24"/>
  <c r="T77" i="24"/>
  <c r="L77" i="24"/>
  <c r="E76" i="21"/>
  <c r="G76" i="33" s="1"/>
  <c r="I76" i="33" s="1"/>
  <c r="AA73" i="24"/>
  <c r="S73" i="24"/>
  <c r="K73" i="24"/>
  <c r="AC70" i="24"/>
  <c r="AC72" i="24" s="1"/>
  <c r="U70" i="24"/>
  <c r="M70" i="24"/>
  <c r="M72" i="24" s="1"/>
  <c r="E70" i="21"/>
  <c r="Y65" i="24"/>
  <c r="I65" i="24"/>
  <c r="Y60" i="24"/>
  <c r="Y61" i="24" s="1"/>
  <c r="Q60" i="24"/>
  <c r="I60" i="24"/>
  <c r="I61" i="24" s="1"/>
  <c r="AA55" i="24"/>
  <c r="K55" i="24"/>
  <c r="W56" i="24"/>
  <c r="I54" i="24"/>
  <c r="I56" i="24" s="1"/>
  <c r="I56" i="21"/>
  <c r="AC47" i="24"/>
  <c r="U47" i="24"/>
  <c r="M47" i="24"/>
  <c r="E47" i="21"/>
  <c r="G47" i="33" s="1"/>
  <c r="I47" i="33" s="1"/>
  <c r="J45" i="24"/>
  <c r="Q41" i="24"/>
  <c r="E41" i="24" s="1"/>
  <c r="G41" i="36" s="1"/>
  <c r="Q42" i="21"/>
  <c r="Q43" i="21" s="1"/>
  <c r="AC35" i="24"/>
  <c r="U35" i="24"/>
  <c r="K35" i="24"/>
  <c r="Y28" i="24"/>
  <c r="Q28" i="24"/>
  <c r="I28" i="24"/>
  <c r="E28" i="21"/>
  <c r="G28" i="33" s="1"/>
  <c r="I28" i="33" s="1"/>
  <c r="AJ24" i="21"/>
  <c r="AJ82" i="21" s="1"/>
  <c r="AJ91" i="21" s="1"/>
  <c r="AB20" i="24"/>
  <c r="AB24" i="21"/>
  <c r="L19" i="24"/>
  <c r="L24" i="21"/>
  <c r="D19" i="21"/>
  <c r="AG82" i="21"/>
  <c r="AG91" i="21" s="1"/>
  <c r="AE15" i="24"/>
  <c r="W15" i="24"/>
  <c r="H88" i="12"/>
  <c r="L88" i="9"/>
  <c r="D72" i="33"/>
  <c r="H65" i="12"/>
  <c r="L65" i="9"/>
  <c r="D65" i="33" s="1"/>
  <c r="D66" i="33" s="1"/>
  <c r="F65" i="9"/>
  <c r="F66" i="9" s="1"/>
  <c r="H66" i="9"/>
  <c r="I33" i="12"/>
  <c r="G33" i="9"/>
  <c r="I36" i="9"/>
  <c r="X56" i="24"/>
  <c r="L73" i="12"/>
  <c r="D73" i="36" s="1"/>
  <c r="F73" i="12"/>
  <c r="D22" i="23"/>
  <c r="F22" i="35" s="1"/>
  <c r="H22" i="35" s="1"/>
  <c r="D15" i="23"/>
  <c r="F15" i="35" s="1"/>
  <c r="H15" i="35" s="1"/>
  <c r="F78" i="11"/>
  <c r="L78" i="11"/>
  <c r="D78" i="35" s="1"/>
  <c r="H78" i="35" s="1"/>
  <c r="M59" i="11"/>
  <c r="G45" i="11"/>
  <c r="G15" i="11"/>
  <c r="L16" i="11"/>
  <c r="I79" i="33"/>
  <c r="D29" i="33"/>
  <c r="G86" i="24"/>
  <c r="G89" i="21"/>
  <c r="E86" i="21"/>
  <c r="O81" i="24"/>
  <c r="E81" i="24" s="1"/>
  <c r="G81" i="36" s="1"/>
  <c r="AB80" i="24"/>
  <c r="T80" i="24"/>
  <c r="L80" i="24"/>
  <c r="Y79" i="24"/>
  <c r="Q79" i="24"/>
  <c r="Z77" i="24"/>
  <c r="R77" i="24"/>
  <c r="I77" i="24"/>
  <c r="E77" i="24" s="1"/>
  <c r="G77" i="36" s="1"/>
  <c r="AD76" i="24"/>
  <c r="AD74" i="24"/>
  <c r="V74" i="24"/>
  <c r="N74" i="24"/>
  <c r="Y73" i="24"/>
  <c r="Q73" i="24"/>
  <c r="I73" i="24"/>
  <c r="AD71" i="24"/>
  <c r="AA72" i="21"/>
  <c r="AA70" i="24"/>
  <c r="S70" i="24"/>
  <c r="S72" i="21"/>
  <c r="K70" i="24"/>
  <c r="K72" i="21"/>
  <c r="AE65" i="24"/>
  <c r="O65" i="24"/>
  <c r="M61" i="21"/>
  <c r="E60" i="21"/>
  <c r="G60" i="33" s="1"/>
  <c r="I60" i="33" s="1"/>
  <c r="Q55" i="24"/>
  <c r="Q56" i="21"/>
  <c r="AA51" i="24"/>
  <c r="O51" i="24"/>
  <c r="AA47" i="24"/>
  <c r="S47" i="24"/>
  <c r="K47" i="24"/>
  <c r="F40" i="33"/>
  <c r="D42" i="21"/>
  <c r="D43" i="21" s="1"/>
  <c r="AA39" i="24"/>
  <c r="M32" i="24"/>
  <c r="M36" i="24" s="1"/>
  <c r="M36" i="21"/>
  <c r="AD21" i="24"/>
  <c r="AD24" i="21"/>
  <c r="N21" i="24"/>
  <c r="N24" i="21"/>
  <c r="D21" i="21"/>
  <c r="F21" i="33" s="1"/>
  <c r="AH24" i="21"/>
  <c r="AH82" i="21" s="1"/>
  <c r="AH91" i="21" s="1"/>
  <c r="Y82" i="21"/>
  <c r="AM16" i="21"/>
  <c r="AM82" i="21" s="1"/>
  <c r="AM91" i="21" s="1"/>
  <c r="AE12" i="24"/>
  <c r="AE16" i="21"/>
  <c r="W12" i="24"/>
  <c r="W16" i="21"/>
  <c r="L87" i="12"/>
  <c r="D87" i="36" s="1"/>
  <c r="D87" i="33"/>
  <c r="D87" i="5" s="1"/>
  <c r="L72" i="9"/>
  <c r="H72" i="9"/>
  <c r="F70" i="9"/>
  <c r="H70" i="12"/>
  <c r="D40" i="33"/>
  <c r="D42" i="33" s="1"/>
  <c r="L42" i="9"/>
  <c r="H22" i="12"/>
  <c r="F22" i="9"/>
  <c r="I14" i="12"/>
  <c r="M14" i="9"/>
  <c r="E14" i="33" s="1"/>
  <c r="D49" i="23"/>
  <c r="F49" i="35" s="1"/>
  <c r="H49" i="35" s="1"/>
  <c r="AI42" i="23"/>
  <c r="AI43" i="23" s="1"/>
  <c r="AA42" i="23"/>
  <c r="AA43" i="23" s="1"/>
  <c r="S40" i="24"/>
  <c r="S42" i="23"/>
  <c r="S43" i="23" s="1"/>
  <c r="K42" i="23"/>
  <c r="K43" i="23" s="1"/>
  <c r="O36" i="23"/>
  <c r="AI36" i="23"/>
  <c r="AA36" i="23"/>
  <c r="S33" i="24"/>
  <c r="S36" i="23"/>
  <c r="K36" i="23"/>
  <c r="O36" i="24"/>
  <c r="AO29" i="23"/>
  <c r="AG29" i="23"/>
  <c r="Y29" i="23"/>
  <c r="Q29" i="23"/>
  <c r="Q82" i="23" s="1"/>
  <c r="O641" i="44" s="1"/>
  <c r="I29" i="23"/>
  <c r="AL16" i="23"/>
  <c r="AL82" i="23" s="1"/>
  <c r="AD16" i="23"/>
  <c r="AD82" i="23" s="1"/>
  <c r="AB641" i="44" s="1"/>
  <c r="N16" i="23"/>
  <c r="N82" i="23" s="1"/>
  <c r="L641" i="44" s="1"/>
  <c r="F16" i="23"/>
  <c r="F82" i="23" s="1"/>
  <c r="Q16" i="24"/>
  <c r="I29" i="11"/>
  <c r="F20" i="11"/>
  <c r="F24" i="11" s="1"/>
  <c r="L20" i="11"/>
  <c r="D20" i="35" s="1"/>
  <c r="K82" i="11"/>
  <c r="E66" i="33"/>
  <c r="H51" i="33"/>
  <c r="F89" i="21"/>
  <c r="F86" i="24"/>
  <c r="D86" i="21"/>
  <c r="AD81" i="24"/>
  <c r="V81" i="24"/>
  <c r="N81" i="24"/>
  <c r="AA80" i="24"/>
  <c r="X79" i="24"/>
  <c r="P79" i="24"/>
  <c r="H79" i="24"/>
  <c r="AB78" i="24"/>
  <c r="T78" i="24"/>
  <c r="X75" i="24"/>
  <c r="P75" i="24"/>
  <c r="H75" i="24"/>
  <c r="AC74" i="24"/>
  <c r="M74" i="24"/>
  <c r="AC71" i="24"/>
  <c r="U71" i="24"/>
  <c r="M71" i="24"/>
  <c r="F70" i="33"/>
  <c r="Y66" i="21"/>
  <c r="V65" i="24"/>
  <c r="AA64" i="24"/>
  <c r="AA66" i="24" s="1"/>
  <c r="S64" i="24"/>
  <c r="K66" i="24"/>
  <c r="W56" i="21"/>
  <c r="M49" i="24"/>
  <c r="E45" i="21"/>
  <c r="G45" i="33" s="1"/>
  <c r="I45" i="33" s="1"/>
  <c r="AA40" i="24"/>
  <c r="AA42" i="24" s="1"/>
  <c r="AA43" i="24" s="1"/>
  <c r="M40" i="24"/>
  <c r="M42" i="24" s="1"/>
  <c r="M43" i="24" s="1"/>
  <c r="E40" i="21"/>
  <c r="AK36" i="21"/>
  <c r="AC34" i="24"/>
  <c r="AC36" i="21"/>
  <c r="U34" i="24"/>
  <c r="U36" i="21"/>
  <c r="AB33" i="24"/>
  <c r="AB36" i="21"/>
  <c r="T33" i="24"/>
  <c r="T36" i="21"/>
  <c r="D33" i="21"/>
  <c r="F33" i="33" s="1"/>
  <c r="H33" i="33" s="1"/>
  <c r="F24" i="21"/>
  <c r="H32" i="12"/>
  <c r="F32" i="9"/>
  <c r="F36" i="9" s="1"/>
  <c r="L32" i="9"/>
  <c r="H36" i="9"/>
  <c r="K82" i="9"/>
  <c r="K91" i="9" s="1"/>
  <c r="D41" i="23"/>
  <c r="F41" i="35" s="1"/>
  <c r="H41" i="35" s="1"/>
  <c r="R40" i="24"/>
  <c r="R42" i="23"/>
  <c r="R43" i="23" s="1"/>
  <c r="E39" i="23"/>
  <c r="G39" i="35" s="1"/>
  <c r="I39" i="35" s="1"/>
  <c r="D32" i="23"/>
  <c r="AJ24" i="23"/>
  <c r="AJ82" i="23" s="1"/>
  <c r="AB24" i="23"/>
  <c r="AB82" i="23" s="1"/>
  <c r="Z641" i="44" s="1"/>
  <c r="T24" i="23"/>
  <c r="T82" i="23" s="1"/>
  <c r="R641" i="44" s="1"/>
  <c r="L24" i="23"/>
  <c r="L82" i="23" s="1"/>
  <c r="J641" i="44" s="1"/>
  <c r="D19" i="23"/>
  <c r="AN16" i="23"/>
  <c r="AN82" i="23" s="1"/>
  <c r="AF16" i="23"/>
  <c r="AF82" i="23" s="1"/>
  <c r="X16" i="23"/>
  <c r="X82" i="23" s="1"/>
  <c r="V641" i="44" s="1"/>
  <c r="P11" i="24"/>
  <c r="P16" i="23"/>
  <c r="H16" i="23"/>
  <c r="F74" i="11"/>
  <c r="L74" i="11"/>
  <c r="D74" i="35" s="1"/>
  <c r="G66" i="11"/>
  <c r="F55" i="11"/>
  <c r="F56" i="11" s="1"/>
  <c r="H56" i="11"/>
  <c r="L55" i="11"/>
  <c r="D55" i="35" s="1"/>
  <c r="H55" i="35" s="1"/>
  <c r="F39" i="11"/>
  <c r="F43" i="11" s="1"/>
  <c r="L39" i="11"/>
  <c r="D39" i="35" s="1"/>
  <c r="H29" i="11"/>
  <c r="F27" i="11"/>
  <c r="F29" i="11" s="1"/>
  <c r="L27" i="11"/>
  <c r="F16" i="11"/>
  <c r="Z80" i="24"/>
  <c r="R80" i="24"/>
  <c r="J80" i="24"/>
  <c r="AA78" i="24"/>
  <c r="X77" i="24"/>
  <c r="AE75" i="24"/>
  <c r="O75" i="24"/>
  <c r="AB74" i="24"/>
  <c r="T74" i="24"/>
  <c r="AE73" i="24"/>
  <c r="W73" i="24"/>
  <c r="O73" i="24"/>
  <c r="E73" i="21"/>
  <c r="G73" i="33" s="1"/>
  <c r="I73" i="33" s="1"/>
  <c r="U72" i="21"/>
  <c r="Y70" i="24"/>
  <c r="Y72" i="24" s="1"/>
  <c r="Q70" i="24"/>
  <c r="I70" i="24"/>
  <c r="AC65" i="24"/>
  <c r="U65" i="24"/>
  <c r="M65" i="24"/>
  <c r="E65" i="21"/>
  <c r="G65" i="33" s="1"/>
  <c r="I65" i="33" s="1"/>
  <c r="Y61" i="21"/>
  <c r="Q59" i="24"/>
  <c r="Q61" i="24" s="1"/>
  <c r="AA54" i="24"/>
  <c r="M54" i="24"/>
  <c r="M56" i="24" s="1"/>
  <c r="Y51" i="24"/>
  <c r="AC41" i="24"/>
  <c r="U41" i="24"/>
  <c r="M41" i="24"/>
  <c r="E41" i="21"/>
  <c r="G41" i="33" s="1"/>
  <c r="I41" i="33" s="1"/>
  <c r="Y39" i="24"/>
  <c r="K39" i="24"/>
  <c r="Y32" i="24"/>
  <c r="M28" i="24"/>
  <c r="AO29" i="21"/>
  <c r="Y27" i="24"/>
  <c r="Y29" i="21"/>
  <c r="Q27" i="24"/>
  <c r="Q29" i="24" s="1"/>
  <c r="Q29" i="21"/>
  <c r="I27" i="24"/>
  <c r="I29" i="21"/>
  <c r="P20" i="24"/>
  <c r="P24" i="21"/>
  <c r="P82" i="21" s="1"/>
  <c r="D20" i="21"/>
  <c r="F20" i="33" s="1"/>
  <c r="H20" i="33" s="1"/>
  <c r="H20" i="24"/>
  <c r="D20" i="24" s="1"/>
  <c r="F20" i="36" s="1"/>
  <c r="U12" i="24"/>
  <c r="I79" i="12"/>
  <c r="M79" i="9"/>
  <c r="E79" i="33" s="1"/>
  <c r="I60" i="12"/>
  <c r="G60" i="9"/>
  <c r="G36" i="9"/>
  <c r="F66" i="24"/>
  <c r="D64" i="24"/>
  <c r="I27" i="12"/>
  <c r="AO61" i="23"/>
  <c r="AG61" i="23"/>
  <c r="Y61" i="23"/>
  <c r="Q61" i="23"/>
  <c r="I61" i="23"/>
  <c r="K56" i="23"/>
  <c r="Q42" i="24"/>
  <c r="Q43" i="24" s="1"/>
  <c r="E27" i="23"/>
  <c r="AH24" i="23"/>
  <c r="AH82" i="23" s="1"/>
  <c r="Z24" i="23"/>
  <c r="Z82" i="23" s="1"/>
  <c r="X641" i="44" s="1"/>
  <c r="R24" i="23"/>
  <c r="J24" i="23"/>
  <c r="J82" i="23" s="1"/>
  <c r="H641" i="44" s="1"/>
  <c r="D20" i="23"/>
  <c r="F20" i="35" s="1"/>
  <c r="H20" i="35" s="1"/>
  <c r="AI24" i="23"/>
  <c r="AA24" i="23"/>
  <c r="S19" i="24"/>
  <c r="S24" i="23"/>
  <c r="K24" i="23"/>
  <c r="D13" i="23"/>
  <c r="F13" i="35" s="1"/>
  <c r="H13" i="35" s="1"/>
  <c r="AM16" i="23"/>
  <c r="AM82" i="23" s="1"/>
  <c r="AE16" i="23"/>
  <c r="AE82" i="23" s="1"/>
  <c r="AC641" i="44" s="1"/>
  <c r="W16" i="23"/>
  <c r="W82" i="23" s="1"/>
  <c r="U641" i="44" s="1"/>
  <c r="O16" i="23"/>
  <c r="O82" i="23" s="1"/>
  <c r="M641" i="44" s="1"/>
  <c r="E11" i="23"/>
  <c r="G16" i="23"/>
  <c r="G82" i="23" s="1"/>
  <c r="I72" i="11"/>
  <c r="I66" i="11"/>
  <c r="F66" i="11"/>
  <c r="I42" i="11"/>
  <c r="I43" i="11" s="1"/>
  <c r="F34" i="11"/>
  <c r="F36" i="11" s="1"/>
  <c r="L34" i="11"/>
  <c r="D34" i="35" s="1"/>
  <c r="D36" i="35" s="1"/>
  <c r="G27" i="11"/>
  <c r="G29" i="11" s="1"/>
  <c r="G23" i="11"/>
  <c r="G24" i="11" s="1"/>
  <c r="M21" i="11"/>
  <c r="E21" i="35" s="1"/>
  <c r="E24" i="35" s="1"/>
  <c r="M24" i="11"/>
  <c r="G88" i="24"/>
  <c r="E88" i="24" s="1"/>
  <c r="G88" i="36" s="1"/>
  <c r="E88" i="21"/>
  <c r="G88" i="33" s="1"/>
  <c r="AB81" i="24"/>
  <c r="T81" i="24"/>
  <c r="D81" i="24" s="1"/>
  <c r="F81" i="36" s="1"/>
  <c r="L81" i="24"/>
  <c r="AD79" i="24"/>
  <c r="V79" i="24"/>
  <c r="N79" i="24"/>
  <c r="D79" i="21"/>
  <c r="F79" i="33" s="1"/>
  <c r="H79" i="33" s="1"/>
  <c r="AA76" i="24"/>
  <c r="S76" i="24"/>
  <c r="J76" i="24"/>
  <c r="V75" i="24"/>
  <c r="N75" i="24"/>
  <c r="S74" i="24"/>
  <c r="D74" i="21"/>
  <c r="F74" i="33" s="1"/>
  <c r="Q72" i="21"/>
  <c r="Q82" i="21" s="1"/>
  <c r="AA71" i="24"/>
  <c r="S71" i="24"/>
  <c r="K71" i="24"/>
  <c r="W66" i="21"/>
  <c r="I66" i="21"/>
  <c r="U61" i="21"/>
  <c r="P59" i="24"/>
  <c r="P61" i="24" s="1"/>
  <c r="Y49" i="24"/>
  <c r="U42" i="21"/>
  <c r="U43" i="21" s="1"/>
  <c r="L41" i="24"/>
  <c r="AO42" i="21"/>
  <c r="AO43" i="21" s="1"/>
  <c r="AO82" i="21" s="1"/>
  <c r="AO91" i="21" s="1"/>
  <c r="AG42" i="21"/>
  <c r="AG43" i="21" s="1"/>
  <c r="Y40" i="24"/>
  <c r="Y42" i="24" s="1"/>
  <c r="Y42" i="21"/>
  <c r="Y43" i="21" s="1"/>
  <c r="K40" i="24"/>
  <c r="AA34" i="24"/>
  <c r="M34" i="24"/>
  <c r="E34" i="21"/>
  <c r="G34" i="33" s="1"/>
  <c r="I34" i="33" s="1"/>
  <c r="X24" i="21"/>
  <c r="L55" i="9"/>
  <c r="D55" i="33" s="1"/>
  <c r="D56" i="33" s="1"/>
  <c r="H56" i="9"/>
  <c r="H55" i="12"/>
  <c r="F56" i="9"/>
  <c r="Q56" i="23"/>
  <c r="P42" i="23"/>
  <c r="P43" i="23" s="1"/>
  <c r="H42" i="23"/>
  <c r="H43" i="23" s="1"/>
  <c r="H72" i="11"/>
  <c r="H61" i="11"/>
  <c r="H42" i="11"/>
  <c r="H43" i="11" s="1"/>
  <c r="E87" i="21"/>
  <c r="G87" i="33" s="1"/>
  <c r="U81" i="24"/>
  <c r="M81" i="24"/>
  <c r="S80" i="24"/>
  <c r="K80" i="24"/>
  <c r="I79" i="24"/>
  <c r="AE78" i="24"/>
  <c r="AC77" i="24"/>
  <c r="U77" i="24"/>
  <c r="M77" i="24"/>
  <c r="D77" i="21"/>
  <c r="F77" i="33" s="1"/>
  <c r="H77" i="33" s="1"/>
  <c r="Z76" i="24"/>
  <c r="R76" i="24"/>
  <c r="W75" i="24"/>
  <c r="U74" i="24"/>
  <c r="Z73" i="24"/>
  <c r="J73" i="24"/>
  <c r="V71" i="24"/>
  <c r="T70" i="24"/>
  <c r="P65" i="24"/>
  <c r="AD64" i="24"/>
  <c r="AD66" i="24" s="1"/>
  <c r="N64" i="24"/>
  <c r="N66" i="24" s="1"/>
  <c r="R60" i="24"/>
  <c r="X59" i="24"/>
  <c r="H59" i="24"/>
  <c r="AB55" i="24"/>
  <c r="L55" i="24"/>
  <c r="D55" i="21"/>
  <c r="F55" i="33" s="1"/>
  <c r="Z54" i="24"/>
  <c r="Z56" i="24" s="1"/>
  <c r="L54" i="24"/>
  <c r="L56" i="24" s="1"/>
  <c r="Z51" i="24"/>
  <c r="N51" i="24"/>
  <c r="AB49" i="24"/>
  <c r="T49" i="24"/>
  <c r="AB47" i="24"/>
  <c r="T47" i="24"/>
  <c r="L47" i="24"/>
  <c r="Z45" i="24"/>
  <c r="R45" i="24"/>
  <c r="F42" i="21"/>
  <c r="F43" i="21" s="1"/>
  <c r="AB41" i="24"/>
  <c r="T41" i="24"/>
  <c r="Z40" i="24"/>
  <c r="Z39" i="24"/>
  <c r="L39" i="24"/>
  <c r="X35" i="24"/>
  <c r="P35" i="24"/>
  <c r="P36" i="24" s="1"/>
  <c r="T34" i="24"/>
  <c r="D34" i="21"/>
  <c r="F34" i="33" s="1"/>
  <c r="H34" i="33" s="1"/>
  <c r="AA33" i="24"/>
  <c r="M33" i="24"/>
  <c r="Z28" i="24"/>
  <c r="R28" i="24"/>
  <c r="J28" i="24"/>
  <c r="X27" i="24"/>
  <c r="P27" i="24"/>
  <c r="H27" i="24"/>
  <c r="AC23" i="24"/>
  <c r="U23" i="24"/>
  <c r="E23" i="21"/>
  <c r="G23" i="33" s="1"/>
  <c r="E20" i="21"/>
  <c r="G20" i="33" s="1"/>
  <c r="I20" i="33" s="1"/>
  <c r="AD15" i="24"/>
  <c r="V15" i="24"/>
  <c r="K15" i="24"/>
  <c r="Y14" i="24"/>
  <c r="Q14" i="24"/>
  <c r="E14" i="21"/>
  <c r="G14" i="33" s="1"/>
  <c r="I14" i="33" s="1"/>
  <c r="D13" i="21"/>
  <c r="F13" i="33" s="1"/>
  <c r="H13" i="33" s="1"/>
  <c r="M89" i="9"/>
  <c r="B18" i="4" s="1"/>
  <c r="C18" i="4" s="1"/>
  <c r="I76" i="12"/>
  <c r="G76" i="9"/>
  <c r="I64" i="12"/>
  <c r="G61" i="9"/>
  <c r="H35" i="12"/>
  <c r="L35" i="9"/>
  <c r="D35" i="33" s="1"/>
  <c r="H14" i="12"/>
  <c r="F14" i="9"/>
  <c r="M78" i="24"/>
  <c r="I80" i="24"/>
  <c r="AE79" i="24"/>
  <c r="AC78" i="24"/>
  <c r="U78" i="24"/>
  <c r="AA77" i="24"/>
  <c r="S77" i="24"/>
  <c r="P76" i="24"/>
  <c r="U75" i="24"/>
  <c r="E75" i="21"/>
  <c r="G75" i="33" s="1"/>
  <c r="AA74" i="24"/>
  <c r="J74" i="24"/>
  <c r="X73" i="24"/>
  <c r="H73" i="24"/>
  <c r="D73" i="24" s="1"/>
  <c r="F73" i="36" s="1"/>
  <c r="H73" i="36" s="1"/>
  <c r="T71" i="24"/>
  <c r="D71" i="21"/>
  <c r="F71" i="33" s="1"/>
  <c r="H71" i="33" s="1"/>
  <c r="Z70" i="24"/>
  <c r="J70" i="24"/>
  <c r="AD65" i="24"/>
  <c r="N65" i="24"/>
  <c r="T64" i="24"/>
  <c r="T66" i="24" s="1"/>
  <c r="D64" i="21"/>
  <c r="X60" i="24"/>
  <c r="H60" i="24"/>
  <c r="D60" i="24" s="1"/>
  <c r="F60" i="36" s="1"/>
  <c r="V59" i="24"/>
  <c r="R55" i="24"/>
  <c r="R56" i="24" s="1"/>
  <c r="J54" i="24"/>
  <c r="J56" i="24" s="1"/>
  <c r="X51" i="24"/>
  <c r="L49" i="24"/>
  <c r="D49" i="21"/>
  <c r="F49" i="33" s="1"/>
  <c r="Z47" i="24"/>
  <c r="R47" i="24"/>
  <c r="J47" i="24"/>
  <c r="X45" i="24"/>
  <c r="P45" i="24"/>
  <c r="H45" i="24"/>
  <c r="Z41" i="24"/>
  <c r="R41" i="24"/>
  <c r="J41" i="24"/>
  <c r="J42" i="24" s="1"/>
  <c r="J43" i="24" s="1"/>
  <c r="X40" i="24"/>
  <c r="X42" i="24" s="1"/>
  <c r="X43" i="24" s="1"/>
  <c r="J39" i="24"/>
  <c r="AD35" i="24"/>
  <c r="L35" i="24"/>
  <c r="D35" i="21"/>
  <c r="F35" i="33" s="1"/>
  <c r="H35" i="33" s="1"/>
  <c r="Z34" i="24"/>
  <c r="L34" i="24"/>
  <c r="Y33" i="24"/>
  <c r="K33" i="24"/>
  <c r="K36" i="24" s="1"/>
  <c r="X32" i="24"/>
  <c r="J32" i="24"/>
  <c r="J36" i="24" s="1"/>
  <c r="Y19" i="24"/>
  <c r="M19" i="24"/>
  <c r="M24" i="21"/>
  <c r="X12" i="24"/>
  <c r="P12" i="24"/>
  <c r="AC11" i="24"/>
  <c r="AC16" i="24" s="1"/>
  <c r="AC16" i="21"/>
  <c r="U11" i="24"/>
  <c r="U16" i="21"/>
  <c r="H11" i="24"/>
  <c r="H79" i="12"/>
  <c r="F79" i="9"/>
  <c r="I70" i="12"/>
  <c r="I72" i="9"/>
  <c r="M70" i="9"/>
  <c r="I51" i="12"/>
  <c r="G51" i="9"/>
  <c r="H40" i="12"/>
  <c r="H42" i="9"/>
  <c r="H43" i="9" s="1"/>
  <c r="F40" i="9"/>
  <c r="J82" i="9"/>
  <c r="J91" i="9" s="1"/>
  <c r="I22" i="12"/>
  <c r="M22" i="9"/>
  <c r="E22" i="33" s="1"/>
  <c r="AI89" i="24"/>
  <c r="AA89" i="24"/>
  <c r="AK72" i="24"/>
  <c r="AD59" i="24"/>
  <c r="AD61" i="24" s="1"/>
  <c r="Z27" i="24"/>
  <c r="Z29" i="24" s="1"/>
  <c r="I14" i="24"/>
  <c r="I81" i="24"/>
  <c r="AE80" i="24"/>
  <c r="W80" i="24"/>
  <c r="AC79" i="24"/>
  <c r="U79" i="24"/>
  <c r="S78" i="24"/>
  <c r="K78" i="24"/>
  <c r="Q77" i="24"/>
  <c r="V76" i="24"/>
  <c r="M76" i="24"/>
  <c r="AA75" i="24"/>
  <c r="S75" i="24"/>
  <c r="K75" i="24"/>
  <c r="Y74" i="24"/>
  <c r="Q74" i="24"/>
  <c r="H74" i="24"/>
  <c r="AD73" i="24"/>
  <c r="V73" i="24"/>
  <c r="N73" i="24"/>
  <c r="T72" i="21"/>
  <c r="Z71" i="24"/>
  <c r="R71" i="24"/>
  <c r="J71" i="24"/>
  <c r="X70" i="24"/>
  <c r="P70" i="24"/>
  <c r="H70" i="24"/>
  <c r="AD66" i="21"/>
  <c r="N66" i="21"/>
  <c r="AB65" i="24"/>
  <c r="AB66" i="24" s="1"/>
  <c r="T65" i="24"/>
  <c r="L65" i="24"/>
  <c r="D65" i="24" s="1"/>
  <c r="F65" i="36" s="1"/>
  <c r="Z64" i="24"/>
  <c r="R64" i="24"/>
  <c r="R66" i="24" s="1"/>
  <c r="J64" i="24"/>
  <c r="J66" i="24" s="1"/>
  <c r="X61" i="21"/>
  <c r="P61" i="21"/>
  <c r="H61" i="21"/>
  <c r="AD60" i="24"/>
  <c r="V60" i="24"/>
  <c r="N60" i="24"/>
  <c r="N61" i="24" s="1"/>
  <c r="AB59" i="24"/>
  <c r="T59" i="24"/>
  <c r="T61" i="24" s="1"/>
  <c r="L59" i="24"/>
  <c r="L61" i="24" s="1"/>
  <c r="D59" i="21"/>
  <c r="Z56" i="21"/>
  <c r="R56" i="21"/>
  <c r="J56" i="21"/>
  <c r="X55" i="24"/>
  <c r="P55" i="24"/>
  <c r="H55" i="24"/>
  <c r="AD54" i="24"/>
  <c r="AD56" i="24" s="1"/>
  <c r="V54" i="24"/>
  <c r="H54" i="24"/>
  <c r="AD51" i="24"/>
  <c r="V51" i="24"/>
  <c r="J51" i="24"/>
  <c r="J49" i="24"/>
  <c r="X47" i="24"/>
  <c r="P47" i="24"/>
  <c r="H47" i="24"/>
  <c r="AD45" i="24"/>
  <c r="V45" i="24"/>
  <c r="N45" i="24"/>
  <c r="Z42" i="21"/>
  <c r="Z43" i="21" s="1"/>
  <c r="R42" i="21"/>
  <c r="R43" i="21" s="1"/>
  <c r="J42" i="21"/>
  <c r="J43" i="21" s="1"/>
  <c r="X41" i="24"/>
  <c r="P41" i="24"/>
  <c r="H41" i="24"/>
  <c r="D41" i="24" s="1"/>
  <c r="F41" i="36" s="1"/>
  <c r="AD40" i="24"/>
  <c r="V40" i="24"/>
  <c r="V42" i="24" s="1"/>
  <c r="V43" i="24" s="1"/>
  <c r="H40" i="24"/>
  <c r="AD39" i="24"/>
  <c r="V39" i="24"/>
  <c r="AB35" i="24"/>
  <c r="J35" i="24"/>
  <c r="D35" i="24" s="1"/>
  <c r="F35" i="36" s="1"/>
  <c r="X34" i="24"/>
  <c r="J34" i="24"/>
  <c r="AE33" i="24"/>
  <c r="W33" i="24"/>
  <c r="I33" i="24"/>
  <c r="AD32" i="24"/>
  <c r="V32" i="24"/>
  <c r="H32" i="24"/>
  <c r="D32" i="24" s="1"/>
  <c r="AD28" i="24"/>
  <c r="V28" i="24"/>
  <c r="N28" i="24"/>
  <c r="AB27" i="24"/>
  <c r="T27" i="24"/>
  <c r="L27" i="24"/>
  <c r="L29" i="24" s="1"/>
  <c r="AE22" i="24"/>
  <c r="W22" i="24"/>
  <c r="O22" i="24"/>
  <c r="AK24" i="21"/>
  <c r="AK82" i="21" s="1"/>
  <c r="AK91" i="21" s="1"/>
  <c r="AC21" i="24"/>
  <c r="AC24" i="21"/>
  <c r="U21" i="24"/>
  <c r="U24" i="21"/>
  <c r="M21" i="24"/>
  <c r="AI24" i="21"/>
  <c r="AA20" i="24"/>
  <c r="AA24" i="21"/>
  <c r="AA82" i="21" s="1"/>
  <c r="S20" i="24"/>
  <c r="S24" i="21"/>
  <c r="S82" i="21" s="1"/>
  <c r="K20" i="24"/>
  <c r="AE19" i="24"/>
  <c r="W19" i="24"/>
  <c r="K19" i="24"/>
  <c r="K24" i="24" s="1"/>
  <c r="K24" i="21"/>
  <c r="K82" i="21" s="1"/>
  <c r="X16" i="21"/>
  <c r="H16" i="21"/>
  <c r="H82" i="21" s="1"/>
  <c r="Z15" i="24"/>
  <c r="Z13" i="24"/>
  <c r="R13" i="24"/>
  <c r="J13" i="24"/>
  <c r="AD12" i="24"/>
  <c r="AD16" i="21"/>
  <c r="AD82" i="21" s="1"/>
  <c r="V12" i="24"/>
  <c r="V16" i="21"/>
  <c r="V82" i="21" s="1"/>
  <c r="N12" i="24"/>
  <c r="N16" i="24" s="1"/>
  <c r="N16" i="21"/>
  <c r="AA11" i="24"/>
  <c r="O11" i="24"/>
  <c r="O16" i="21"/>
  <c r="O82" i="21" s="1"/>
  <c r="F16" i="21"/>
  <c r="F82" i="21" s="1"/>
  <c r="F91" i="21" s="1"/>
  <c r="D11" i="21"/>
  <c r="I87" i="12"/>
  <c r="I89" i="12" s="1"/>
  <c r="I89" i="9"/>
  <c r="H75" i="12"/>
  <c r="F75" i="9"/>
  <c r="G70" i="9"/>
  <c r="G72" i="9" s="1"/>
  <c r="G22" i="9"/>
  <c r="I15" i="12"/>
  <c r="G15" i="9"/>
  <c r="G16" i="9"/>
  <c r="R27" i="24"/>
  <c r="R29" i="24" s="1"/>
  <c r="P56" i="24"/>
  <c r="O42" i="24"/>
  <c r="O43" i="24" s="1"/>
  <c r="X81" i="24"/>
  <c r="AD80" i="24"/>
  <c r="V80" i="24"/>
  <c r="T79" i="24"/>
  <c r="L79" i="24"/>
  <c r="R78" i="24"/>
  <c r="J78" i="24"/>
  <c r="P77" i="24"/>
  <c r="D77" i="24" s="1"/>
  <c r="F77" i="36" s="1"/>
  <c r="AC76" i="24"/>
  <c r="U76" i="24"/>
  <c r="L76" i="24"/>
  <c r="Z75" i="24"/>
  <c r="R75" i="24"/>
  <c r="J75" i="24"/>
  <c r="X74" i="24"/>
  <c r="P74" i="24"/>
  <c r="AC73" i="24"/>
  <c r="U73" i="24"/>
  <c r="M73" i="24"/>
  <c r="Y71" i="24"/>
  <c r="Q71" i="24"/>
  <c r="I71" i="24"/>
  <c r="E71" i="24" s="1"/>
  <c r="G71" i="36" s="1"/>
  <c r="AE70" i="24"/>
  <c r="W70" i="24"/>
  <c r="W72" i="24" s="1"/>
  <c r="O70" i="24"/>
  <c r="O72" i="24" s="1"/>
  <c r="AA65" i="24"/>
  <c r="S65" i="24"/>
  <c r="K65" i="24"/>
  <c r="Y64" i="24"/>
  <c r="Y66" i="24" s="1"/>
  <c r="Q64" i="24"/>
  <c r="Q66" i="24" s="1"/>
  <c r="I64" i="24"/>
  <c r="AC60" i="24"/>
  <c r="AC61" i="24" s="1"/>
  <c r="U60" i="24"/>
  <c r="U61" i="24" s="1"/>
  <c r="M60" i="24"/>
  <c r="M61" i="24" s="1"/>
  <c r="AA59" i="24"/>
  <c r="AA61" i="24" s="1"/>
  <c r="S59" i="24"/>
  <c r="K59" i="24"/>
  <c r="K61" i="24" s="1"/>
  <c r="AE55" i="24"/>
  <c r="AE56" i="24" s="1"/>
  <c r="W55" i="24"/>
  <c r="O55" i="24"/>
  <c r="O56" i="24" s="1"/>
  <c r="AC54" i="24"/>
  <c r="U54" i="24"/>
  <c r="AC51" i="24"/>
  <c r="U51" i="24"/>
  <c r="I51" i="24"/>
  <c r="AE49" i="24"/>
  <c r="W49" i="24"/>
  <c r="I49" i="24"/>
  <c r="E49" i="24" s="1"/>
  <c r="G49" i="36" s="1"/>
  <c r="AE47" i="24"/>
  <c r="W47" i="24"/>
  <c r="O47" i="24"/>
  <c r="AC45" i="24"/>
  <c r="U45" i="24"/>
  <c r="M45" i="24"/>
  <c r="E45" i="24" s="1"/>
  <c r="G45" i="36" s="1"/>
  <c r="AE41" i="24"/>
  <c r="W41" i="24"/>
  <c r="W42" i="24" s="1"/>
  <c r="W43" i="24" s="1"/>
  <c r="O41" i="24"/>
  <c r="AC40" i="24"/>
  <c r="AC42" i="24" s="1"/>
  <c r="U40" i="24"/>
  <c r="U42" i="24" s="1"/>
  <c r="AC39" i="24"/>
  <c r="U39" i="24"/>
  <c r="AA35" i="24"/>
  <c r="AA36" i="24" s="1"/>
  <c r="S35" i="24"/>
  <c r="S36" i="24" s="1"/>
  <c r="I35" i="24"/>
  <c r="E35" i="24" s="1"/>
  <c r="G35" i="36" s="1"/>
  <c r="AE34" i="24"/>
  <c r="W34" i="24"/>
  <c r="I34" i="24"/>
  <c r="AD33" i="24"/>
  <c r="V33" i="24"/>
  <c r="H33" i="24"/>
  <c r="D33" i="24" s="1"/>
  <c r="F33" i="36" s="1"/>
  <c r="AC32" i="24"/>
  <c r="U32" i="24"/>
  <c r="U36" i="24" s="1"/>
  <c r="AC28" i="24"/>
  <c r="U28" i="24"/>
  <c r="AA27" i="24"/>
  <c r="AA29" i="24" s="1"/>
  <c r="K27" i="24"/>
  <c r="K29" i="24" s="1"/>
  <c r="X23" i="24"/>
  <c r="J23" i="24"/>
  <c r="D23" i="24" s="1"/>
  <c r="F23" i="36" s="1"/>
  <c r="AD22" i="24"/>
  <c r="V22" i="24"/>
  <c r="N22" i="24"/>
  <c r="AB21" i="24"/>
  <c r="T21" i="24"/>
  <c r="L21" i="24"/>
  <c r="Z20" i="24"/>
  <c r="R20" i="24"/>
  <c r="R24" i="24" s="1"/>
  <c r="J20" i="24"/>
  <c r="AD19" i="24"/>
  <c r="AD24" i="24" s="1"/>
  <c r="J19" i="24"/>
  <c r="Y15" i="24"/>
  <c r="N15" i="24"/>
  <c r="AB14" i="24"/>
  <c r="T14" i="24"/>
  <c r="L14" i="24"/>
  <c r="D14" i="24" s="1"/>
  <c r="F14" i="36" s="1"/>
  <c r="L16" i="21"/>
  <c r="Y13" i="24"/>
  <c r="E13" i="24" s="1"/>
  <c r="G13" i="36" s="1"/>
  <c r="Q13" i="24"/>
  <c r="I13" i="24"/>
  <c r="AC12" i="24"/>
  <c r="M12" i="24"/>
  <c r="Z11" i="24"/>
  <c r="Z16" i="24" s="1"/>
  <c r="M11" i="24"/>
  <c r="M16" i="24" s="1"/>
  <c r="M16" i="21"/>
  <c r="H78" i="12"/>
  <c r="L78" i="9"/>
  <c r="D78" i="33" s="1"/>
  <c r="I49" i="12"/>
  <c r="M49" i="9"/>
  <c r="E49" i="33" s="1"/>
  <c r="E49" i="5" s="1"/>
  <c r="H39" i="12"/>
  <c r="L39" i="9"/>
  <c r="D39" i="33" s="1"/>
  <c r="H39" i="33" s="1"/>
  <c r="AK89" i="24"/>
  <c r="M89" i="24"/>
  <c r="E65" i="24"/>
  <c r="G65" i="36" s="1"/>
  <c r="L64" i="24"/>
  <c r="L28" i="24"/>
  <c r="N42" i="24"/>
  <c r="N43" i="24" s="1"/>
  <c r="R36" i="24"/>
  <c r="P24" i="24"/>
  <c r="V16" i="23"/>
  <c r="V82" i="23" s="1"/>
  <c r="T641" i="44" s="1"/>
  <c r="H36" i="11"/>
  <c r="H82" i="11" s="1"/>
  <c r="E87" i="24"/>
  <c r="G87" i="36" s="1"/>
  <c r="I87" i="36" s="1"/>
  <c r="AE81" i="24"/>
  <c r="W81" i="24"/>
  <c r="U80" i="24"/>
  <c r="M80" i="24"/>
  <c r="S79" i="24"/>
  <c r="K79" i="24"/>
  <c r="I78" i="24"/>
  <c r="AE77" i="24"/>
  <c r="O77" i="24"/>
  <c r="AB76" i="24"/>
  <c r="T76" i="24"/>
  <c r="K76" i="24"/>
  <c r="E76" i="24" s="1"/>
  <c r="G76" i="36" s="1"/>
  <c r="Y75" i="24"/>
  <c r="Q75" i="24"/>
  <c r="I75" i="24"/>
  <c r="AE74" i="24"/>
  <c r="W74" i="24"/>
  <c r="O74" i="24"/>
  <c r="AB73" i="24"/>
  <c r="T73" i="24"/>
  <c r="L73" i="24"/>
  <c r="Z72" i="21"/>
  <c r="J72" i="21"/>
  <c r="X71" i="24"/>
  <c r="P71" i="24"/>
  <c r="H71" i="24"/>
  <c r="AD70" i="24"/>
  <c r="V70" i="24"/>
  <c r="V72" i="24" s="1"/>
  <c r="N70" i="24"/>
  <c r="N72" i="24" s="1"/>
  <c r="T66" i="21"/>
  <c r="Z65" i="24"/>
  <c r="R65" i="24"/>
  <c r="J65" i="24"/>
  <c r="X64" i="24"/>
  <c r="X66" i="24" s="1"/>
  <c r="P64" i="24"/>
  <c r="H64" i="24"/>
  <c r="H66" i="24" s="1"/>
  <c r="V61" i="21"/>
  <c r="N61" i="21"/>
  <c r="AB60" i="24"/>
  <c r="T60" i="24"/>
  <c r="L60" i="24"/>
  <c r="D60" i="21"/>
  <c r="F60" i="33" s="1"/>
  <c r="H60" i="33" s="1"/>
  <c r="Z59" i="24"/>
  <c r="Z61" i="24" s="1"/>
  <c r="R59" i="24"/>
  <c r="J59" i="24"/>
  <c r="J61" i="24" s="1"/>
  <c r="AD55" i="24"/>
  <c r="V55" i="24"/>
  <c r="N55" i="24"/>
  <c r="N56" i="24" s="1"/>
  <c r="AB54" i="24"/>
  <c r="AB56" i="24" s="1"/>
  <c r="T54" i="24"/>
  <c r="T56" i="24" s="1"/>
  <c r="AB51" i="24"/>
  <c r="T51" i="24"/>
  <c r="H51" i="24"/>
  <c r="D51" i="24" s="1"/>
  <c r="F51" i="36" s="1"/>
  <c r="AD49" i="24"/>
  <c r="V49" i="24"/>
  <c r="H49" i="24"/>
  <c r="D49" i="24" s="1"/>
  <c r="F49" i="36" s="1"/>
  <c r="AD47" i="24"/>
  <c r="AB45" i="24"/>
  <c r="T45" i="24"/>
  <c r="L45" i="24"/>
  <c r="D45" i="21"/>
  <c r="F45" i="33" s="1"/>
  <c r="X42" i="21"/>
  <c r="X43" i="21" s="1"/>
  <c r="AD41" i="24"/>
  <c r="V41" i="24"/>
  <c r="N41" i="24"/>
  <c r="AB40" i="24"/>
  <c r="T40" i="24"/>
  <c r="T42" i="24" s="1"/>
  <c r="AB39" i="24"/>
  <c r="T39" i="24"/>
  <c r="D39" i="24" s="1"/>
  <c r="F39" i="36" s="1"/>
  <c r="L36" i="21"/>
  <c r="Z35" i="24"/>
  <c r="R35" i="24"/>
  <c r="H35" i="24"/>
  <c r="AD34" i="24"/>
  <c r="V34" i="24"/>
  <c r="H34" i="24"/>
  <c r="AC33" i="24"/>
  <c r="U33" i="24"/>
  <c r="AB32" i="24"/>
  <c r="AB36" i="24" s="1"/>
  <c r="T32" i="24"/>
  <c r="D32" i="21"/>
  <c r="AB28" i="24"/>
  <c r="T28" i="24"/>
  <c r="J27" i="24"/>
  <c r="J29" i="24" s="1"/>
  <c r="J29" i="21"/>
  <c r="Y24" i="21"/>
  <c r="AE23" i="24"/>
  <c r="W23" i="24"/>
  <c r="I23" i="24"/>
  <c r="AC22" i="24"/>
  <c r="U22" i="24"/>
  <c r="M22" i="24"/>
  <c r="E22" i="21"/>
  <c r="G22" i="33" s="1"/>
  <c r="I22" i="33" s="1"/>
  <c r="AA21" i="24"/>
  <c r="S21" i="24"/>
  <c r="K21" i="24"/>
  <c r="Y20" i="24"/>
  <c r="Q20" i="24"/>
  <c r="X15" i="24"/>
  <c r="M15" i="24"/>
  <c r="E15" i="21"/>
  <c r="G15" i="33" s="1"/>
  <c r="I15" i="33" s="1"/>
  <c r="AA14" i="24"/>
  <c r="S14" i="24"/>
  <c r="K14" i="24"/>
  <c r="X13" i="24"/>
  <c r="P13" i="24"/>
  <c r="H13" i="24"/>
  <c r="D13" i="24" s="1"/>
  <c r="F13" i="36" s="1"/>
  <c r="E86" i="36"/>
  <c r="I80" i="12"/>
  <c r="G80" i="9"/>
  <c r="I59" i="12"/>
  <c r="I61" i="9"/>
  <c r="M59" i="9"/>
  <c r="H49" i="12"/>
  <c r="F49" i="9"/>
  <c r="I41" i="12"/>
  <c r="G41" i="9"/>
  <c r="I32" i="12"/>
  <c r="M32" i="9"/>
  <c r="H21" i="12"/>
  <c r="L21" i="9"/>
  <c r="L14" i="9"/>
  <c r="D14" i="33" s="1"/>
  <c r="AJ89" i="24"/>
  <c r="AJ91" i="24" s="1"/>
  <c r="AB89" i="24"/>
  <c r="T89" i="24"/>
  <c r="L89" i="24"/>
  <c r="W89" i="24"/>
  <c r="O89" i="24"/>
  <c r="G66" i="24"/>
  <c r="AI56" i="24"/>
  <c r="T20" i="24"/>
  <c r="L20" i="24"/>
  <c r="Z19" i="24"/>
  <c r="P15" i="24"/>
  <c r="AC14" i="24"/>
  <c r="U14" i="24"/>
  <c r="M14" i="24"/>
  <c r="AA13" i="24"/>
  <c r="S13" i="24"/>
  <c r="K13" i="24"/>
  <c r="Y12" i="24"/>
  <c r="Q12" i="24"/>
  <c r="H12" i="24"/>
  <c r="AD11" i="24"/>
  <c r="AD16" i="24" s="1"/>
  <c r="V11" i="24"/>
  <c r="I11" i="24"/>
  <c r="I16" i="24" s="1"/>
  <c r="I78" i="12"/>
  <c r="I74" i="12"/>
  <c r="I65" i="12"/>
  <c r="I55" i="12"/>
  <c r="I47" i="12"/>
  <c r="I39" i="12"/>
  <c r="I35" i="12"/>
  <c r="I28" i="12"/>
  <c r="I21" i="12"/>
  <c r="I13" i="12"/>
  <c r="AO61" i="24"/>
  <c r="AG61" i="24"/>
  <c r="AB649" i="44"/>
  <c r="AD91" i="55"/>
  <c r="L649" i="44"/>
  <c r="N91" i="55"/>
  <c r="D74" i="55"/>
  <c r="F74" i="57" s="1"/>
  <c r="H74" i="57" s="1"/>
  <c r="O27" i="24"/>
  <c r="O29" i="24" s="1"/>
  <c r="AA23" i="24"/>
  <c r="M23" i="24"/>
  <c r="AA22" i="24"/>
  <c r="S22" i="24"/>
  <c r="K22" i="24"/>
  <c r="Y21" i="24"/>
  <c r="Q21" i="24"/>
  <c r="I21" i="24"/>
  <c r="E21" i="24" s="1"/>
  <c r="G21" i="36" s="1"/>
  <c r="AE20" i="24"/>
  <c r="W20" i="24"/>
  <c r="O20" i="24"/>
  <c r="AC19" i="24"/>
  <c r="U19" i="24"/>
  <c r="U24" i="24" s="1"/>
  <c r="I19" i="24"/>
  <c r="AC15" i="24"/>
  <c r="U15" i="24"/>
  <c r="J15" i="24"/>
  <c r="X14" i="24"/>
  <c r="P14" i="24"/>
  <c r="AD13" i="24"/>
  <c r="L12" i="24"/>
  <c r="Y11" i="24"/>
  <c r="L11" i="24"/>
  <c r="H80" i="12"/>
  <c r="H76" i="12"/>
  <c r="H71" i="12"/>
  <c r="H60" i="12"/>
  <c r="H51" i="12"/>
  <c r="H41" i="12"/>
  <c r="H33" i="12"/>
  <c r="H23" i="12"/>
  <c r="H19" i="12"/>
  <c r="H15" i="12"/>
  <c r="H11" i="12"/>
  <c r="AJ72" i="24"/>
  <c r="F87" i="57"/>
  <c r="H87" i="57" s="1"/>
  <c r="D89" i="55"/>
  <c r="V649" i="44"/>
  <c r="X91" i="55"/>
  <c r="N649" i="44"/>
  <c r="P91" i="55"/>
  <c r="F19" i="57"/>
  <c r="H89" i="56"/>
  <c r="L86" i="56"/>
  <c r="L80" i="56"/>
  <c r="D80" i="57" s="1"/>
  <c r="D80" i="5" s="1"/>
  <c r="F80" i="56"/>
  <c r="Z33" i="24"/>
  <c r="L33" i="24"/>
  <c r="Z32" i="24"/>
  <c r="L32" i="24"/>
  <c r="L36" i="24" s="1"/>
  <c r="X28" i="24"/>
  <c r="P28" i="24"/>
  <c r="H28" i="24"/>
  <c r="AD27" i="24"/>
  <c r="V27" i="24"/>
  <c r="V29" i="24" s="1"/>
  <c r="N27" i="24"/>
  <c r="T24" i="21"/>
  <c r="Z23" i="24"/>
  <c r="L23" i="24"/>
  <c r="Z22" i="24"/>
  <c r="R22" i="24"/>
  <c r="J22" i="24"/>
  <c r="D22" i="24" s="1"/>
  <c r="F22" i="36" s="1"/>
  <c r="X21" i="24"/>
  <c r="X24" i="24" s="1"/>
  <c r="P21" i="24"/>
  <c r="H21" i="24"/>
  <c r="AD20" i="24"/>
  <c r="V20" i="24"/>
  <c r="V24" i="24" s="1"/>
  <c r="N20" i="24"/>
  <c r="N24" i="24" s="1"/>
  <c r="AB19" i="24"/>
  <c r="AB24" i="24" s="1"/>
  <c r="T19" i="24"/>
  <c r="H19" i="24"/>
  <c r="AB15" i="24"/>
  <c r="T15" i="24"/>
  <c r="I15" i="24"/>
  <c r="AE14" i="24"/>
  <c r="W14" i="24"/>
  <c r="O14" i="24"/>
  <c r="E14" i="24" s="1"/>
  <c r="G14" i="36" s="1"/>
  <c r="AC13" i="24"/>
  <c r="U13" i="24"/>
  <c r="M13" i="24"/>
  <c r="AA12" i="24"/>
  <c r="S12" i="24"/>
  <c r="J12" i="24"/>
  <c r="J16" i="24" s="1"/>
  <c r="X11" i="24"/>
  <c r="K11" i="24"/>
  <c r="K16" i="24" s="1"/>
  <c r="M88" i="9"/>
  <c r="I81" i="12"/>
  <c r="M78" i="9"/>
  <c r="E78" i="33" s="1"/>
  <c r="I78" i="33" s="1"/>
  <c r="I77" i="12"/>
  <c r="M74" i="9"/>
  <c r="E74" i="33" s="1"/>
  <c r="I73" i="12"/>
  <c r="M65" i="9"/>
  <c r="E65" i="33" s="1"/>
  <c r="M55" i="9"/>
  <c r="E55" i="33" s="1"/>
  <c r="E56" i="33" s="1"/>
  <c r="I54" i="12"/>
  <c r="M47" i="9"/>
  <c r="E47" i="33" s="1"/>
  <c r="I45" i="12"/>
  <c r="M39" i="9"/>
  <c r="E39" i="33" s="1"/>
  <c r="M35" i="9"/>
  <c r="E35" i="33" s="1"/>
  <c r="E35" i="5" s="1"/>
  <c r="I34" i="12"/>
  <c r="M28" i="9"/>
  <c r="E28" i="33" s="1"/>
  <c r="M21" i="9"/>
  <c r="E21" i="33" s="1"/>
  <c r="I21" i="33" s="1"/>
  <c r="I20" i="12"/>
  <c r="I16" i="9"/>
  <c r="M13" i="9"/>
  <c r="E13" i="33" s="1"/>
  <c r="E13" i="5" s="1"/>
  <c r="I12" i="12"/>
  <c r="D76" i="24"/>
  <c r="F76" i="36" s="1"/>
  <c r="AM66" i="24"/>
  <c r="G61" i="24"/>
  <c r="E21" i="55"/>
  <c r="G21" i="57" s="1"/>
  <c r="I21" i="57" s="1"/>
  <c r="AE28" i="24"/>
  <c r="W28" i="24"/>
  <c r="O28" i="24"/>
  <c r="AC27" i="24"/>
  <c r="AC29" i="24" s="1"/>
  <c r="U27" i="24"/>
  <c r="M27" i="24"/>
  <c r="M29" i="24" s="1"/>
  <c r="Y23" i="24"/>
  <c r="K23" i="24"/>
  <c r="E23" i="24" s="1"/>
  <c r="G23" i="36" s="1"/>
  <c r="Y22" i="24"/>
  <c r="Q22" i="24"/>
  <c r="Q24" i="24" s="1"/>
  <c r="I22" i="24"/>
  <c r="AE21" i="24"/>
  <c r="W21" i="24"/>
  <c r="O21" i="24"/>
  <c r="AC20" i="24"/>
  <c r="U20" i="24"/>
  <c r="M20" i="24"/>
  <c r="E20" i="24" s="1"/>
  <c r="G20" i="36" s="1"/>
  <c r="AA19" i="24"/>
  <c r="AA24" i="24" s="1"/>
  <c r="R15" i="24"/>
  <c r="H15" i="24"/>
  <c r="AD14" i="24"/>
  <c r="V14" i="24"/>
  <c r="N14" i="24"/>
  <c r="AB13" i="24"/>
  <c r="T13" i="24"/>
  <c r="L13" i="24"/>
  <c r="Z12" i="24"/>
  <c r="R12" i="24"/>
  <c r="R16" i="24" s="1"/>
  <c r="I12" i="24"/>
  <c r="AE11" i="24"/>
  <c r="W11" i="24"/>
  <c r="H81" i="12"/>
  <c r="F80" i="9"/>
  <c r="H77" i="12"/>
  <c r="F76" i="9"/>
  <c r="F71" i="9"/>
  <c r="H64" i="12"/>
  <c r="F60" i="9"/>
  <c r="H54" i="12"/>
  <c r="F51" i="9"/>
  <c r="H45" i="12"/>
  <c r="F41" i="9"/>
  <c r="H34" i="12"/>
  <c r="F33" i="9"/>
  <c r="H27" i="12"/>
  <c r="H24" i="9"/>
  <c r="F23" i="9"/>
  <c r="H20" i="12"/>
  <c r="F19" i="9"/>
  <c r="F24" i="9" s="1"/>
  <c r="H16" i="9"/>
  <c r="H82" i="9" s="1"/>
  <c r="H91" i="9" s="1"/>
  <c r="F15" i="9"/>
  <c r="H12" i="12"/>
  <c r="F11" i="9"/>
  <c r="AL66" i="24"/>
  <c r="F61" i="24"/>
  <c r="E47" i="24"/>
  <c r="G47" i="36" s="1"/>
  <c r="AN16" i="24"/>
  <c r="AN82" i="24" s="1"/>
  <c r="AN91" i="24" s="1"/>
  <c r="AF16" i="24"/>
  <c r="AF82" i="24" s="1"/>
  <c r="AF91" i="24" s="1"/>
  <c r="D65" i="55"/>
  <c r="F65" i="57" s="1"/>
  <c r="D59" i="55"/>
  <c r="F27" i="57"/>
  <c r="D29" i="55"/>
  <c r="E23" i="55"/>
  <c r="G23" i="57" s="1"/>
  <c r="I23" i="57" s="1"/>
  <c r="I11" i="12"/>
  <c r="AL24" i="24"/>
  <c r="AL82" i="24" s="1"/>
  <c r="AL91" i="24" s="1"/>
  <c r="AI16" i="24"/>
  <c r="D89" i="12"/>
  <c r="F36" i="56"/>
  <c r="G42" i="24"/>
  <c r="G43" i="24" s="1"/>
  <c r="G36" i="24"/>
  <c r="AK24" i="24"/>
  <c r="AO16" i="24"/>
  <c r="AO82" i="24" s="1"/>
  <c r="AO91" i="24" s="1"/>
  <c r="AG16" i="24"/>
  <c r="AG82" i="24" s="1"/>
  <c r="AG91" i="24" s="1"/>
  <c r="G89" i="12"/>
  <c r="D81" i="55"/>
  <c r="F81" i="57" s="1"/>
  <c r="H81" i="57" s="1"/>
  <c r="D80" i="55"/>
  <c r="F80" i="57" s="1"/>
  <c r="E51" i="55"/>
  <c r="G51" i="57" s="1"/>
  <c r="I51" i="57" s="1"/>
  <c r="I14" i="57"/>
  <c r="AK82" i="55"/>
  <c r="AK91" i="55" s="1"/>
  <c r="AC82" i="55"/>
  <c r="U82" i="55"/>
  <c r="M82" i="55"/>
  <c r="E11" i="55"/>
  <c r="F24" i="24"/>
  <c r="F16" i="24"/>
  <c r="F89" i="12"/>
  <c r="F72" i="55"/>
  <c r="D70" i="55"/>
  <c r="AM24" i="55"/>
  <c r="W24" i="55"/>
  <c r="Q82" i="55"/>
  <c r="L16" i="8"/>
  <c r="D14" i="32"/>
  <c r="AK36" i="24"/>
  <c r="AM24" i="24"/>
  <c r="AM82" i="24" s="1"/>
  <c r="AM91" i="24" s="1"/>
  <c r="I65" i="57"/>
  <c r="E35" i="55"/>
  <c r="G35" i="57" s="1"/>
  <c r="G32" i="57"/>
  <c r="G66" i="57"/>
  <c r="D55" i="55"/>
  <c r="F55" i="57" s="1"/>
  <c r="H55" i="57" s="1"/>
  <c r="AI36" i="55"/>
  <c r="AA36" i="55"/>
  <c r="S36" i="55"/>
  <c r="K36" i="55"/>
  <c r="E33" i="55"/>
  <c r="G33" i="57" s="1"/>
  <c r="I33" i="57" s="1"/>
  <c r="E42" i="20"/>
  <c r="E43" i="20" s="1"/>
  <c r="G40" i="32"/>
  <c r="I71" i="57"/>
  <c r="D78" i="55"/>
  <c r="F78" i="57" s="1"/>
  <c r="H78" i="57" s="1"/>
  <c r="E40" i="55"/>
  <c r="D36" i="55"/>
  <c r="F32" i="57"/>
  <c r="AO24" i="55"/>
  <c r="AO82" i="55" s="1"/>
  <c r="AO91" i="55" s="1"/>
  <c r="AG24" i="55"/>
  <c r="AG82" i="55" s="1"/>
  <c r="AG91" i="55" s="1"/>
  <c r="Y24" i="55"/>
  <c r="Y82" i="55" s="1"/>
  <c r="Q24" i="55"/>
  <c r="I24" i="55"/>
  <c r="D15" i="55"/>
  <c r="F15" i="57" s="1"/>
  <c r="H15" i="57" s="1"/>
  <c r="AM16" i="55"/>
  <c r="AM82" i="55" s="1"/>
  <c r="AM91" i="55" s="1"/>
  <c r="AE16" i="55"/>
  <c r="AE82" i="55" s="1"/>
  <c r="W16" i="55"/>
  <c r="W82" i="55" s="1"/>
  <c r="O16" i="55"/>
  <c r="O82" i="55" s="1"/>
  <c r="G16" i="55"/>
  <c r="G78" i="56"/>
  <c r="M78" i="56"/>
  <c r="E78" i="57" s="1"/>
  <c r="M76" i="56"/>
  <c r="E76" i="57" s="1"/>
  <c r="I76" i="57" s="1"/>
  <c r="G76" i="56"/>
  <c r="H72" i="56"/>
  <c r="F70" i="56"/>
  <c r="F72" i="56" s="1"/>
  <c r="L70" i="56"/>
  <c r="M54" i="56"/>
  <c r="I56" i="56"/>
  <c r="D32" i="57"/>
  <c r="D16" i="32"/>
  <c r="I73" i="32"/>
  <c r="D24" i="12"/>
  <c r="D82" i="12" s="1"/>
  <c r="D91" i="12" s="1"/>
  <c r="E16" i="57"/>
  <c r="I78" i="57"/>
  <c r="E34" i="55"/>
  <c r="G34" i="57" s="1"/>
  <c r="I34" i="57" s="1"/>
  <c r="H28" i="57"/>
  <c r="J82" i="55"/>
  <c r="AJ16" i="55"/>
  <c r="AJ82" i="55" s="1"/>
  <c r="AJ91" i="55" s="1"/>
  <c r="AB16" i="55"/>
  <c r="AB82" i="55" s="1"/>
  <c r="T16" i="55"/>
  <c r="T82" i="55" s="1"/>
  <c r="L16" i="55"/>
  <c r="D78" i="29"/>
  <c r="F78" i="41" s="1"/>
  <c r="H78" i="41" s="1"/>
  <c r="J24" i="12"/>
  <c r="J82" i="12" s="1"/>
  <c r="J91" i="12" s="1"/>
  <c r="D79" i="55"/>
  <c r="F79" i="57" s="1"/>
  <c r="H79" i="57" s="1"/>
  <c r="G70" i="57"/>
  <c r="E72" i="55"/>
  <c r="AI42" i="55"/>
  <c r="AI43" i="55" s="1"/>
  <c r="AA42" i="55"/>
  <c r="AA43" i="55" s="1"/>
  <c r="S42" i="55"/>
  <c r="S43" i="55" s="1"/>
  <c r="S82" i="55" s="1"/>
  <c r="K42" i="55"/>
  <c r="K43" i="55" s="1"/>
  <c r="E39" i="55"/>
  <c r="G39" i="57" s="1"/>
  <c r="I39" i="57" s="1"/>
  <c r="H21" i="57"/>
  <c r="M41" i="8"/>
  <c r="E41" i="32" s="1"/>
  <c r="G41" i="8"/>
  <c r="I42" i="8"/>
  <c r="I43" i="8" s="1"/>
  <c r="D71" i="55"/>
  <c r="F71" i="57" s="1"/>
  <c r="H71" i="57" s="1"/>
  <c r="D64" i="55"/>
  <c r="E54" i="55"/>
  <c r="AO36" i="55"/>
  <c r="AG36" i="55"/>
  <c r="Y36" i="55"/>
  <c r="Q36" i="55"/>
  <c r="I36" i="55"/>
  <c r="I82" i="55" s="1"/>
  <c r="E22" i="55"/>
  <c r="G22" i="57" s="1"/>
  <c r="I22" i="57" s="1"/>
  <c r="AI82" i="55"/>
  <c r="AI91" i="55" s="1"/>
  <c r="AH16" i="55"/>
  <c r="AH82" i="55" s="1"/>
  <c r="AH91" i="55" s="1"/>
  <c r="Z16" i="55"/>
  <c r="Z82" i="55" s="1"/>
  <c r="R16" i="55"/>
  <c r="R82" i="55" s="1"/>
  <c r="F11" i="57"/>
  <c r="L61" i="56"/>
  <c r="D59" i="57"/>
  <c r="D61" i="57" s="1"/>
  <c r="D79" i="20"/>
  <c r="F79" i="32" s="1"/>
  <c r="H79" i="32" s="1"/>
  <c r="D36" i="12"/>
  <c r="E24" i="12"/>
  <c r="E82" i="12" s="1"/>
  <c r="E91" i="12" s="1"/>
  <c r="I86" i="57"/>
  <c r="G89" i="57"/>
  <c r="D75" i="55"/>
  <c r="F75" i="57" s="1"/>
  <c r="H75" i="57" s="1"/>
  <c r="E66" i="55"/>
  <c r="G29" i="55"/>
  <c r="E27" i="55"/>
  <c r="AI24" i="55"/>
  <c r="AA24" i="55"/>
  <c r="AA82" i="55" s="1"/>
  <c r="S24" i="55"/>
  <c r="K24" i="55"/>
  <c r="G65" i="56"/>
  <c r="G66" i="56" s="1"/>
  <c r="M65" i="56"/>
  <c r="E65" i="57" s="1"/>
  <c r="K82" i="56"/>
  <c r="K91" i="56" s="1"/>
  <c r="E59" i="55"/>
  <c r="D54" i="55"/>
  <c r="D40" i="55"/>
  <c r="D34" i="55"/>
  <c r="F34" i="57" s="1"/>
  <c r="H24" i="55"/>
  <c r="H82" i="55" s="1"/>
  <c r="D22" i="55"/>
  <c r="F22" i="57" s="1"/>
  <c r="H22" i="57" s="1"/>
  <c r="G77" i="56"/>
  <c r="M70" i="56"/>
  <c r="I72" i="56"/>
  <c r="G51" i="56"/>
  <c r="G21" i="56"/>
  <c r="L59" i="8"/>
  <c r="H61" i="8"/>
  <c r="F59" i="8"/>
  <c r="F61" i="8" s="1"/>
  <c r="D77" i="20"/>
  <c r="F77" i="32" s="1"/>
  <c r="E70" i="20"/>
  <c r="I59" i="41"/>
  <c r="I61" i="41" s="1"/>
  <c r="G61" i="41"/>
  <c r="K72" i="55"/>
  <c r="M66" i="55"/>
  <c r="L29" i="55"/>
  <c r="L65" i="56"/>
  <c r="F65" i="56"/>
  <c r="F66" i="56" s="1"/>
  <c r="I61" i="56"/>
  <c r="M59" i="56"/>
  <c r="M32" i="56"/>
  <c r="I36" i="56"/>
  <c r="G32" i="56"/>
  <c r="G36" i="56" s="1"/>
  <c r="F16" i="56"/>
  <c r="D80" i="20"/>
  <c r="F80" i="32" s="1"/>
  <c r="H80" i="32" s="1"/>
  <c r="E78" i="29"/>
  <c r="G78" i="41" s="1"/>
  <c r="I78" i="41" s="1"/>
  <c r="E51" i="29"/>
  <c r="G51" i="41" s="1"/>
  <c r="I51" i="41" s="1"/>
  <c r="W82" i="29"/>
  <c r="U638" i="44" s="1"/>
  <c r="G56" i="55"/>
  <c r="L36" i="55"/>
  <c r="L24" i="55"/>
  <c r="L81" i="56"/>
  <c r="D81" i="57" s="1"/>
  <c r="M64" i="56"/>
  <c r="I66" i="56"/>
  <c r="M35" i="56"/>
  <c r="E35" i="57" s="1"/>
  <c r="F30" i="4"/>
  <c r="F33" i="4" s="1"/>
  <c r="E18" i="4"/>
  <c r="M77" i="8"/>
  <c r="E77" i="32" s="1"/>
  <c r="E77" i="5" s="1"/>
  <c r="G77" i="8"/>
  <c r="L73" i="8"/>
  <c r="D73" i="32" s="1"/>
  <c r="D73" i="5" s="1"/>
  <c r="L71" i="8"/>
  <c r="D71" i="32" s="1"/>
  <c r="D72" i="32" s="1"/>
  <c r="H72" i="8"/>
  <c r="F71" i="8"/>
  <c r="F72" i="8" s="1"/>
  <c r="F22" i="8"/>
  <c r="L22" i="8"/>
  <c r="D22" i="32" s="1"/>
  <c r="M14" i="8"/>
  <c r="G14" i="8"/>
  <c r="G16" i="8" s="1"/>
  <c r="H75" i="32"/>
  <c r="F56" i="20"/>
  <c r="D54" i="20"/>
  <c r="AN82" i="20"/>
  <c r="F42" i="20"/>
  <c r="F43" i="20" s="1"/>
  <c r="D40" i="20"/>
  <c r="P82" i="20"/>
  <c r="N639" i="44" s="1"/>
  <c r="K16" i="55"/>
  <c r="H61" i="56"/>
  <c r="F59" i="56"/>
  <c r="F61" i="56" s="1"/>
  <c r="L27" i="56"/>
  <c r="H29" i="56"/>
  <c r="F27" i="56"/>
  <c r="F29" i="56" s="1"/>
  <c r="E27" i="4"/>
  <c r="F77" i="8"/>
  <c r="L77" i="8"/>
  <c r="D77" i="32" s="1"/>
  <c r="M73" i="8"/>
  <c r="E73" i="32" s="1"/>
  <c r="E73" i="5" s="1"/>
  <c r="G73" i="8"/>
  <c r="E19" i="32"/>
  <c r="E24" i="32" s="1"/>
  <c r="E65" i="20"/>
  <c r="G65" i="32" s="1"/>
  <c r="I65" i="32" s="1"/>
  <c r="E55" i="20"/>
  <c r="G55" i="32" s="1"/>
  <c r="I55" i="32" s="1"/>
  <c r="G56" i="20"/>
  <c r="X82" i="20"/>
  <c r="V639" i="44" s="1"/>
  <c r="E13" i="55"/>
  <c r="G13" i="57" s="1"/>
  <c r="I13" i="57" s="1"/>
  <c r="M87" i="56"/>
  <c r="I89" i="56"/>
  <c r="M40" i="56"/>
  <c r="I42" i="56"/>
  <c r="I43" i="56" s="1"/>
  <c r="I24" i="56"/>
  <c r="G19" i="56"/>
  <c r="M16" i="56"/>
  <c r="L21" i="8"/>
  <c r="F21" i="8"/>
  <c r="F24" i="8" s="1"/>
  <c r="F82" i="8" s="1"/>
  <c r="D55" i="20"/>
  <c r="F55" i="32" s="1"/>
  <c r="H55" i="32" s="1"/>
  <c r="M82" i="20"/>
  <c r="K639" i="44" s="1"/>
  <c r="E13" i="20"/>
  <c r="G13" i="32" s="1"/>
  <c r="I13" i="32" s="1"/>
  <c r="S82" i="20"/>
  <c r="Q639" i="44" s="1"/>
  <c r="AL82" i="20"/>
  <c r="V16" i="20"/>
  <c r="D11" i="20"/>
  <c r="K82" i="20"/>
  <c r="I639" i="44" s="1"/>
  <c r="F79" i="56"/>
  <c r="F74" i="56"/>
  <c r="H42" i="56"/>
  <c r="H43" i="56" s="1"/>
  <c r="F40" i="56"/>
  <c r="F42" i="56" s="1"/>
  <c r="F43" i="56" s="1"/>
  <c r="L40" i="56"/>
  <c r="F21" i="56"/>
  <c r="F24" i="56" s="1"/>
  <c r="L21" i="56"/>
  <c r="D21" i="57" s="1"/>
  <c r="D24" i="57" s="1"/>
  <c r="L24" i="56"/>
  <c r="H73" i="32"/>
  <c r="J82" i="8"/>
  <c r="I75" i="32"/>
  <c r="F72" i="20"/>
  <c r="D70" i="20"/>
  <c r="E61" i="20"/>
  <c r="AB82" i="20"/>
  <c r="Z639" i="44" s="1"/>
  <c r="L82" i="20"/>
  <c r="J639" i="44" s="1"/>
  <c r="D13" i="20"/>
  <c r="F13" i="32" s="1"/>
  <c r="H13" i="32" s="1"/>
  <c r="F56" i="56"/>
  <c r="L28" i="56"/>
  <c r="D28" i="57" s="1"/>
  <c r="H16" i="56"/>
  <c r="E25" i="4"/>
  <c r="E30" i="4" s="1"/>
  <c r="E33" i="4" s="1"/>
  <c r="M51" i="8"/>
  <c r="E51" i="32" s="1"/>
  <c r="G51" i="8"/>
  <c r="E78" i="20"/>
  <c r="G78" i="32" s="1"/>
  <c r="E71" i="20"/>
  <c r="G71" i="32" s="1"/>
  <c r="I71" i="32" s="1"/>
  <c r="D65" i="20"/>
  <c r="F65" i="32" s="1"/>
  <c r="H65" i="32" s="1"/>
  <c r="AI61" i="20"/>
  <c r="AI82" i="20" s="1"/>
  <c r="AA61" i="20"/>
  <c r="AA82" i="20" s="1"/>
  <c r="Y639" i="44" s="1"/>
  <c r="S61" i="20"/>
  <c r="K61" i="20"/>
  <c r="T43" i="20"/>
  <c r="G36" i="20"/>
  <c r="E32" i="20"/>
  <c r="V24" i="20"/>
  <c r="O82" i="20"/>
  <c r="M639" i="44" s="1"/>
  <c r="E14" i="20"/>
  <c r="G14" i="32" s="1"/>
  <c r="D12" i="20"/>
  <c r="F12" i="32" s="1"/>
  <c r="H12" i="32" s="1"/>
  <c r="H16" i="20"/>
  <c r="I12" i="41"/>
  <c r="G16" i="41"/>
  <c r="L16" i="56"/>
  <c r="L60" i="8"/>
  <c r="D60" i="32" s="1"/>
  <c r="M42" i="8"/>
  <c r="M43" i="8" s="1"/>
  <c r="L32" i="8"/>
  <c r="F29" i="8"/>
  <c r="E81" i="20"/>
  <c r="G81" i="32" s="1"/>
  <c r="I81" i="32" s="1"/>
  <c r="D78" i="20"/>
  <c r="F78" i="32" s="1"/>
  <c r="H78" i="32" s="1"/>
  <c r="D74" i="20"/>
  <c r="F74" i="32" s="1"/>
  <c r="H74" i="32" s="1"/>
  <c r="D71" i="20"/>
  <c r="F71" i="32" s="1"/>
  <c r="H71" i="32" s="1"/>
  <c r="AO66" i="20"/>
  <c r="AG66" i="20"/>
  <c r="AG82" i="20" s="1"/>
  <c r="Y66" i="20"/>
  <c r="Y82" i="20" s="1"/>
  <c r="W639" i="44" s="1"/>
  <c r="Q66" i="20"/>
  <c r="I66" i="20"/>
  <c r="I82" i="20" s="1"/>
  <c r="G639" i="44" s="1"/>
  <c r="D60" i="20"/>
  <c r="F60" i="32" s="1"/>
  <c r="X56" i="20"/>
  <c r="AJ43" i="20"/>
  <c r="AB36" i="20"/>
  <c r="T36" i="20"/>
  <c r="D32" i="20"/>
  <c r="F36" i="20"/>
  <c r="I20" i="32"/>
  <c r="N82" i="20"/>
  <c r="L639" i="44" s="1"/>
  <c r="F16" i="20"/>
  <c r="D14" i="20"/>
  <c r="F14" i="32" s="1"/>
  <c r="H14" i="32" s="1"/>
  <c r="E33" i="29"/>
  <c r="G33" i="41" s="1"/>
  <c r="I33" i="41" s="1"/>
  <c r="G36" i="29"/>
  <c r="AI36" i="29"/>
  <c r="AA36" i="29"/>
  <c r="S36" i="29"/>
  <c r="K36" i="29"/>
  <c r="E32" i="29"/>
  <c r="D36" i="22"/>
  <c r="F33" i="34"/>
  <c r="E22" i="4"/>
  <c r="E16" i="4"/>
  <c r="I59" i="32"/>
  <c r="G61" i="32"/>
  <c r="L81" i="8"/>
  <c r="D81" i="32" s="1"/>
  <c r="M60" i="8"/>
  <c r="E60" i="32" s="1"/>
  <c r="I60" i="32" s="1"/>
  <c r="G60" i="8"/>
  <c r="G61" i="8" s="1"/>
  <c r="I61" i="8"/>
  <c r="H36" i="8"/>
  <c r="M32" i="8"/>
  <c r="G32" i="8"/>
  <c r="G36" i="8" s="1"/>
  <c r="D81" i="20"/>
  <c r="F81" i="32" s="1"/>
  <c r="H81" i="32" s="1"/>
  <c r="D34" i="20"/>
  <c r="F34" i="32" s="1"/>
  <c r="E33" i="20"/>
  <c r="G33" i="32" s="1"/>
  <c r="I33" i="32" s="1"/>
  <c r="D20" i="20"/>
  <c r="F20" i="32" s="1"/>
  <c r="H20" i="32" s="1"/>
  <c r="G72" i="8"/>
  <c r="E54" i="32"/>
  <c r="E56" i="32" s="1"/>
  <c r="M56" i="8"/>
  <c r="L40" i="8"/>
  <c r="H42" i="8"/>
  <c r="H43" i="8" s="1"/>
  <c r="F36" i="8"/>
  <c r="E79" i="20"/>
  <c r="G79" i="32" s="1"/>
  <c r="I79" i="32" s="1"/>
  <c r="G66" i="20"/>
  <c r="E64" i="20"/>
  <c r="D61" i="20"/>
  <c r="H56" i="20"/>
  <c r="E22" i="20"/>
  <c r="G22" i="32" s="1"/>
  <c r="I22" i="32" s="1"/>
  <c r="F42" i="41"/>
  <c r="F43" i="41" s="1"/>
  <c r="H40" i="41"/>
  <c r="H42" i="41" s="1"/>
  <c r="H43" i="41" s="1"/>
  <c r="D76" i="29"/>
  <c r="F76" i="41" s="1"/>
  <c r="H76" i="41" s="1"/>
  <c r="S82" i="29"/>
  <c r="Q638" i="44" s="1"/>
  <c r="K82" i="29"/>
  <c r="I638" i="44" s="1"/>
  <c r="L34" i="56"/>
  <c r="D34" i="57" s="1"/>
  <c r="H36" i="56"/>
  <c r="M61" i="8"/>
  <c r="D54" i="32"/>
  <c r="D56" i="32" s="1"/>
  <c r="L56" i="8"/>
  <c r="G42" i="8"/>
  <c r="G43" i="8" s="1"/>
  <c r="M22" i="8"/>
  <c r="E22" i="32" s="1"/>
  <c r="E22" i="5" s="1"/>
  <c r="G22" i="8"/>
  <c r="G24" i="8" s="1"/>
  <c r="E77" i="20"/>
  <c r="G77" i="32" s="1"/>
  <c r="I77" i="32" s="1"/>
  <c r="D41" i="20"/>
  <c r="F41" i="32" s="1"/>
  <c r="H41" i="32" s="1"/>
  <c r="AD24" i="20"/>
  <c r="AD82" i="20" s="1"/>
  <c r="AB639" i="44" s="1"/>
  <c r="D22" i="20"/>
  <c r="F22" i="32" s="1"/>
  <c r="F24" i="20"/>
  <c r="H55" i="41"/>
  <c r="G21" i="41"/>
  <c r="I21" i="41" s="1"/>
  <c r="E24" i="29"/>
  <c r="D12" i="29"/>
  <c r="F12" i="41" s="1"/>
  <c r="H12" i="41" s="1"/>
  <c r="E47" i="20"/>
  <c r="G47" i="32" s="1"/>
  <c r="D33" i="20"/>
  <c r="F33" i="32" s="1"/>
  <c r="H33" i="32" s="1"/>
  <c r="E12" i="20"/>
  <c r="G12" i="32" s="1"/>
  <c r="I12" i="32" s="1"/>
  <c r="E61" i="29"/>
  <c r="E22" i="29"/>
  <c r="G22" i="41" s="1"/>
  <c r="I22" i="41" s="1"/>
  <c r="G72" i="34"/>
  <c r="E29" i="22"/>
  <c r="G27" i="34"/>
  <c r="AI82" i="22"/>
  <c r="AA82" i="22"/>
  <c r="Y642" i="44" s="1"/>
  <c r="S82" i="22"/>
  <c r="Q642" i="44" s="1"/>
  <c r="K82" i="22"/>
  <c r="I642" i="44" s="1"/>
  <c r="H23" i="34"/>
  <c r="D24" i="22"/>
  <c r="F19" i="34"/>
  <c r="D70" i="34"/>
  <c r="D47" i="20"/>
  <c r="F47" i="32" s="1"/>
  <c r="H47" i="32" s="1"/>
  <c r="AL42" i="20"/>
  <c r="AL43" i="20" s="1"/>
  <c r="AD42" i="20"/>
  <c r="AD43" i="20" s="1"/>
  <c r="V42" i="20"/>
  <c r="V43" i="20" s="1"/>
  <c r="E39" i="20"/>
  <c r="G39" i="32" s="1"/>
  <c r="I39" i="32" s="1"/>
  <c r="D27" i="20"/>
  <c r="H29" i="20"/>
  <c r="D23" i="20"/>
  <c r="F23" i="32" s="1"/>
  <c r="H23" i="32" s="1"/>
  <c r="AH16" i="20"/>
  <c r="AH82" i="20" s="1"/>
  <c r="Z16" i="20"/>
  <c r="Z82" i="20" s="1"/>
  <c r="X639" i="44" s="1"/>
  <c r="R16" i="20"/>
  <c r="R82" i="20" s="1"/>
  <c r="P639" i="44" s="1"/>
  <c r="E70" i="29"/>
  <c r="D60" i="29"/>
  <c r="H47" i="41"/>
  <c r="AK82" i="29"/>
  <c r="AC82" i="29"/>
  <c r="AA638" i="44" s="1"/>
  <c r="E27" i="29"/>
  <c r="E42" i="22"/>
  <c r="E43" i="22" s="1"/>
  <c r="G40" i="34"/>
  <c r="M72" i="8"/>
  <c r="G64" i="8"/>
  <c r="G66" i="8" s="1"/>
  <c r="G54" i="8"/>
  <c r="G56" i="8" s="1"/>
  <c r="I24" i="8"/>
  <c r="I16" i="8"/>
  <c r="D64" i="20"/>
  <c r="Q43" i="20"/>
  <c r="Q82" i="20" s="1"/>
  <c r="O639" i="44" s="1"/>
  <c r="D39" i="20"/>
  <c r="F39" i="32" s="1"/>
  <c r="H39" i="32" s="1"/>
  <c r="D35" i="20"/>
  <c r="F35" i="32" s="1"/>
  <c r="H35" i="32" s="1"/>
  <c r="J36" i="20"/>
  <c r="E27" i="20"/>
  <c r="E23" i="20"/>
  <c r="G23" i="32" s="1"/>
  <c r="D19" i="20"/>
  <c r="E15" i="20"/>
  <c r="G15" i="32" s="1"/>
  <c r="I15" i="32" s="1"/>
  <c r="H34" i="41"/>
  <c r="H36" i="41" s="1"/>
  <c r="F36" i="41"/>
  <c r="H15" i="41"/>
  <c r="D81" i="29"/>
  <c r="F81" i="41" s="1"/>
  <c r="H81" i="41" s="1"/>
  <c r="D70" i="29"/>
  <c r="F66" i="34"/>
  <c r="I32" i="34"/>
  <c r="G36" i="34"/>
  <c r="L72" i="8"/>
  <c r="H24" i="8"/>
  <c r="H16" i="8"/>
  <c r="E49" i="20"/>
  <c r="G49" i="32" s="1"/>
  <c r="I49" i="32" s="1"/>
  <c r="AO43" i="20"/>
  <c r="AO82" i="20" s="1"/>
  <c r="E35" i="20"/>
  <c r="G35" i="32" s="1"/>
  <c r="I35" i="32" s="1"/>
  <c r="AJ24" i="20"/>
  <c r="AJ82" i="20" s="1"/>
  <c r="AB24" i="20"/>
  <c r="T24" i="20"/>
  <c r="T82" i="20" s="1"/>
  <c r="R639" i="44" s="1"/>
  <c r="D15" i="20"/>
  <c r="F15" i="32" s="1"/>
  <c r="E36" i="41"/>
  <c r="H27" i="41"/>
  <c r="H29" i="41" s="1"/>
  <c r="F29" i="41"/>
  <c r="E28" i="29"/>
  <c r="G28" i="41" s="1"/>
  <c r="I28" i="41" s="1"/>
  <c r="F21" i="17"/>
  <c r="H24" i="17"/>
  <c r="L21" i="17"/>
  <c r="L24" i="17" s="1"/>
  <c r="H61" i="20"/>
  <c r="E54" i="20"/>
  <c r="E51" i="20"/>
  <c r="G51" i="32" s="1"/>
  <c r="I51" i="32" s="1"/>
  <c r="E41" i="20"/>
  <c r="G41" i="32" s="1"/>
  <c r="I41" i="32" s="1"/>
  <c r="G42" i="20"/>
  <c r="G43" i="20" s="1"/>
  <c r="H36" i="20"/>
  <c r="AK24" i="20"/>
  <c r="AK82" i="20" s="1"/>
  <c r="AC24" i="20"/>
  <c r="AC82" i="20" s="1"/>
  <c r="AA639" i="44" s="1"/>
  <c r="U24" i="20"/>
  <c r="U82" i="20" s="1"/>
  <c r="S639" i="44" s="1"/>
  <c r="J24" i="20"/>
  <c r="J82" i="20" s="1"/>
  <c r="H639" i="44" s="1"/>
  <c r="AM16" i="20"/>
  <c r="AM82" i="20" s="1"/>
  <c r="AE16" i="20"/>
  <c r="AE82" i="20" s="1"/>
  <c r="AC639" i="44" s="1"/>
  <c r="W16" i="20"/>
  <c r="W82" i="20" s="1"/>
  <c r="U639" i="44" s="1"/>
  <c r="E75" i="29"/>
  <c r="G75" i="41" s="1"/>
  <c r="I75" i="41" s="1"/>
  <c r="D51" i="29"/>
  <c r="F51" i="41" s="1"/>
  <c r="H51" i="41" s="1"/>
  <c r="X82" i="29"/>
  <c r="V638" i="44" s="1"/>
  <c r="P82" i="29"/>
  <c r="N638" i="44" s="1"/>
  <c r="AJ82" i="29"/>
  <c r="AB82" i="29"/>
  <c r="Z638" i="44" s="1"/>
  <c r="T82" i="29"/>
  <c r="R638" i="44" s="1"/>
  <c r="L65" i="17"/>
  <c r="L66" i="17" s="1"/>
  <c r="F65" i="17"/>
  <c r="F66" i="17" s="1"/>
  <c r="H66" i="17"/>
  <c r="F40" i="17"/>
  <c r="F42" i="17" s="1"/>
  <c r="F43" i="17" s="1"/>
  <c r="H42" i="17"/>
  <c r="H43" i="17" s="1"/>
  <c r="L40" i="17"/>
  <c r="L42" i="17" s="1"/>
  <c r="L43" i="17" s="1"/>
  <c r="M24" i="17"/>
  <c r="D75" i="29"/>
  <c r="F75" i="41" s="1"/>
  <c r="H75" i="41" s="1"/>
  <c r="G66" i="29"/>
  <c r="E64" i="29"/>
  <c r="E55" i="29"/>
  <c r="G55" i="41" s="1"/>
  <c r="I55" i="41" s="1"/>
  <c r="E40" i="29"/>
  <c r="G42" i="29"/>
  <c r="G43" i="29" s="1"/>
  <c r="E23" i="29"/>
  <c r="G23" i="41" s="1"/>
  <c r="I23" i="41" s="1"/>
  <c r="F76" i="17"/>
  <c r="L76" i="17"/>
  <c r="E32" i="48"/>
  <c r="I21" i="50"/>
  <c r="D20" i="48"/>
  <c r="F20" i="50" s="1"/>
  <c r="H24" i="48"/>
  <c r="L16" i="48"/>
  <c r="D13" i="48"/>
  <c r="F13" i="50" s="1"/>
  <c r="H13" i="50" s="1"/>
  <c r="E71" i="29"/>
  <c r="G71" i="41" s="1"/>
  <c r="I71" i="41" s="1"/>
  <c r="D64" i="29"/>
  <c r="F66" i="29"/>
  <c r="D42" i="29"/>
  <c r="D43" i="29" s="1"/>
  <c r="AG29" i="29"/>
  <c r="I29" i="29"/>
  <c r="F80" i="17"/>
  <c r="L80" i="17"/>
  <c r="F49" i="17"/>
  <c r="L49" i="17"/>
  <c r="F35" i="17"/>
  <c r="L35" i="17"/>
  <c r="E79" i="29"/>
  <c r="G79" i="41" s="1"/>
  <c r="I79" i="41" s="1"/>
  <c r="E76" i="29"/>
  <c r="G76" i="41" s="1"/>
  <c r="I76" i="41" s="1"/>
  <c r="D71" i="29"/>
  <c r="F71" i="41" s="1"/>
  <c r="H71" i="41" s="1"/>
  <c r="AI61" i="29"/>
  <c r="AI82" i="29" s="1"/>
  <c r="AA61" i="29"/>
  <c r="AA82" i="29" s="1"/>
  <c r="Y638" i="44" s="1"/>
  <c r="S61" i="29"/>
  <c r="K61" i="29"/>
  <c r="E41" i="29"/>
  <c r="G41" i="41" s="1"/>
  <c r="I41" i="41" s="1"/>
  <c r="AE24" i="29"/>
  <c r="O24" i="29"/>
  <c r="F56" i="17"/>
  <c r="G36" i="10"/>
  <c r="I39" i="41"/>
  <c r="D79" i="29"/>
  <c r="F79" i="41" s="1"/>
  <c r="H79" i="41" s="1"/>
  <c r="AH61" i="29"/>
  <c r="Z61" i="29"/>
  <c r="R61" i="29"/>
  <c r="J61" i="29"/>
  <c r="AM36" i="29"/>
  <c r="D11" i="29"/>
  <c r="L34" i="17"/>
  <c r="F34" i="17"/>
  <c r="F36" i="17" s="1"/>
  <c r="I79" i="34"/>
  <c r="E66" i="48"/>
  <c r="G64" i="50"/>
  <c r="H60" i="50"/>
  <c r="I15" i="41"/>
  <c r="E16" i="41"/>
  <c r="D74" i="29"/>
  <c r="F74" i="41" s="1"/>
  <c r="H74" i="41" s="1"/>
  <c r="AN72" i="29"/>
  <c r="AF72" i="29"/>
  <c r="X72" i="29"/>
  <c r="P72" i="29"/>
  <c r="G72" i="29"/>
  <c r="E65" i="29"/>
  <c r="G65" i="41" s="1"/>
  <c r="I65" i="41" s="1"/>
  <c r="D49" i="29"/>
  <c r="F49" i="41" s="1"/>
  <c r="H49" i="41" s="1"/>
  <c r="I20" i="41"/>
  <c r="I24" i="41" s="1"/>
  <c r="L55" i="17"/>
  <c r="F55" i="17"/>
  <c r="G66" i="10"/>
  <c r="M42" i="10"/>
  <c r="E40" i="34"/>
  <c r="E42" i="34" s="1"/>
  <c r="G45" i="49"/>
  <c r="M45" i="49"/>
  <c r="E45" i="50" s="1"/>
  <c r="L56" i="29"/>
  <c r="D54" i="29"/>
  <c r="AO36" i="29"/>
  <c r="AG36" i="29"/>
  <c r="Y36" i="29"/>
  <c r="Q36" i="29"/>
  <c r="I36" i="29"/>
  <c r="D36" i="29"/>
  <c r="H72" i="17"/>
  <c r="L70" i="17"/>
  <c r="L72" i="17" s="1"/>
  <c r="L56" i="17"/>
  <c r="G29" i="17"/>
  <c r="H16" i="17"/>
  <c r="I80" i="34"/>
  <c r="E33" i="34"/>
  <c r="I33" i="34" s="1"/>
  <c r="E45" i="29"/>
  <c r="G45" i="41" s="1"/>
  <c r="I45" i="41" s="1"/>
  <c r="D66" i="22"/>
  <c r="D56" i="22"/>
  <c r="F55" i="34"/>
  <c r="H55" i="34" s="1"/>
  <c r="G74" i="49"/>
  <c r="M74" i="49"/>
  <c r="E74" i="50" s="1"/>
  <c r="I76" i="50"/>
  <c r="E54" i="48"/>
  <c r="D45" i="29"/>
  <c r="F45" i="41" s="1"/>
  <c r="H45" i="41" s="1"/>
  <c r="D13" i="29"/>
  <c r="F13" i="41" s="1"/>
  <c r="H13" i="41" s="1"/>
  <c r="F79" i="17"/>
  <c r="M66" i="17"/>
  <c r="F59" i="17"/>
  <c r="F61" i="17" s="1"/>
  <c r="H61" i="17"/>
  <c r="G16" i="17"/>
  <c r="L16" i="17"/>
  <c r="L54" i="10"/>
  <c r="F54" i="10"/>
  <c r="F56" i="10" s="1"/>
  <c r="L45" i="10"/>
  <c r="D45" i="34" s="1"/>
  <c r="D45" i="5" s="1"/>
  <c r="F45" i="10"/>
  <c r="E19" i="34"/>
  <c r="D79" i="48"/>
  <c r="F79" i="50" s="1"/>
  <c r="H79" i="50" s="1"/>
  <c r="AF56" i="29"/>
  <c r="X56" i="29"/>
  <c r="P56" i="29"/>
  <c r="H56" i="29"/>
  <c r="E34" i="29"/>
  <c r="G34" i="41" s="1"/>
  <c r="I34" i="41" s="1"/>
  <c r="AO24" i="29"/>
  <c r="AG24" i="29"/>
  <c r="Y24" i="29"/>
  <c r="Y82" i="29" s="1"/>
  <c r="W638" i="44" s="1"/>
  <c r="Q24" i="29"/>
  <c r="Q82" i="29" s="1"/>
  <c r="O638" i="44" s="1"/>
  <c r="I24" i="29"/>
  <c r="E16" i="29"/>
  <c r="F75" i="17"/>
  <c r="M56" i="17"/>
  <c r="F47" i="17"/>
  <c r="F20" i="17"/>
  <c r="F24" i="17" s="1"/>
  <c r="I76" i="34"/>
  <c r="I49" i="34"/>
  <c r="H39" i="34"/>
  <c r="F43" i="34"/>
  <c r="F72" i="10"/>
  <c r="L29" i="10"/>
  <c r="D27" i="34"/>
  <c r="D29" i="34" s="1"/>
  <c r="L15" i="10"/>
  <c r="D15" i="34" s="1"/>
  <c r="F15" i="10"/>
  <c r="L11" i="10"/>
  <c r="F11" i="10"/>
  <c r="H16" i="10"/>
  <c r="E54" i="29"/>
  <c r="AO42" i="29"/>
  <c r="AO43" i="29" s="1"/>
  <c r="AG42" i="29"/>
  <c r="AG43" i="29" s="1"/>
  <c r="Y42" i="29"/>
  <c r="Y43" i="29" s="1"/>
  <c r="Q42" i="29"/>
  <c r="Q43" i="29" s="1"/>
  <c r="I42" i="29"/>
  <c r="I43" i="29" s="1"/>
  <c r="AM29" i="29"/>
  <c r="AM82" i="29" s="1"/>
  <c r="AE29" i="29"/>
  <c r="W29" i="29"/>
  <c r="O29" i="29"/>
  <c r="G29" i="29"/>
  <c r="G82" i="29" s="1"/>
  <c r="H24" i="29"/>
  <c r="H82" i="29" s="1"/>
  <c r="F638" i="44" s="1"/>
  <c r="D19" i="29"/>
  <c r="F39" i="17"/>
  <c r="H29" i="17"/>
  <c r="L27" i="17"/>
  <c r="L29" i="17" s="1"/>
  <c r="M16" i="17"/>
  <c r="I61" i="34"/>
  <c r="I15" i="34"/>
  <c r="G11" i="34"/>
  <c r="E16" i="22"/>
  <c r="H56" i="10"/>
  <c r="F49" i="10"/>
  <c r="L49" i="10"/>
  <c r="D49" i="34" s="1"/>
  <c r="H49" i="34" s="1"/>
  <c r="G24" i="10"/>
  <c r="I24" i="49"/>
  <c r="G20" i="49"/>
  <c r="G24" i="49" s="1"/>
  <c r="M20" i="49"/>
  <c r="E20" i="50" s="1"/>
  <c r="F59" i="10"/>
  <c r="F61" i="10" s="1"/>
  <c r="L59" i="10"/>
  <c r="M39" i="10"/>
  <c r="E39" i="34" s="1"/>
  <c r="I39" i="34" s="1"/>
  <c r="G39" i="10"/>
  <c r="M12" i="10"/>
  <c r="E12" i="34" s="1"/>
  <c r="E16" i="34" s="1"/>
  <c r="G12" i="10"/>
  <c r="L61" i="49"/>
  <c r="D32" i="50"/>
  <c r="H32" i="50" s="1"/>
  <c r="AO56" i="48"/>
  <c r="AG56" i="48"/>
  <c r="Y56" i="48"/>
  <c r="Q56" i="48"/>
  <c r="I56" i="48"/>
  <c r="M71" i="17"/>
  <c r="M72" i="17" s="1"/>
  <c r="M59" i="17"/>
  <c r="M61" i="17" s="1"/>
  <c r="M49" i="17"/>
  <c r="M40" i="17"/>
  <c r="M42" i="17" s="1"/>
  <c r="M43" i="17" s="1"/>
  <c r="M35" i="17"/>
  <c r="M36" i="17" s="1"/>
  <c r="M28" i="17"/>
  <c r="M29" i="17" s="1"/>
  <c r="I24" i="17"/>
  <c r="M21" i="17"/>
  <c r="I16" i="17"/>
  <c r="M13" i="17"/>
  <c r="AK82" i="22"/>
  <c r="AC82" i="22"/>
  <c r="AA642" i="44" s="1"/>
  <c r="U82" i="22"/>
  <c r="S642" i="44" s="1"/>
  <c r="M82" i="22"/>
  <c r="K642" i="44" s="1"/>
  <c r="F71" i="10"/>
  <c r="H72" i="10"/>
  <c r="L71" i="10"/>
  <c r="D71" i="34" s="1"/>
  <c r="H71" i="34" s="1"/>
  <c r="L64" i="10"/>
  <c r="F64" i="10"/>
  <c r="F66" i="10" s="1"/>
  <c r="F28" i="10"/>
  <c r="F29" i="10" s="1"/>
  <c r="H29" i="10"/>
  <c r="L28" i="10"/>
  <c r="D28" i="34" s="1"/>
  <c r="H28" i="34" s="1"/>
  <c r="I16" i="10"/>
  <c r="I79" i="50"/>
  <c r="M72" i="49"/>
  <c r="L43" i="49"/>
  <c r="G39" i="49"/>
  <c r="M39" i="49"/>
  <c r="E39" i="50" s="1"/>
  <c r="D14" i="50"/>
  <c r="L36" i="29"/>
  <c r="L82" i="29" s="1"/>
  <c r="J638" i="44" s="1"/>
  <c r="M81" i="17"/>
  <c r="G79" i="17"/>
  <c r="M77" i="17"/>
  <c r="G75" i="17"/>
  <c r="M73" i="17"/>
  <c r="F61" i="34"/>
  <c r="H15" i="34"/>
  <c r="F11" i="34"/>
  <c r="D16" i="22"/>
  <c r="L78" i="10"/>
  <c r="D78" i="34" s="1"/>
  <c r="H78" i="34" s="1"/>
  <c r="F78" i="10"/>
  <c r="L74" i="10"/>
  <c r="D74" i="34" s="1"/>
  <c r="H74" i="34" s="1"/>
  <c r="F74" i="10"/>
  <c r="M70" i="10"/>
  <c r="I72" i="10"/>
  <c r="G70" i="10"/>
  <c r="G72" i="10" s="1"/>
  <c r="H66" i="10"/>
  <c r="G56" i="10"/>
  <c r="L33" i="10"/>
  <c r="D33" i="34" s="1"/>
  <c r="H36" i="10"/>
  <c r="F33" i="10"/>
  <c r="M27" i="10"/>
  <c r="I29" i="10"/>
  <c r="G27" i="10"/>
  <c r="G29" i="10" s="1"/>
  <c r="L23" i="10"/>
  <c r="D23" i="34" s="1"/>
  <c r="D23" i="5" s="1"/>
  <c r="F23" i="10"/>
  <c r="L19" i="10"/>
  <c r="F19" i="10"/>
  <c r="H24" i="10"/>
  <c r="F78" i="49"/>
  <c r="L78" i="49"/>
  <c r="D78" i="50" s="1"/>
  <c r="F64" i="49"/>
  <c r="F66" i="49" s="1"/>
  <c r="L64" i="49"/>
  <c r="H66" i="49"/>
  <c r="F36" i="49"/>
  <c r="E28" i="48"/>
  <c r="G28" i="50" s="1"/>
  <c r="G59" i="17"/>
  <c r="G61" i="17" s="1"/>
  <c r="G40" i="17"/>
  <c r="G42" i="17" s="1"/>
  <c r="G43" i="17" s="1"/>
  <c r="I36" i="17"/>
  <c r="I29" i="17"/>
  <c r="F56" i="34"/>
  <c r="G24" i="34"/>
  <c r="F80" i="10"/>
  <c r="L80" i="10"/>
  <c r="D80" i="34" s="1"/>
  <c r="H80" i="34" s="1"/>
  <c r="F76" i="10"/>
  <c r="L76" i="10"/>
  <c r="D76" i="34" s="1"/>
  <c r="H76" i="34" s="1"/>
  <c r="M65" i="10"/>
  <c r="E65" i="34" s="1"/>
  <c r="I65" i="34" s="1"/>
  <c r="G65" i="10"/>
  <c r="I66" i="10"/>
  <c r="I43" i="10"/>
  <c r="F35" i="10"/>
  <c r="L35" i="10"/>
  <c r="D35" i="34" s="1"/>
  <c r="H35" i="34" s="1"/>
  <c r="F21" i="10"/>
  <c r="L21" i="10"/>
  <c r="D21" i="34" s="1"/>
  <c r="H21" i="34" s="1"/>
  <c r="G16" i="10"/>
  <c r="G82" i="10" s="1"/>
  <c r="F45" i="49"/>
  <c r="L45" i="49"/>
  <c r="D45" i="50" s="1"/>
  <c r="G23" i="49"/>
  <c r="M23" i="49"/>
  <c r="E23" i="50" s="1"/>
  <c r="E19" i="50"/>
  <c r="E24" i="50" s="1"/>
  <c r="M24" i="49"/>
  <c r="E70" i="48"/>
  <c r="G72" i="48"/>
  <c r="G59" i="50"/>
  <c r="E45" i="48"/>
  <c r="G45" i="50" s="1"/>
  <c r="I45" i="50" s="1"/>
  <c r="D41" i="48"/>
  <c r="F41" i="50" s="1"/>
  <c r="H41" i="50" s="1"/>
  <c r="F42" i="48"/>
  <c r="F43" i="48" s="1"/>
  <c r="H36" i="17"/>
  <c r="E64" i="34"/>
  <c r="H61" i="10"/>
  <c r="M55" i="10"/>
  <c r="E55" i="34" s="1"/>
  <c r="E56" i="34" s="1"/>
  <c r="G55" i="10"/>
  <c r="I56" i="10"/>
  <c r="M47" i="10"/>
  <c r="E47" i="34" s="1"/>
  <c r="I47" i="34" s="1"/>
  <c r="G47" i="10"/>
  <c r="F40" i="10"/>
  <c r="F42" i="10" s="1"/>
  <c r="F43" i="10" s="1"/>
  <c r="L40" i="10"/>
  <c r="F13" i="10"/>
  <c r="L13" i="10"/>
  <c r="D13" i="34" s="1"/>
  <c r="H13" i="34" s="1"/>
  <c r="D61" i="50"/>
  <c r="E43" i="50"/>
  <c r="F77" i="49"/>
  <c r="L77" i="49"/>
  <c r="D77" i="50" s="1"/>
  <c r="H77" i="50" s="1"/>
  <c r="F72" i="49"/>
  <c r="M15" i="49"/>
  <c r="E15" i="50" s="1"/>
  <c r="G15" i="49"/>
  <c r="I16" i="49"/>
  <c r="M16" i="49"/>
  <c r="E11" i="50"/>
  <c r="E16" i="50" s="1"/>
  <c r="D65" i="48"/>
  <c r="F65" i="50" s="1"/>
  <c r="H65" i="50" s="1"/>
  <c r="J66" i="48"/>
  <c r="M79" i="10"/>
  <c r="E79" i="34" s="1"/>
  <c r="G79" i="10"/>
  <c r="M75" i="10"/>
  <c r="E75" i="34" s="1"/>
  <c r="I75" i="34" s="1"/>
  <c r="G75" i="10"/>
  <c r="M34" i="10"/>
  <c r="E34" i="34" s="1"/>
  <c r="I34" i="34" s="1"/>
  <c r="G34" i="10"/>
  <c r="M20" i="10"/>
  <c r="E20" i="34" s="1"/>
  <c r="I20" i="34" s="1"/>
  <c r="G20" i="10"/>
  <c r="E72" i="50"/>
  <c r="L24" i="49"/>
  <c r="D19" i="50"/>
  <c r="D78" i="48"/>
  <c r="F78" i="50" s="1"/>
  <c r="H78" i="50" s="1"/>
  <c r="I51" i="50"/>
  <c r="H34" i="50"/>
  <c r="L72" i="49"/>
  <c r="G32" i="49"/>
  <c r="I36" i="49"/>
  <c r="M28" i="49"/>
  <c r="E28" i="50" s="1"/>
  <c r="E29" i="50" s="1"/>
  <c r="F15" i="49"/>
  <c r="L15" i="49"/>
  <c r="D15" i="50" s="1"/>
  <c r="D16" i="50" s="1"/>
  <c r="D71" i="48"/>
  <c r="F71" i="50" s="1"/>
  <c r="H71" i="50" s="1"/>
  <c r="G61" i="48"/>
  <c r="E47" i="48"/>
  <c r="G47" i="50" s="1"/>
  <c r="I47" i="50" s="1"/>
  <c r="E39" i="48"/>
  <c r="G39" i="50" s="1"/>
  <c r="E14" i="48"/>
  <c r="G14" i="50" s="1"/>
  <c r="I14" i="50" s="1"/>
  <c r="G29" i="49"/>
  <c r="E77" i="48"/>
  <c r="G77" i="50" s="1"/>
  <c r="I77" i="50" s="1"/>
  <c r="E65" i="48"/>
  <c r="G65" i="50" s="1"/>
  <c r="I65" i="50" s="1"/>
  <c r="G66" i="48"/>
  <c r="D55" i="48"/>
  <c r="F55" i="50" s="1"/>
  <c r="H55" i="50" s="1"/>
  <c r="F56" i="48"/>
  <c r="AA82" i="48"/>
  <c r="Y652" i="44" s="1"/>
  <c r="H42" i="48"/>
  <c r="H43" i="48" s="1"/>
  <c r="D40" i="48"/>
  <c r="E22" i="48"/>
  <c r="G22" i="50" s="1"/>
  <c r="I22" i="50" s="1"/>
  <c r="G59" i="10"/>
  <c r="G61" i="10" s="1"/>
  <c r="G40" i="10"/>
  <c r="G42" i="10" s="1"/>
  <c r="G43" i="10" s="1"/>
  <c r="I36" i="10"/>
  <c r="M80" i="49"/>
  <c r="E80" i="50" s="1"/>
  <c r="G80" i="49"/>
  <c r="M59" i="49"/>
  <c r="G59" i="49"/>
  <c r="G61" i="49" s="1"/>
  <c r="H56" i="49"/>
  <c r="L54" i="49"/>
  <c r="M35" i="49"/>
  <c r="E35" i="50" s="1"/>
  <c r="I35" i="50" s="1"/>
  <c r="E80" i="48"/>
  <c r="G80" i="50" s="1"/>
  <c r="E78" i="48"/>
  <c r="G78" i="50" s="1"/>
  <c r="I78" i="50" s="1"/>
  <c r="E75" i="48"/>
  <c r="G75" i="50" s="1"/>
  <c r="I75" i="50" s="1"/>
  <c r="F72" i="48"/>
  <c r="D70" i="48"/>
  <c r="M71" i="49"/>
  <c r="E71" i="50" s="1"/>
  <c r="G71" i="49"/>
  <c r="G72" i="49" s="1"/>
  <c r="I72" i="49"/>
  <c r="G54" i="49"/>
  <c r="G56" i="49" s="1"/>
  <c r="M54" i="49"/>
  <c r="M49" i="49"/>
  <c r="E49" i="50" s="1"/>
  <c r="I49" i="50" s="1"/>
  <c r="G49" i="49"/>
  <c r="G42" i="49"/>
  <c r="G43" i="49" s="1"/>
  <c r="M33" i="49"/>
  <c r="G33" i="49"/>
  <c r="M12" i="49"/>
  <c r="E12" i="50" s="1"/>
  <c r="G12" i="49"/>
  <c r="D80" i="48"/>
  <c r="F80" i="50" s="1"/>
  <c r="H80" i="50" s="1"/>
  <c r="D73" i="48"/>
  <c r="F73" i="50" s="1"/>
  <c r="H73" i="50" s="1"/>
  <c r="E60" i="48"/>
  <c r="G60" i="50" s="1"/>
  <c r="I60" i="50" s="1"/>
  <c r="S82" i="48"/>
  <c r="Q652" i="44" s="1"/>
  <c r="E15" i="48"/>
  <c r="G15" i="50" s="1"/>
  <c r="F80" i="49"/>
  <c r="G78" i="49"/>
  <c r="M78" i="49"/>
  <c r="E78" i="50" s="1"/>
  <c r="M76" i="49"/>
  <c r="E76" i="50" s="1"/>
  <c r="G76" i="49"/>
  <c r="G64" i="49"/>
  <c r="G66" i="49" s="1"/>
  <c r="M64" i="49"/>
  <c r="F59" i="49"/>
  <c r="F61" i="49" s="1"/>
  <c r="F42" i="49"/>
  <c r="F43" i="49" s="1"/>
  <c r="L35" i="49"/>
  <c r="D35" i="50" s="1"/>
  <c r="F35" i="49"/>
  <c r="F33" i="49"/>
  <c r="L33" i="49"/>
  <c r="D33" i="50" s="1"/>
  <c r="F19" i="49"/>
  <c r="F24" i="49" s="1"/>
  <c r="H24" i="49"/>
  <c r="E74" i="48"/>
  <c r="G74" i="50" s="1"/>
  <c r="I74" i="50" s="1"/>
  <c r="D47" i="48"/>
  <c r="F47" i="50" s="1"/>
  <c r="H47" i="50" s="1"/>
  <c r="U43" i="48"/>
  <c r="AB42" i="48"/>
  <c r="AB43" i="48" s="1"/>
  <c r="D24" i="48"/>
  <c r="E73" i="48"/>
  <c r="G73" i="50" s="1"/>
  <c r="I73" i="50" s="1"/>
  <c r="D59" i="48"/>
  <c r="AM29" i="48"/>
  <c r="AE29" i="48"/>
  <c r="W29" i="48"/>
  <c r="O29" i="48"/>
  <c r="O82" i="48" s="1"/>
  <c r="M652" i="44" s="1"/>
  <c r="G29" i="48"/>
  <c r="E27" i="48"/>
  <c r="K24" i="48"/>
  <c r="K82" i="48" s="1"/>
  <c r="I652" i="44" s="1"/>
  <c r="E19" i="48"/>
  <c r="D74" i="48"/>
  <c r="F74" i="50" s="1"/>
  <c r="H74" i="50" s="1"/>
  <c r="AH72" i="48"/>
  <c r="Z72" i="48"/>
  <c r="D54" i="48"/>
  <c r="D45" i="48"/>
  <c r="F45" i="50" s="1"/>
  <c r="H45" i="50" s="1"/>
  <c r="O43" i="48"/>
  <c r="G42" i="48"/>
  <c r="G43" i="48" s="1"/>
  <c r="E40" i="48"/>
  <c r="AO36" i="48"/>
  <c r="AG36" i="48"/>
  <c r="Y36" i="48"/>
  <c r="Q36" i="48"/>
  <c r="I36" i="48"/>
  <c r="I82" i="48" s="1"/>
  <c r="G652" i="44" s="1"/>
  <c r="F36" i="48"/>
  <c r="D33" i="48"/>
  <c r="F33" i="50" s="1"/>
  <c r="D12" i="48"/>
  <c r="F12" i="50" s="1"/>
  <c r="H12" i="50" s="1"/>
  <c r="F11" i="49"/>
  <c r="H16" i="49"/>
  <c r="D75" i="48"/>
  <c r="F75" i="50" s="1"/>
  <c r="H75" i="50" s="1"/>
  <c r="E55" i="48"/>
  <c r="G55" i="50" s="1"/>
  <c r="I55" i="50" s="1"/>
  <c r="E34" i="48"/>
  <c r="G34" i="50" s="1"/>
  <c r="I34" i="50" s="1"/>
  <c r="D27" i="48"/>
  <c r="L24" i="48"/>
  <c r="AM24" i="48"/>
  <c r="AE24" i="48"/>
  <c r="W24" i="48"/>
  <c r="AN16" i="48"/>
  <c r="AN82" i="48" s="1"/>
  <c r="AF16" i="48"/>
  <c r="AF82" i="48" s="1"/>
  <c r="X16" i="48"/>
  <c r="X82" i="48" s="1"/>
  <c r="V652" i="44" s="1"/>
  <c r="P16" i="48"/>
  <c r="P82" i="48" s="1"/>
  <c r="N652" i="44" s="1"/>
  <c r="G16" i="48"/>
  <c r="E11" i="48"/>
  <c r="AL24" i="48"/>
  <c r="AL82" i="48" s="1"/>
  <c r="AD24" i="48"/>
  <c r="AD82" i="48" s="1"/>
  <c r="AB652" i="44" s="1"/>
  <c r="V24" i="48"/>
  <c r="V82" i="48" s="1"/>
  <c r="T652" i="44" s="1"/>
  <c r="AK16" i="48"/>
  <c r="AK82" i="48" s="1"/>
  <c r="AC16" i="48"/>
  <c r="AC82" i="48" s="1"/>
  <c r="AA652" i="44" s="1"/>
  <c r="U16" i="48"/>
  <c r="M16" i="48"/>
  <c r="M82" i="48" s="1"/>
  <c r="K652" i="44" s="1"/>
  <c r="E13" i="48"/>
  <c r="G13" i="50" s="1"/>
  <c r="I13" i="50" s="1"/>
  <c r="AM16" i="48"/>
  <c r="AM82" i="48" s="1"/>
  <c r="AE16" i="48"/>
  <c r="AE82" i="48" s="1"/>
  <c r="AC652" i="44" s="1"/>
  <c r="W16" i="48"/>
  <c r="D11" i="48"/>
  <c r="E41" i="48"/>
  <c r="G41" i="50" s="1"/>
  <c r="I41" i="50" s="1"/>
  <c r="F24" i="48"/>
  <c r="D22" i="48"/>
  <c r="F22" i="50" s="1"/>
  <c r="H22" i="50" s="1"/>
  <c r="AO24" i="48"/>
  <c r="AG24" i="48"/>
  <c r="AG82" i="48" s="1"/>
  <c r="Y24" i="48"/>
  <c r="Q24" i="48"/>
  <c r="G24" i="48"/>
  <c r="E20" i="48"/>
  <c r="G20" i="50" s="1"/>
  <c r="I20" i="50" s="1"/>
  <c r="D14" i="48"/>
  <c r="F14" i="50" s="1"/>
  <c r="H14" i="50" s="1"/>
  <c r="AJ16" i="48"/>
  <c r="AJ82" i="48" s="1"/>
  <c r="AB16" i="48"/>
  <c r="T16" i="48"/>
  <c r="T82" i="48" s="1"/>
  <c r="R652" i="44" s="1"/>
  <c r="D39" i="48"/>
  <c r="F39" i="50" s="1"/>
  <c r="H39" i="50" s="1"/>
  <c r="D35" i="48"/>
  <c r="F35" i="50" s="1"/>
  <c r="E23" i="48"/>
  <c r="G23" i="50" s="1"/>
  <c r="I23" i="50" s="1"/>
  <c r="AH24" i="48"/>
  <c r="AH82" i="48" s="1"/>
  <c r="Z24" i="48"/>
  <c r="Z82" i="48" s="1"/>
  <c r="X652" i="44" s="1"/>
  <c r="R24" i="48"/>
  <c r="R82" i="48" s="1"/>
  <c r="P652" i="44" s="1"/>
  <c r="D15" i="48"/>
  <c r="F15" i="50" s="1"/>
  <c r="E12" i="48"/>
  <c r="G12" i="50" s="1"/>
  <c r="O640" i="44" l="1"/>
  <c r="Q91" i="21"/>
  <c r="I60" i="36"/>
  <c r="I78" i="39"/>
  <c r="G82" i="8"/>
  <c r="W649" i="44"/>
  <c r="Y91" i="55"/>
  <c r="Y640" i="44"/>
  <c r="AA91" i="21"/>
  <c r="AC644" i="44"/>
  <c r="AE91" i="25"/>
  <c r="V644" i="44"/>
  <c r="X91" i="25"/>
  <c r="D36" i="24"/>
  <c r="F32" i="36"/>
  <c r="F651" i="44"/>
  <c r="H91" i="31"/>
  <c r="I640" i="44"/>
  <c r="K91" i="21"/>
  <c r="I47" i="39"/>
  <c r="Q649" i="44"/>
  <c r="S91" i="55"/>
  <c r="R644" i="44"/>
  <c r="T91" i="25"/>
  <c r="M644" i="44"/>
  <c r="O91" i="25"/>
  <c r="F82" i="17"/>
  <c r="G649" i="44"/>
  <c r="I91" i="55"/>
  <c r="Q651" i="44"/>
  <c r="S91" i="31"/>
  <c r="G82" i="14"/>
  <c r="H71" i="39"/>
  <c r="G640" i="44"/>
  <c r="D635" i="44" s="1"/>
  <c r="I91" i="21"/>
  <c r="U651" i="44"/>
  <c r="W91" i="31"/>
  <c r="I33" i="39"/>
  <c r="N644" i="44"/>
  <c r="P91" i="25"/>
  <c r="Y649" i="44"/>
  <c r="AA91" i="55"/>
  <c r="Q640" i="44"/>
  <c r="S91" i="21"/>
  <c r="N640" i="44"/>
  <c r="P91" i="21"/>
  <c r="W651" i="44"/>
  <c r="Y91" i="31"/>
  <c r="G82" i="16"/>
  <c r="G91" i="16" s="1"/>
  <c r="L66" i="49"/>
  <c r="D64" i="50"/>
  <c r="D66" i="50" s="1"/>
  <c r="E36" i="48"/>
  <c r="G32" i="50"/>
  <c r="AA649" i="44"/>
  <c r="AC91" i="55"/>
  <c r="L80" i="12"/>
  <c r="D80" i="36" s="1"/>
  <c r="H80" i="36" s="1"/>
  <c r="F80" i="12"/>
  <c r="W640" i="44"/>
  <c r="Y91" i="21"/>
  <c r="H11" i="35"/>
  <c r="H16" i="35" s="1"/>
  <c r="F16" i="35"/>
  <c r="G82" i="48"/>
  <c r="H33" i="50"/>
  <c r="H36" i="50" s="1"/>
  <c r="E64" i="50"/>
  <c r="E66" i="50" s="1"/>
  <c r="M66" i="49"/>
  <c r="D54" i="50"/>
  <c r="D56" i="50" s="1"/>
  <c r="L56" i="49"/>
  <c r="E66" i="34"/>
  <c r="F36" i="50"/>
  <c r="F24" i="10"/>
  <c r="D24" i="29"/>
  <c r="F19" i="41"/>
  <c r="G82" i="17"/>
  <c r="H45" i="34"/>
  <c r="E43" i="34"/>
  <c r="D16" i="29"/>
  <c r="F11" i="41"/>
  <c r="H20" i="50"/>
  <c r="F24" i="50"/>
  <c r="H82" i="8"/>
  <c r="F60" i="41"/>
  <c r="D61" i="29"/>
  <c r="D29" i="20"/>
  <c r="F27" i="32"/>
  <c r="F24" i="34"/>
  <c r="H19" i="34"/>
  <c r="H24" i="34" s="1"/>
  <c r="L36" i="8"/>
  <c r="D32" i="32"/>
  <c r="D36" i="32" s="1"/>
  <c r="E64" i="57"/>
  <c r="M66" i="56"/>
  <c r="F40" i="57"/>
  <c r="D42" i="55"/>
  <c r="D43" i="55" s="1"/>
  <c r="P649" i="44"/>
  <c r="R91" i="55"/>
  <c r="Z649" i="44"/>
  <c r="AB91" i="55"/>
  <c r="F82" i="24"/>
  <c r="F91" i="24" s="1"/>
  <c r="K649" i="44"/>
  <c r="M91" i="55"/>
  <c r="F12" i="12"/>
  <c r="L12" i="12"/>
  <c r="D12" i="36" s="1"/>
  <c r="D15" i="24"/>
  <c r="F15" i="36" s="1"/>
  <c r="D28" i="24"/>
  <c r="F28" i="36" s="1"/>
  <c r="H16" i="12"/>
  <c r="F11" i="12"/>
  <c r="L11" i="12"/>
  <c r="L71" i="12"/>
  <c r="D71" i="36" s="1"/>
  <c r="F71" i="12"/>
  <c r="M28" i="12"/>
  <c r="E28" i="36" s="1"/>
  <c r="G28" i="12"/>
  <c r="E75" i="24"/>
  <c r="G75" i="36" s="1"/>
  <c r="I75" i="36" s="1"/>
  <c r="E78" i="24"/>
  <c r="G78" i="36" s="1"/>
  <c r="F78" i="12"/>
  <c r="L78" i="12"/>
  <c r="D78" i="36" s="1"/>
  <c r="T640" i="44"/>
  <c r="V91" i="21"/>
  <c r="F640" i="44"/>
  <c r="H91" i="21"/>
  <c r="M22" i="12"/>
  <c r="E22" i="36" s="1"/>
  <c r="G22" i="12"/>
  <c r="M56" i="9"/>
  <c r="U16" i="24"/>
  <c r="J72" i="24"/>
  <c r="I75" i="33"/>
  <c r="G75" i="5"/>
  <c r="I75" i="5" s="1"/>
  <c r="E80" i="24"/>
  <c r="G80" i="36" s="1"/>
  <c r="D27" i="24"/>
  <c r="H29" i="24"/>
  <c r="H61" i="24"/>
  <c r="I87" i="33"/>
  <c r="G87" i="5"/>
  <c r="Y43" i="24"/>
  <c r="M79" i="12"/>
  <c r="E79" i="36" s="1"/>
  <c r="G79" i="12"/>
  <c r="E27" i="24"/>
  <c r="I29" i="24"/>
  <c r="Y36" i="24"/>
  <c r="E70" i="24"/>
  <c r="I72" i="24"/>
  <c r="P16" i="24"/>
  <c r="P82" i="24" s="1"/>
  <c r="F86" i="33"/>
  <c r="D89" i="21"/>
  <c r="F72" i="9"/>
  <c r="M33" i="12"/>
  <c r="E33" i="36" s="1"/>
  <c r="G33" i="12"/>
  <c r="H65" i="33"/>
  <c r="H14" i="33"/>
  <c r="D78" i="24"/>
  <c r="F78" i="36" s="1"/>
  <c r="H78" i="36" s="1"/>
  <c r="E66" i="21"/>
  <c r="G64" i="33"/>
  <c r="AO82" i="23"/>
  <c r="M71" i="12"/>
  <c r="E71" i="36" s="1"/>
  <c r="I71" i="36" s="1"/>
  <c r="G71" i="12"/>
  <c r="G70" i="35"/>
  <c r="E72" i="23"/>
  <c r="E36" i="59"/>
  <c r="G32" i="60"/>
  <c r="D61" i="59"/>
  <c r="F59" i="60"/>
  <c r="F43" i="58"/>
  <c r="H34" i="35"/>
  <c r="D27" i="60"/>
  <c r="D29" i="60" s="1"/>
  <c r="L29" i="58"/>
  <c r="M72" i="19"/>
  <c r="E70" i="43"/>
  <c r="E72" i="43" s="1"/>
  <c r="E11" i="24"/>
  <c r="G16" i="24"/>
  <c r="F42" i="35"/>
  <c r="F43" i="35" s="1"/>
  <c r="H40" i="35"/>
  <c r="H42" i="35" s="1"/>
  <c r="D16" i="59"/>
  <c r="F11" i="60"/>
  <c r="U82" i="54"/>
  <c r="S653" i="44" s="1"/>
  <c r="E36" i="54"/>
  <c r="G32" i="52"/>
  <c r="L61" i="19"/>
  <c r="AB651" i="44"/>
  <c r="AD91" i="31"/>
  <c r="D89" i="31"/>
  <c r="F86" i="43"/>
  <c r="F54" i="43"/>
  <c r="D56" i="31"/>
  <c r="H76" i="43"/>
  <c r="F76" i="5"/>
  <c r="L29" i="18"/>
  <c r="D27" i="42"/>
  <c r="D42" i="43"/>
  <c r="D43" i="43" s="1"/>
  <c r="F82" i="58"/>
  <c r="E56" i="31"/>
  <c r="G54" i="43"/>
  <c r="M16" i="18"/>
  <c r="O651" i="44"/>
  <c r="Q91" i="31"/>
  <c r="E29" i="54"/>
  <c r="G27" i="52"/>
  <c r="F61" i="18"/>
  <c r="E36" i="30"/>
  <c r="G33" i="42"/>
  <c r="H82" i="53"/>
  <c r="F13" i="5"/>
  <c r="H13" i="5" s="1"/>
  <c r="T29" i="27"/>
  <c r="I20" i="43"/>
  <c r="D56" i="42"/>
  <c r="G28" i="5"/>
  <c r="I28" i="42"/>
  <c r="D42" i="30"/>
  <c r="D43" i="30" s="1"/>
  <c r="F40" i="42"/>
  <c r="D51" i="5"/>
  <c r="H51" i="42"/>
  <c r="G35" i="5"/>
  <c r="I35" i="5" s="1"/>
  <c r="AD36" i="27"/>
  <c r="X36" i="27"/>
  <c r="L19" i="15"/>
  <c r="H24" i="15"/>
  <c r="F19" i="15"/>
  <c r="X16" i="27"/>
  <c r="H65" i="43"/>
  <c r="F65" i="5"/>
  <c r="T24" i="27"/>
  <c r="G19" i="15"/>
  <c r="M19" i="15"/>
  <c r="I24" i="15"/>
  <c r="D29" i="30"/>
  <c r="F27" i="42"/>
  <c r="L54" i="15"/>
  <c r="H56" i="15"/>
  <c r="F54" i="15"/>
  <c r="D32" i="27"/>
  <c r="AD82" i="25"/>
  <c r="M16" i="45"/>
  <c r="E11" i="47"/>
  <c r="F33" i="37"/>
  <c r="D36" i="25"/>
  <c r="M72" i="45"/>
  <c r="E70" i="47"/>
  <c r="M24" i="18"/>
  <c r="E19" i="42"/>
  <c r="I82" i="13"/>
  <c r="I91" i="13" s="1"/>
  <c r="M71" i="15"/>
  <c r="E71" i="39" s="1"/>
  <c r="I71" i="39" s="1"/>
  <c r="G71" i="15"/>
  <c r="I82" i="14"/>
  <c r="Z16" i="27"/>
  <c r="F42" i="37"/>
  <c r="F43" i="37" s="1"/>
  <c r="H65" i="37"/>
  <c r="G78" i="15"/>
  <c r="M78" i="15"/>
  <c r="E78" i="39" s="1"/>
  <c r="F29" i="13"/>
  <c r="E40" i="37"/>
  <c r="M42" i="13"/>
  <c r="M43" i="13" s="1"/>
  <c r="L71" i="15"/>
  <c r="D71" i="39" s="1"/>
  <c r="F71" i="15"/>
  <c r="G82" i="28"/>
  <c r="E42" i="25"/>
  <c r="E43" i="25" s="1"/>
  <c r="I87" i="37"/>
  <c r="F82" i="48"/>
  <c r="U82" i="48"/>
  <c r="S652" i="44" s="1"/>
  <c r="D29" i="48"/>
  <c r="F27" i="50"/>
  <c r="E29" i="48"/>
  <c r="G27" i="50"/>
  <c r="D36" i="48"/>
  <c r="E72" i="48"/>
  <c r="G70" i="50"/>
  <c r="L24" i="10"/>
  <c r="D19" i="34"/>
  <c r="D24" i="34" s="1"/>
  <c r="D36" i="34"/>
  <c r="D33" i="5"/>
  <c r="M56" i="10"/>
  <c r="D15" i="5"/>
  <c r="I64" i="34"/>
  <c r="I66" i="34" s="1"/>
  <c r="I82" i="29"/>
  <c r="G638" i="44" s="1"/>
  <c r="I55" i="34"/>
  <c r="I56" i="34" s="1"/>
  <c r="H82" i="17"/>
  <c r="M43" i="10"/>
  <c r="I64" i="50"/>
  <c r="I66" i="50" s="1"/>
  <c r="G66" i="50"/>
  <c r="G64" i="41"/>
  <c r="E66" i="29"/>
  <c r="H15" i="32"/>
  <c r="F15" i="5"/>
  <c r="I40" i="34"/>
  <c r="I42" i="34" s="1"/>
  <c r="I43" i="34" s="1"/>
  <c r="G42" i="34"/>
  <c r="G43" i="34" s="1"/>
  <c r="E72" i="29"/>
  <c r="G70" i="41"/>
  <c r="I47" i="32"/>
  <c r="G47" i="5"/>
  <c r="E61" i="32"/>
  <c r="H33" i="34"/>
  <c r="H36" i="34" s="1"/>
  <c r="F36" i="34"/>
  <c r="H82" i="20"/>
  <c r="F639" i="44" s="1"/>
  <c r="E40" i="57"/>
  <c r="E42" i="57" s="1"/>
  <c r="E43" i="57" s="1"/>
  <c r="M42" i="56"/>
  <c r="M43" i="56" s="1"/>
  <c r="M24" i="8"/>
  <c r="D42" i="20"/>
  <c r="D43" i="20" s="1"/>
  <c r="F40" i="32"/>
  <c r="E14" i="32"/>
  <c r="M16" i="8"/>
  <c r="E32" i="57"/>
  <c r="E36" i="57" s="1"/>
  <c r="M36" i="56"/>
  <c r="D56" i="55"/>
  <c r="F54" i="57"/>
  <c r="X649" i="44"/>
  <c r="Z91" i="55"/>
  <c r="M56" i="56"/>
  <c r="E54" i="57"/>
  <c r="E56" i="57" s="1"/>
  <c r="G82" i="55"/>
  <c r="G91" i="55" s="1"/>
  <c r="S649" i="44"/>
  <c r="U91" i="55"/>
  <c r="F34" i="12"/>
  <c r="L34" i="12"/>
  <c r="D34" i="36" s="1"/>
  <c r="E22" i="24"/>
  <c r="G22" i="36" s="1"/>
  <c r="I22" i="36" s="1"/>
  <c r="X16" i="24"/>
  <c r="D86" i="57"/>
  <c r="L89" i="56"/>
  <c r="F15" i="12"/>
  <c r="L15" i="12"/>
  <c r="D15" i="36" s="1"/>
  <c r="L76" i="12"/>
  <c r="D76" i="36" s="1"/>
  <c r="F76" i="12"/>
  <c r="G35" i="12"/>
  <c r="M35" i="12"/>
  <c r="E35" i="36" s="1"/>
  <c r="I35" i="36" s="1"/>
  <c r="V16" i="24"/>
  <c r="M41" i="12"/>
  <c r="E41" i="36" s="1"/>
  <c r="I41" i="36" s="1"/>
  <c r="G41" i="12"/>
  <c r="M80" i="12"/>
  <c r="E80" i="36" s="1"/>
  <c r="G80" i="12"/>
  <c r="M82" i="21"/>
  <c r="L82" i="21"/>
  <c r="AC36" i="24"/>
  <c r="I66" i="24"/>
  <c r="E64" i="24"/>
  <c r="AE72" i="24"/>
  <c r="D16" i="21"/>
  <c r="F11" i="33"/>
  <c r="X82" i="21"/>
  <c r="AD42" i="24"/>
  <c r="AD43" i="24" s="1"/>
  <c r="M29" i="9"/>
  <c r="M72" i="9"/>
  <c r="E70" i="33"/>
  <c r="E72" i="33" s="1"/>
  <c r="AC82" i="21"/>
  <c r="X36" i="24"/>
  <c r="V61" i="24"/>
  <c r="Z72" i="24"/>
  <c r="M64" i="12"/>
  <c r="I66" i="12"/>
  <c r="G64" i="12"/>
  <c r="G66" i="12" s="1"/>
  <c r="P29" i="24"/>
  <c r="X61" i="24"/>
  <c r="E16" i="23"/>
  <c r="G11" i="35"/>
  <c r="S24" i="24"/>
  <c r="E29" i="23"/>
  <c r="G27" i="35"/>
  <c r="M27" i="12"/>
  <c r="I29" i="12"/>
  <c r="G27" i="12"/>
  <c r="G29" i="12" s="1"/>
  <c r="AA56" i="24"/>
  <c r="Q72" i="24"/>
  <c r="D36" i="23"/>
  <c r="F32" i="35"/>
  <c r="L36" i="9"/>
  <c r="D32" i="33"/>
  <c r="D36" i="33" s="1"/>
  <c r="S66" i="24"/>
  <c r="D79" i="24"/>
  <c r="F79" i="36" s="1"/>
  <c r="D86" i="24"/>
  <c r="F89" i="24"/>
  <c r="L66" i="11"/>
  <c r="E73" i="24"/>
  <c r="G73" i="36" s="1"/>
  <c r="E89" i="21"/>
  <c r="G18" i="4" s="1"/>
  <c r="H18" i="4" s="1"/>
  <c r="G86" i="33"/>
  <c r="L59" i="12"/>
  <c r="F59" i="12"/>
  <c r="H61" i="12"/>
  <c r="I82" i="23"/>
  <c r="E54" i="35"/>
  <c r="M56" i="11"/>
  <c r="F29" i="35"/>
  <c r="G40" i="12"/>
  <c r="G42" i="12" s="1"/>
  <c r="M40" i="12"/>
  <c r="I42" i="12"/>
  <c r="I43" i="12" s="1"/>
  <c r="H74" i="35"/>
  <c r="E36" i="21"/>
  <c r="G32" i="33"/>
  <c r="L74" i="12"/>
  <c r="D74" i="36" s="1"/>
  <c r="F74" i="12"/>
  <c r="I65" i="35"/>
  <c r="D36" i="59"/>
  <c r="F32" i="60"/>
  <c r="M29" i="19"/>
  <c r="E27" i="43"/>
  <c r="D42" i="23"/>
  <c r="D43" i="23" s="1"/>
  <c r="I29" i="60"/>
  <c r="F36" i="43"/>
  <c r="F32" i="5"/>
  <c r="F82" i="59"/>
  <c r="F82" i="31"/>
  <c r="F91" i="31" s="1"/>
  <c r="D66" i="54"/>
  <c r="F64" i="52"/>
  <c r="G82" i="54"/>
  <c r="H19" i="43"/>
  <c r="F24" i="43"/>
  <c r="M82" i="6"/>
  <c r="M66" i="19"/>
  <c r="E89" i="43"/>
  <c r="E42" i="54"/>
  <c r="E43" i="54" s="1"/>
  <c r="G40" i="52"/>
  <c r="H71" i="52"/>
  <c r="D60" i="5"/>
  <c r="L16" i="58"/>
  <c r="D12" i="60"/>
  <c r="E29" i="30"/>
  <c r="H21" i="60"/>
  <c r="I74" i="32"/>
  <c r="G74" i="5"/>
  <c r="I74" i="5" s="1"/>
  <c r="F36" i="18"/>
  <c r="F82" i="18" s="1"/>
  <c r="E36" i="43"/>
  <c r="D59" i="42"/>
  <c r="L61" i="18"/>
  <c r="I15" i="42"/>
  <c r="D24" i="54"/>
  <c r="F19" i="52"/>
  <c r="D22" i="5"/>
  <c r="H77" i="43"/>
  <c r="G79" i="5"/>
  <c r="E40" i="27"/>
  <c r="F82" i="27"/>
  <c r="F91" i="27" s="1"/>
  <c r="E27" i="27"/>
  <c r="M11" i="15"/>
  <c r="I16" i="15"/>
  <c r="G11" i="15"/>
  <c r="L74" i="15"/>
  <c r="D74" i="39" s="1"/>
  <c r="H74" i="39" s="1"/>
  <c r="F74" i="15"/>
  <c r="I11" i="42"/>
  <c r="I16" i="42" s="1"/>
  <c r="G16" i="42"/>
  <c r="F28" i="15"/>
  <c r="L28" i="15"/>
  <c r="D28" i="39" s="1"/>
  <c r="F76" i="15"/>
  <c r="L76" i="15"/>
  <c r="D76" i="39" s="1"/>
  <c r="J24" i="27"/>
  <c r="M28" i="15"/>
  <c r="E28" i="39" s="1"/>
  <c r="I28" i="39" s="1"/>
  <c r="G28" i="15"/>
  <c r="K56" i="27"/>
  <c r="AK82" i="27"/>
  <c r="AK91" i="27" s="1"/>
  <c r="M22" i="15"/>
  <c r="E22" i="39" s="1"/>
  <c r="I22" i="39" s="1"/>
  <c r="G22" i="15"/>
  <c r="W66" i="27"/>
  <c r="F75" i="5"/>
  <c r="G60" i="15"/>
  <c r="M60" i="15"/>
  <c r="E60" i="39" s="1"/>
  <c r="AC72" i="27"/>
  <c r="F35" i="5"/>
  <c r="V24" i="27"/>
  <c r="U56" i="27"/>
  <c r="L23" i="15"/>
  <c r="D23" i="39" s="1"/>
  <c r="H23" i="39" s="1"/>
  <c r="F23" i="15"/>
  <c r="AD16" i="27"/>
  <c r="AD82" i="27" s="1"/>
  <c r="I56" i="27"/>
  <c r="E54" i="27"/>
  <c r="L61" i="27"/>
  <c r="V66" i="27"/>
  <c r="G51" i="5"/>
  <c r="I51" i="5" s="1"/>
  <c r="M21" i="15"/>
  <c r="E21" i="39" s="1"/>
  <c r="I21" i="39" s="1"/>
  <c r="G21" i="15"/>
  <c r="G59" i="37"/>
  <c r="E61" i="25"/>
  <c r="L86" i="15"/>
  <c r="L89" i="13"/>
  <c r="D86" i="37"/>
  <c r="W72" i="27"/>
  <c r="M29" i="45"/>
  <c r="F78" i="15"/>
  <c r="L78" i="15"/>
  <c r="D78" i="39" s="1"/>
  <c r="H78" i="39" s="1"/>
  <c r="Z82" i="25"/>
  <c r="F24" i="37"/>
  <c r="D42" i="25"/>
  <c r="D43" i="25" s="1"/>
  <c r="E89" i="27"/>
  <c r="G86" i="39"/>
  <c r="U82" i="25"/>
  <c r="H41" i="47"/>
  <c r="H82" i="16"/>
  <c r="H91" i="16" s="1"/>
  <c r="D64" i="27"/>
  <c r="G40" i="15"/>
  <c r="G42" i="15" s="1"/>
  <c r="M40" i="15"/>
  <c r="I42" i="15"/>
  <c r="I43" i="15" s="1"/>
  <c r="I39" i="37"/>
  <c r="D64" i="38"/>
  <c r="D66" i="38" s="1"/>
  <c r="L66" i="14"/>
  <c r="E24" i="25"/>
  <c r="U82" i="26"/>
  <c r="S645" i="44" s="1"/>
  <c r="AA36" i="27"/>
  <c r="H32" i="38"/>
  <c r="F36" i="38"/>
  <c r="E16" i="28"/>
  <c r="G12" i="40"/>
  <c r="G29" i="40"/>
  <c r="H21" i="37"/>
  <c r="Q36" i="27"/>
  <c r="I646" i="44"/>
  <c r="K91" i="46"/>
  <c r="F646" i="44"/>
  <c r="H91" i="46"/>
  <c r="H65" i="47"/>
  <c r="I64" i="40"/>
  <c r="G66" i="40"/>
  <c r="I59" i="40"/>
  <c r="I61" i="40" s="1"/>
  <c r="G61" i="40"/>
  <c r="E42" i="40"/>
  <c r="E43" i="40" s="1"/>
  <c r="E56" i="55"/>
  <c r="G54" i="57"/>
  <c r="H649" i="44"/>
  <c r="J91" i="55"/>
  <c r="L72" i="56"/>
  <c r="D70" i="57"/>
  <c r="D72" i="57" s="1"/>
  <c r="G42" i="32"/>
  <c r="G43" i="32" s="1"/>
  <c r="I40" i="32"/>
  <c r="I42" i="32" s="1"/>
  <c r="I43" i="32" s="1"/>
  <c r="M34" i="12"/>
  <c r="E34" i="36" s="1"/>
  <c r="G34" i="12"/>
  <c r="M14" i="12"/>
  <c r="E14" i="36" s="1"/>
  <c r="I14" i="36" s="1"/>
  <c r="G14" i="12"/>
  <c r="E56" i="59"/>
  <c r="G54" i="60"/>
  <c r="E61" i="54"/>
  <c r="G59" i="52"/>
  <c r="E24" i="20"/>
  <c r="G19" i="32"/>
  <c r="I59" i="60"/>
  <c r="I61" i="60" s="1"/>
  <c r="G61" i="60"/>
  <c r="F12" i="5"/>
  <c r="D82" i="35"/>
  <c r="I20" i="52"/>
  <c r="G24" i="52"/>
  <c r="E29" i="31"/>
  <c r="G27" i="43"/>
  <c r="G15" i="5"/>
  <c r="I15" i="5" s="1"/>
  <c r="E36" i="31"/>
  <c r="G32" i="43"/>
  <c r="F22" i="15"/>
  <c r="L22" i="15"/>
  <c r="D22" i="39" s="1"/>
  <c r="I74" i="42"/>
  <c r="E74" i="5"/>
  <c r="G72" i="42"/>
  <c r="I70" i="42"/>
  <c r="I72" i="42" s="1"/>
  <c r="G14" i="15"/>
  <c r="M14" i="15"/>
  <c r="E14" i="39" s="1"/>
  <c r="I14" i="39" s="1"/>
  <c r="F34" i="15"/>
  <c r="L34" i="15"/>
  <c r="D34" i="39" s="1"/>
  <c r="M49" i="15"/>
  <c r="E49" i="39" s="1"/>
  <c r="I49" i="39" s="1"/>
  <c r="G49" i="15"/>
  <c r="L16" i="13"/>
  <c r="D11" i="37"/>
  <c r="D16" i="37" s="1"/>
  <c r="L13" i="15"/>
  <c r="D13" i="39" s="1"/>
  <c r="H13" i="39" s="1"/>
  <c r="F13" i="15"/>
  <c r="E76" i="27"/>
  <c r="G76" i="39" s="1"/>
  <c r="G24" i="37"/>
  <c r="I19" i="37"/>
  <c r="I24" i="37" s="1"/>
  <c r="H64" i="40"/>
  <c r="H66" i="40" s="1"/>
  <c r="F66" i="40"/>
  <c r="M16" i="16"/>
  <c r="E56" i="26"/>
  <c r="G54" i="38"/>
  <c r="M75" i="15"/>
  <c r="E75" i="39" s="1"/>
  <c r="I75" i="39" s="1"/>
  <c r="G75" i="15"/>
  <c r="M29" i="16"/>
  <c r="E27" i="40"/>
  <c r="E29" i="40" s="1"/>
  <c r="E82" i="40" s="1"/>
  <c r="H27" i="34"/>
  <c r="H29" i="34" s="1"/>
  <c r="D59" i="34"/>
  <c r="L61" i="10"/>
  <c r="O82" i="29"/>
  <c r="M638" i="44" s="1"/>
  <c r="D40" i="32"/>
  <c r="L42" i="8"/>
  <c r="L43" i="8" s="1"/>
  <c r="E36" i="29"/>
  <c r="G32" i="41"/>
  <c r="L24" i="8"/>
  <c r="D21" i="32"/>
  <c r="D19" i="24"/>
  <c r="E15" i="24"/>
  <c r="G15" i="36" s="1"/>
  <c r="L16" i="24"/>
  <c r="L82" i="24" s="1"/>
  <c r="D12" i="24"/>
  <c r="F12" i="36" s="1"/>
  <c r="H12" i="36" s="1"/>
  <c r="D34" i="24"/>
  <c r="F34" i="36" s="1"/>
  <c r="H34" i="36" s="1"/>
  <c r="V56" i="24"/>
  <c r="G70" i="12"/>
  <c r="M70" i="12"/>
  <c r="I72" i="12"/>
  <c r="E79" i="24"/>
  <c r="G79" i="36" s="1"/>
  <c r="I79" i="36" s="1"/>
  <c r="L32" i="12"/>
  <c r="F32" i="12"/>
  <c r="H36" i="12"/>
  <c r="E28" i="24"/>
  <c r="G28" i="36" s="1"/>
  <c r="I28" i="36" s="1"/>
  <c r="G16" i="11"/>
  <c r="G82" i="11" s="1"/>
  <c r="D56" i="59"/>
  <c r="F54" i="60"/>
  <c r="L651" i="44"/>
  <c r="N91" i="31"/>
  <c r="H19" i="60"/>
  <c r="H24" i="60" s="1"/>
  <c r="F24" i="60"/>
  <c r="F72" i="53"/>
  <c r="V651" i="44"/>
  <c r="X91" i="31"/>
  <c r="G19" i="42"/>
  <c r="E24" i="30"/>
  <c r="E82" i="30" s="1"/>
  <c r="G26" i="4" s="1"/>
  <c r="H26" i="4" s="1"/>
  <c r="E27" i="52"/>
  <c r="E29" i="52" s="1"/>
  <c r="M29" i="53"/>
  <c r="D78" i="5"/>
  <c r="D24" i="42"/>
  <c r="L41" i="15"/>
  <c r="D41" i="39" s="1"/>
  <c r="H41" i="39" s="1"/>
  <c r="F41" i="15"/>
  <c r="L24" i="53"/>
  <c r="F20" i="15"/>
  <c r="L20" i="15"/>
  <c r="D20" i="39" s="1"/>
  <c r="H20" i="39" s="1"/>
  <c r="L55" i="15"/>
  <c r="D55" i="39" s="1"/>
  <c r="H55" i="39" s="1"/>
  <c r="F55" i="15"/>
  <c r="G45" i="5"/>
  <c r="I45" i="5" s="1"/>
  <c r="AD24" i="27"/>
  <c r="S61" i="27"/>
  <c r="F82" i="13"/>
  <c r="F91" i="13" s="1"/>
  <c r="V56" i="27"/>
  <c r="U644" i="44"/>
  <c r="W91" i="25"/>
  <c r="M24" i="27"/>
  <c r="J36" i="27"/>
  <c r="D29" i="46"/>
  <c r="D82" i="46" s="1"/>
  <c r="D91" i="46" s="1"/>
  <c r="F27" i="47"/>
  <c r="I89" i="15"/>
  <c r="E54" i="47"/>
  <c r="E56" i="47" s="1"/>
  <c r="M56" i="45"/>
  <c r="D43" i="42"/>
  <c r="S82" i="25"/>
  <c r="D56" i="25"/>
  <c r="F54" i="37"/>
  <c r="M82" i="26"/>
  <c r="K645" i="44" s="1"/>
  <c r="E33" i="37"/>
  <c r="E36" i="37" s="1"/>
  <c r="M36" i="13"/>
  <c r="E80" i="27"/>
  <c r="G80" i="39" s="1"/>
  <c r="F36" i="47"/>
  <c r="H40" i="38"/>
  <c r="H42" i="38" s="1"/>
  <c r="H43" i="38" s="1"/>
  <c r="F42" i="38"/>
  <c r="F43" i="38" s="1"/>
  <c r="I11" i="38"/>
  <c r="I16" i="38" s="1"/>
  <c r="G16" i="38"/>
  <c r="E82" i="38"/>
  <c r="L644" i="44"/>
  <c r="N91" i="25"/>
  <c r="D76" i="27"/>
  <c r="F76" i="39" s="1"/>
  <c r="H76" i="39" s="1"/>
  <c r="F42" i="47"/>
  <c r="F43" i="47" s="1"/>
  <c r="H40" i="47"/>
  <c r="E32" i="40"/>
  <c r="E36" i="40" s="1"/>
  <c r="M36" i="16"/>
  <c r="E36" i="25"/>
  <c r="G32" i="37"/>
  <c r="E36" i="28"/>
  <c r="G32" i="40"/>
  <c r="D61" i="25"/>
  <c r="F59" i="37"/>
  <c r="H35" i="50"/>
  <c r="Q82" i="48"/>
  <c r="O652" i="44" s="1"/>
  <c r="W82" i="48"/>
  <c r="U652" i="44" s="1"/>
  <c r="G16" i="49"/>
  <c r="G82" i="49" s="1"/>
  <c r="I82" i="49"/>
  <c r="F16" i="34"/>
  <c r="F82" i="34" s="1"/>
  <c r="L36" i="49"/>
  <c r="E56" i="29"/>
  <c r="G54" i="41"/>
  <c r="AG82" i="29"/>
  <c r="E36" i="34"/>
  <c r="M36" i="10"/>
  <c r="D56" i="29"/>
  <c r="F54" i="41"/>
  <c r="AE82" i="29"/>
  <c r="AC638" i="44" s="1"/>
  <c r="I36" i="34"/>
  <c r="D24" i="20"/>
  <c r="F19" i="32"/>
  <c r="I82" i="8"/>
  <c r="E29" i="29"/>
  <c r="E82" i="29" s="1"/>
  <c r="G29" i="4" s="1"/>
  <c r="H29" i="4" s="1"/>
  <c r="G27" i="41"/>
  <c r="H34" i="32"/>
  <c r="F34" i="5"/>
  <c r="H60" i="32"/>
  <c r="D72" i="20"/>
  <c r="F70" i="32"/>
  <c r="L29" i="56"/>
  <c r="L82" i="56" s="1"/>
  <c r="L91" i="56" s="1"/>
  <c r="D27" i="57"/>
  <c r="D29" i="57" s="1"/>
  <c r="D56" i="20"/>
  <c r="F54" i="32"/>
  <c r="H77" i="32"/>
  <c r="AC649" i="44"/>
  <c r="AE91" i="55"/>
  <c r="F36" i="57"/>
  <c r="H32" i="57"/>
  <c r="D59" i="24"/>
  <c r="L20" i="12"/>
  <c r="D20" i="36" s="1"/>
  <c r="H20" i="36" s="1"/>
  <c r="F20" i="12"/>
  <c r="L81" i="12"/>
  <c r="D81" i="36" s="1"/>
  <c r="H81" i="36" s="1"/>
  <c r="F81" i="12"/>
  <c r="G12" i="12"/>
  <c r="M12" i="12"/>
  <c r="E12" i="36" s="1"/>
  <c r="G77" i="12"/>
  <c r="M77" i="12"/>
  <c r="E77" i="36" s="1"/>
  <c r="I77" i="36" s="1"/>
  <c r="D21" i="24"/>
  <c r="F21" i="36" s="1"/>
  <c r="Z36" i="24"/>
  <c r="D24" i="55"/>
  <c r="F33" i="12"/>
  <c r="L33" i="12"/>
  <c r="D33" i="36" s="1"/>
  <c r="Y16" i="24"/>
  <c r="Y82" i="24" s="1"/>
  <c r="I24" i="24"/>
  <c r="I82" i="24" s="1"/>
  <c r="M55" i="12"/>
  <c r="E55" i="36" s="1"/>
  <c r="G55" i="12"/>
  <c r="D21" i="33"/>
  <c r="D24" i="33" s="1"/>
  <c r="L24" i="9"/>
  <c r="L82" i="9" s="1"/>
  <c r="L91" i="9" s="1"/>
  <c r="M61" i="9"/>
  <c r="E59" i="33"/>
  <c r="E61" i="33" s="1"/>
  <c r="T43" i="24"/>
  <c r="P66" i="24"/>
  <c r="AD72" i="24"/>
  <c r="F39" i="12"/>
  <c r="L39" i="12"/>
  <c r="D39" i="36" s="1"/>
  <c r="H39" i="36" s="1"/>
  <c r="S61" i="24"/>
  <c r="O16" i="24"/>
  <c r="W24" i="24"/>
  <c r="V36" i="24"/>
  <c r="H49" i="33"/>
  <c r="F49" i="5"/>
  <c r="D66" i="21"/>
  <c r="F64" i="33"/>
  <c r="L29" i="9"/>
  <c r="Y29" i="24"/>
  <c r="D24" i="23"/>
  <c r="D82" i="23" s="1"/>
  <c r="F19" i="35"/>
  <c r="R42" i="24"/>
  <c r="R43" i="24" s="1"/>
  <c r="R82" i="24" s="1"/>
  <c r="L66" i="9"/>
  <c r="D75" i="24"/>
  <c r="F75" i="36" s="1"/>
  <c r="F22" i="12"/>
  <c r="L22" i="12"/>
  <c r="D22" i="36" s="1"/>
  <c r="H22" i="36" s="1"/>
  <c r="H21" i="33"/>
  <c r="F21" i="5"/>
  <c r="E16" i="33"/>
  <c r="L65" i="12"/>
  <c r="D65" i="36" s="1"/>
  <c r="H65" i="36" s="1"/>
  <c r="F65" i="12"/>
  <c r="G24" i="9"/>
  <c r="T16" i="24"/>
  <c r="Z82" i="21"/>
  <c r="L56" i="11"/>
  <c r="E42" i="23"/>
  <c r="E43" i="23" s="1"/>
  <c r="G40" i="35"/>
  <c r="L47" i="12"/>
  <c r="D47" i="36" s="1"/>
  <c r="F47" i="12"/>
  <c r="D56" i="35"/>
  <c r="O24" i="24"/>
  <c r="S82" i="23"/>
  <c r="Q641" i="44" s="1"/>
  <c r="I82" i="31"/>
  <c r="W36" i="24"/>
  <c r="E82" i="6"/>
  <c r="I82" i="11"/>
  <c r="H20" i="43"/>
  <c r="F20" i="5"/>
  <c r="M24" i="53"/>
  <c r="M82" i="53" s="1"/>
  <c r="B12" i="4" s="1"/>
  <c r="C12" i="4" s="1"/>
  <c r="M43" i="19"/>
  <c r="E42" i="31"/>
  <c r="E43" i="31" s="1"/>
  <c r="G40" i="43"/>
  <c r="L36" i="11"/>
  <c r="M82" i="31"/>
  <c r="D24" i="59"/>
  <c r="I19" i="60"/>
  <c r="I24" i="60" s="1"/>
  <c r="G24" i="60"/>
  <c r="D54" i="52"/>
  <c r="D56" i="52" s="1"/>
  <c r="L56" i="53"/>
  <c r="AI82" i="31"/>
  <c r="AI91" i="31" s="1"/>
  <c r="G82" i="59"/>
  <c r="L66" i="18"/>
  <c r="I75" i="43"/>
  <c r="J651" i="44"/>
  <c r="L91" i="31"/>
  <c r="L72" i="18"/>
  <c r="D70" i="42"/>
  <c r="D56" i="30"/>
  <c r="F55" i="42"/>
  <c r="M16" i="9"/>
  <c r="D27" i="43"/>
  <c r="D29" i="43" s="1"/>
  <c r="L29" i="19"/>
  <c r="G24" i="21"/>
  <c r="E19" i="21"/>
  <c r="F70" i="52"/>
  <c r="D72" i="54"/>
  <c r="G82" i="31"/>
  <c r="G91" i="31" s="1"/>
  <c r="H54" i="52"/>
  <c r="H56" i="52" s="1"/>
  <c r="F56" i="52"/>
  <c r="D75" i="5"/>
  <c r="H75" i="42"/>
  <c r="G72" i="53"/>
  <c r="E74" i="24"/>
  <c r="G74" i="36" s="1"/>
  <c r="I74" i="36" s="1"/>
  <c r="M56" i="19"/>
  <c r="E12" i="5"/>
  <c r="E72" i="42"/>
  <c r="F74" i="5"/>
  <c r="H74" i="5" s="1"/>
  <c r="F51" i="15"/>
  <c r="L51" i="15"/>
  <c r="D51" i="39" s="1"/>
  <c r="H51" i="39" s="1"/>
  <c r="Z36" i="27"/>
  <c r="D36" i="52"/>
  <c r="Z91" i="7"/>
  <c r="D24" i="52"/>
  <c r="G32" i="15"/>
  <c r="M32" i="15"/>
  <c r="I36" i="15"/>
  <c r="F59" i="15"/>
  <c r="F61" i="15" s="1"/>
  <c r="L59" i="15"/>
  <c r="H61" i="15"/>
  <c r="U24" i="27"/>
  <c r="AC29" i="27"/>
  <c r="D40" i="27"/>
  <c r="H42" i="27"/>
  <c r="H43" i="27" s="1"/>
  <c r="H82" i="27" s="1"/>
  <c r="H56" i="27"/>
  <c r="H91" i="13"/>
  <c r="M51" i="15"/>
  <c r="E51" i="39" s="1"/>
  <c r="G51" i="15"/>
  <c r="AE16" i="27"/>
  <c r="AE82" i="27" s="1"/>
  <c r="E20" i="27"/>
  <c r="G20" i="39" s="1"/>
  <c r="J56" i="27"/>
  <c r="L49" i="15"/>
  <c r="D49" i="39" s="1"/>
  <c r="H49" i="39" s="1"/>
  <c r="F49" i="15"/>
  <c r="K42" i="27"/>
  <c r="K43" i="27" s="1"/>
  <c r="F47" i="5"/>
  <c r="H47" i="5" s="1"/>
  <c r="L66" i="13"/>
  <c r="D64" i="37"/>
  <c r="D66" i="37" s="1"/>
  <c r="Y29" i="27"/>
  <c r="T42" i="27"/>
  <c r="T43" i="27" s="1"/>
  <c r="D27" i="27"/>
  <c r="L14" i="15"/>
  <c r="D14" i="39" s="1"/>
  <c r="H14" i="39" s="1"/>
  <c r="F14" i="15"/>
  <c r="T16" i="27"/>
  <c r="T82" i="27" s="1"/>
  <c r="W43" i="27"/>
  <c r="G49" i="5"/>
  <c r="I49" i="5" s="1"/>
  <c r="I15" i="37"/>
  <c r="J82" i="25"/>
  <c r="AD56" i="27"/>
  <c r="I21" i="37"/>
  <c r="H23" i="37"/>
  <c r="M43" i="27"/>
  <c r="F70" i="38"/>
  <c r="D72" i="26"/>
  <c r="I82" i="18"/>
  <c r="H89" i="15"/>
  <c r="E72" i="25"/>
  <c r="G70" i="37"/>
  <c r="E89" i="25"/>
  <c r="G86" i="37"/>
  <c r="F39" i="5"/>
  <c r="H39" i="5" s="1"/>
  <c r="G86" i="15"/>
  <c r="G89" i="15" s="1"/>
  <c r="G89" i="13"/>
  <c r="L82" i="25"/>
  <c r="G55" i="15"/>
  <c r="M55" i="15"/>
  <c r="E55" i="39" s="1"/>
  <c r="I55" i="39" s="1"/>
  <c r="S16" i="27"/>
  <c r="S82" i="27" s="1"/>
  <c r="AK82" i="25"/>
  <c r="AK91" i="25" s="1"/>
  <c r="Y42" i="27"/>
  <c r="Y43" i="27" s="1"/>
  <c r="Q61" i="27"/>
  <c r="Q82" i="27" s="1"/>
  <c r="H74" i="37"/>
  <c r="D89" i="46"/>
  <c r="F86" i="47"/>
  <c r="D61" i="26"/>
  <c r="F59" i="38"/>
  <c r="E12" i="37"/>
  <c r="E16" i="37" s="1"/>
  <c r="M16" i="13"/>
  <c r="F65" i="15"/>
  <c r="L65" i="15"/>
  <c r="D65" i="39" s="1"/>
  <c r="I80" i="37"/>
  <c r="F82" i="14"/>
  <c r="E61" i="40"/>
  <c r="D72" i="47"/>
  <c r="AC82" i="25"/>
  <c r="H34" i="38"/>
  <c r="I34" i="40"/>
  <c r="G36" i="16"/>
  <c r="I22" i="40"/>
  <c r="L47" i="15"/>
  <c r="D47" i="39" s="1"/>
  <c r="H47" i="39" s="1"/>
  <c r="F47" i="15"/>
  <c r="G42" i="37"/>
  <c r="G43" i="37" s="1"/>
  <c r="I28" i="47"/>
  <c r="L43" i="14"/>
  <c r="P16" i="27"/>
  <c r="M61" i="16"/>
  <c r="D61" i="38"/>
  <c r="H60" i="47"/>
  <c r="H61" i="47" s="1"/>
  <c r="M24" i="16"/>
  <c r="H54" i="40"/>
  <c r="H56" i="40" s="1"/>
  <c r="F70" i="50"/>
  <c r="D72" i="48"/>
  <c r="D54" i="34"/>
  <c r="L56" i="10"/>
  <c r="E61" i="55"/>
  <c r="G59" i="57"/>
  <c r="O649" i="44"/>
  <c r="Q91" i="55"/>
  <c r="H76" i="36"/>
  <c r="AB640" i="44"/>
  <c r="AD91" i="21"/>
  <c r="H56" i="24"/>
  <c r="D54" i="24"/>
  <c r="H65" i="35"/>
  <c r="D66" i="35"/>
  <c r="M36" i="11"/>
  <c r="E33" i="35"/>
  <c r="E36" i="35" s="1"/>
  <c r="E24" i="23"/>
  <c r="G19" i="35"/>
  <c r="F16" i="43"/>
  <c r="H11" i="43"/>
  <c r="L72" i="53"/>
  <c r="D70" i="52"/>
  <c r="D72" i="52" s="1"/>
  <c r="AC651" i="44"/>
  <c r="AE91" i="31"/>
  <c r="M36" i="19"/>
  <c r="E36" i="27"/>
  <c r="G32" i="39"/>
  <c r="E39" i="5"/>
  <c r="I76" i="5"/>
  <c r="G54" i="15"/>
  <c r="G56" i="15" s="1"/>
  <c r="M54" i="15"/>
  <c r="I56" i="15"/>
  <c r="H61" i="27"/>
  <c r="D59" i="27"/>
  <c r="M88" i="15"/>
  <c r="E88" i="39" s="1"/>
  <c r="I88" i="39" s="1"/>
  <c r="E88" i="37"/>
  <c r="I88" i="37" s="1"/>
  <c r="M34" i="15"/>
  <c r="E34" i="39" s="1"/>
  <c r="I34" i="39" s="1"/>
  <c r="G34" i="15"/>
  <c r="E51" i="27"/>
  <c r="G51" i="39" s="1"/>
  <c r="M29" i="13"/>
  <c r="E27" i="37"/>
  <c r="E29" i="37" s="1"/>
  <c r="F644" i="44"/>
  <c r="H91" i="25"/>
  <c r="AB61" i="27"/>
  <c r="G77" i="15"/>
  <c r="M77" i="15"/>
  <c r="E77" i="39" s="1"/>
  <c r="F61" i="42"/>
  <c r="H59" i="42"/>
  <c r="H61" i="42" s="1"/>
  <c r="E16" i="25"/>
  <c r="G11" i="37"/>
  <c r="E59" i="27"/>
  <c r="I61" i="27"/>
  <c r="D36" i="26"/>
  <c r="F64" i="37"/>
  <c r="D66" i="25"/>
  <c r="G70" i="40"/>
  <c r="E72" i="28"/>
  <c r="E29" i="46"/>
  <c r="G27" i="47"/>
  <c r="E24" i="28"/>
  <c r="G19" i="40"/>
  <c r="F11" i="38"/>
  <c r="D16" i="26"/>
  <c r="H70" i="40"/>
  <c r="H72" i="40" s="1"/>
  <c r="F72" i="40"/>
  <c r="D16" i="48"/>
  <c r="F11" i="50"/>
  <c r="D56" i="48"/>
  <c r="F54" i="50"/>
  <c r="D24" i="50"/>
  <c r="D82" i="50" s="1"/>
  <c r="H19" i="50"/>
  <c r="E72" i="20"/>
  <c r="G70" i="32"/>
  <c r="G70" i="5" s="1"/>
  <c r="U649" i="44"/>
  <c r="W91" i="55"/>
  <c r="H19" i="57"/>
  <c r="H24" i="57" s="1"/>
  <c r="F24" i="57"/>
  <c r="L23" i="12"/>
  <c r="D23" i="36" s="1"/>
  <c r="H23" i="36" s="1"/>
  <c r="F23" i="12"/>
  <c r="Z82" i="24"/>
  <c r="D61" i="21"/>
  <c r="F59" i="33"/>
  <c r="M76" i="12"/>
  <c r="E76" i="36" s="1"/>
  <c r="I76" i="36" s="1"/>
  <c r="G76" i="12"/>
  <c r="M24" i="9"/>
  <c r="L29" i="11"/>
  <c r="D27" i="35"/>
  <c r="D29" i="35" s="1"/>
  <c r="K72" i="24"/>
  <c r="H51" i="35"/>
  <c r="F51" i="5"/>
  <c r="H51" i="5" s="1"/>
  <c r="E61" i="31"/>
  <c r="G59" i="43"/>
  <c r="E55" i="24"/>
  <c r="G55" i="36" s="1"/>
  <c r="I55" i="36" s="1"/>
  <c r="AA82" i="31"/>
  <c r="E16" i="59"/>
  <c r="G11" i="60"/>
  <c r="H40" i="52"/>
  <c r="H42" i="52" s="1"/>
  <c r="H43" i="52" s="1"/>
  <c r="F42" i="52"/>
  <c r="F43" i="52" s="1"/>
  <c r="I74" i="33"/>
  <c r="F14" i="5"/>
  <c r="E82" i="7"/>
  <c r="E91" i="7" s="1"/>
  <c r="L80" i="15"/>
  <c r="D80" i="39" s="1"/>
  <c r="F80" i="15"/>
  <c r="H24" i="27"/>
  <c r="D19" i="27"/>
  <c r="G45" i="15"/>
  <c r="M45" i="15"/>
  <c r="E45" i="39" s="1"/>
  <c r="AB24" i="27"/>
  <c r="H82" i="49"/>
  <c r="I82" i="10"/>
  <c r="H82" i="10"/>
  <c r="L82" i="48"/>
  <c r="J652" i="44" s="1"/>
  <c r="D16" i="20"/>
  <c r="F11" i="32"/>
  <c r="E36" i="55"/>
  <c r="H27" i="57"/>
  <c r="H29" i="57" s="1"/>
  <c r="F29" i="57"/>
  <c r="W16" i="24"/>
  <c r="N29" i="24"/>
  <c r="N82" i="24" s="1"/>
  <c r="L41" i="12"/>
  <c r="D41" i="36" s="1"/>
  <c r="H41" i="36" s="1"/>
  <c r="F41" i="12"/>
  <c r="AE24" i="24"/>
  <c r="AD36" i="24"/>
  <c r="W82" i="21"/>
  <c r="AB82" i="21"/>
  <c r="G55" i="35"/>
  <c r="E56" i="23"/>
  <c r="I49" i="33"/>
  <c r="E51" i="24"/>
  <c r="G51" i="36" s="1"/>
  <c r="I51" i="36" s="1"/>
  <c r="H60" i="43"/>
  <c r="J82" i="31"/>
  <c r="D66" i="31"/>
  <c r="F64" i="43"/>
  <c r="E24" i="54"/>
  <c r="H14" i="42"/>
  <c r="D14" i="5"/>
  <c r="G77" i="5"/>
  <c r="I77" i="5" s="1"/>
  <c r="F59" i="43"/>
  <c r="F59" i="5" s="1"/>
  <c r="D61" i="31"/>
  <c r="E28" i="5"/>
  <c r="H54" i="42"/>
  <c r="H33" i="42"/>
  <c r="F79" i="5"/>
  <c r="H79" i="5" s="1"/>
  <c r="I16" i="27"/>
  <c r="P42" i="27"/>
  <c r="P43" i="27" s="1"/>
  <c r="G65" i="5"/>
  <c r="M82" i="25"/>
  <c r="AB42" i="27"/>
  <c r="AB43" i="27" s="1"/>
  <c r="H36" i="15"/>
  <c r="L32" i="15"/>
  <c r="F32" i="15"/>
  <c r="F36" i="15" s="1"/>
  <c r="J16" i="27"/>
  <c r="J82" i="27" s="1"/>
  <c r="D34" i="27"/>
  <c r="F34" i="39" s="1"/>
  <c r="H34" i="39" s="1"/>
  <c r="L72" i="27"/>
  <c r="L15" i="15"/>
  <c r="D15" i="39" s="1"/>
  <c r="F15" i="15"/>
  <c r="M39" i="15"/>
  <c r="E39" i="39" s="1"/>
  <c r="I39" i="39" s="1"/>
  <c r="G39" i="15"/>
  <c r="Z24" i="27"/>
  <c r="AA29" i="27"/>
  <c r="T36" i="27"/>
  <c r="I66" i="27"/>
  <c r="H75" i="37"/>
  <c r="H39" i="42"/>
  <c r="G66" i="13"/>
  <c r="D16" i="25"/>
  <c r="F11" i="37"/>
  <c r="AA24" i="27"/>
  <c r="E56" i="25"/>
  <c r="G54" i="37"/>
  <c r="P72" i="27"/>
  <c r="H87" i="5"/>
  <c r="AA82" i="25"/>
  <c r="Q82" i="25"/>
  <c r="AA56" i="27"/>
  <c r="L56" i="45"/>
  <c r="M33" i="15"/>
  <c r="E33" i="39" s="1"/>
  <c r="G33" i="15"/>
  <c r="AD29" i="27"/>
  <c r="G36" i="45"/>
  <c r="S56" i="27"/>
  <c r="L72" i="45"/>
  <c r="F27" i="37"/>
  <c r="D29" i="25"/>
  <c r="P66" i="27"/>
  <c r="E42" i="26"/>
  <c r="E43" i="26" s="1"/>
  <c r="G40" i="38"/>
  <c r="F16" i="40"/>
  <c r="E40" i="47"/>
  <c r="M42" i="45"/>
  <c r="M43" i="45" s="1"/>
  <c r="H71" i="47"/>
  <c r="H72" i="47" s="1"/>
  <c r="F72" i="47"/>
  <c r="G24" i="38"/>
  <c r="I19" i="38"/>
  <c r="I24" i="38" s="1"/>
  <c r="H19" i="40"/>
  <c r="H24" i="40" s="1"/>
  <c r="F24" i="40"/>
  <c r="I82" i="25"/>
  <c r="E66" i="26"/>
  <c r="G64" i="38"/>
  <c r="M56" i="13"/>
  <c r="D43" i="38"/>
  <c r="P82" i="26"/>
  <c r="N645" i="44" s="1"/>
  <c r="L82" i="28"/>
  <c r="J648" i="44" s="1"/>
  <c r="I55" i="40"/>
  <c r="I36" i="27"/>
  <c r="L61" i="14"/>
  <c r="D42" i="48"/>
  <c r="D43" i="48" s="1"/>
  <c r="F40" i="50"/>
  <c r="F77" i="12"/>
  <c r="L77" i="12"/>
  <c r="D77" i="36" s="1"/>
  <c r="H77" i="36" s="1"/>
  <c r="I21" i="36"/>
  <c r="H45" i="33"/>
  <c r="F45" i="5"/>
  <c r="H45" i="5" s="1"/>
  <c r="M82" i="24"/>
  <c r="M15" i="12"/>
  <c r="E15" i="36" s="1"/>
  <c r="G15" i="12"/>
  <c r="D42" i="31"/>
  <c r="D43" i="31" s="1"/>
  <c r="F40" i="43"/>
  <c r="E56" i="30"/>
  <c r="G54" i="42"/>
  <c r="F72" i="42"/>
  <c r="E15" i="27"/>
  <c r="G15" i="39" s="1"/>
  <c r="I15" i="39" s="1"/>
  <c r="G81" i="15"/>
  <c r="M81" i="15"/>
  <c r="E81" i="39" s="1"/>
  <c r="I81" i="39" s="1"/>
  <c r="G27" i="37"/>
  <c r="E29" i="25"/>
  <c r="G59" i="47"/>
  <c r="E61" i="46"/>
  <c r="L27" i="15"/>
  <c r="H29" i="15"/>
  <c r="F27" i="15"/>
  <c r="F29" i="15" s="1"/>
  <c r="H19" i="38"/>
  <c r="H24" i="38" s="1"/>
  <c r="F24" i="38"/>
  <c r="E59" i="50"/>
  <c r="E61" i="50" s="1"/>
  <c r="M61" i="49"/>
  <c r="D36" i="50"/>
  <c r="F64" i="32"/>
  <c r="D66" i="20"/>
  <c r="I14" i="32"/>
  <c r="E87" i="57"/>
  <c r="E87" i="5" s="1"/>
  <c r="M89" i="56"/>
  <c r="B25" i="4" s="1"/>
  <c r="C25" i="4" s="1"/>
  <c r="L45" i="12"/>
  <c r="D45" i="36" s="1"/>
  <c r="F45" i="12"/>
  <c r="M47" i="12"/>
  <c r="E47" i="36" s="1"/>
  <c r="I47" i="36" s="1"/>
  <c r="G47" i="12"/>
  <c r="F49" i="12"/>
  <c r="L49" i="12"/>
  <c r="D49" i="36" s="1"/>
  <c r="H49" i="36" s="1"/>
  <c r="R61" i="24"/>
  <c r="D47" i="24"/>
  <c r="F47" i="36" s="1"/>
  <c r="H47" i="36" s="1"/>
  <c r="F42" i="9"/>
  <c r="F43" i="9" s="1"/>
  <c r="D24" i="21"/>
  <c r="F19" i="33"/>
  <c r="M75" i="12"/>
  <c r="E75" i="36" s="1"/>
  <c r="G75" i="12"/>
  <c r="I34" i="43"/>
  <c r="D86" i="43"/>
  <c r="L89" i="19"/>
  <c r="G73" i="5"/>
  <c r="I73" i="5" s="1"/>
  <c r="I24" i="52"/>
  <c r="E45" i="27"/>
  <c r="G45" i="39" s="1"/>
  <c r="I45" i="39" s="1"/>
  <c r="L79" i="15"/>
  <c r="D79" i="39" s="1"/>
  <c r="H79" i="39" s="1"/>
  <c r="F79" i="15"/>
  <c r="H32" i="40"/>
  <c r="H36" i="40" s="1"/>
  <c r="F36" i="40"/>
  <c r="I82" i="17"/>
  <c r="M66" i="10"/>
  <c r="AO82" i="29"/>
  <c r="G24" i="41"/>
  <c r="I23" i="32"/>
  <c r="G23" i="5"/>
  <c r="I23" i="5" s="1"/>
  <c r="L66" i="56"/>
  <c r="D65" i="57"/>
  <c r="D66" i="57" s="1"/>
  <c r="M65" i="12"/>
  <c r="E65" i="36" s="1"/>
  <c r="I65" i="36" s="1"/>
  <c r="G65" i="12"/>
  <c r="L21" i="12"/>
  <c r="D21" i="36" s="1"/>
  <c r="F21" i="12"/>
  <c r="AB42" i="24"/>
  <c r="AB43" i="24" s="1"/>
  <c r="D71" i="24"/>
  <c r="F71" i="36" s="1"/>
  <c r="H71" i="36" s="1"/>
  <c r="E34" i="24"/>
  <c r="G34" i="36" s="1"/>
  <c r="I34" i="36" s="1"/>
  <c r="L40" i="12"/>
  <c r="H42" i="12"/>
  <c r="H43" i="12" s="1"/>
  <c r="F40" i="12"/>
  <c r="L14" i="12"/>
  <c r="D14" i="36" s="1"/>
  <c r="H14" i="36" s="1"/>
  <c r="F14" i="12"/>
  <c r="H55" i="33"/>
  <c r="S42" i="24"/>
  <c r="S43" i="24" s="1"/>
  <c r="S72" i="24"/>
  <c r="L24" i="24"/>
  <c r="D56" i="21"/>
  <c r="E61" i="23"/>
  <c r="G59" i="35"/>
  <c r="E24" i="33"/>
  <c r="I35" i="33"/>
  <c r="D61" i="23"/>
  <c r="F59" i="35"/>
  <c r="D34" i="60"/>
  <c r="D36" i="60" s="1"/>
  <c r="L36" i="58"/>
  <c r="D66" i="23"/>
  <c r="F64" i="35"/>
  <c r="M16" i="11"/>
  <c r="M82" i="11" s="1"/>
  <c r="B17" i="4" s="1"/>
  <c r="C17" i="4" s="1"/>
  <c r="E11" i="35"/>
  <c r="L66" i="58"/>
  <c r="E47" i="5"/>
  <c r="I47" i="43"/>
  <c r="D72" i="59"/>
  <c r="L61" i="58"/>
  <c r="D59" i="60"/>
  <c r="D61" i="60" s="1"/>
  <c r="D55" i="5"/>
  <c r="I651" i="44"/>
  <c r="K91" i="31"/>
  <c r="F36" i="19"/>
  <c r="F82" i="19" s="1"/>
  <c r="F91" i="19" s="1"/>
  <c r="H82" i="18"/>
  <c r="G55" i="5"/>
  <c r="I55" i="5" s="1"/>
  <c r="L81" i="15"/>
  <c r="D81" i="39" s="1"/>
  <c r="H81" i="39" s="1"/>
  <c r="F81" i="15"/>
  <c r="E11" i="27"/>
  <c r="AA66" i="27"/>
  <c r="W56" i="27"/>
  <c r="G73" i="15"/>
  <c r="M73" i="15"/>
  <c r="E73" i="39" s="1"/>
  <c r="I73" i="39" s="1"/>
  <c r="F64" i="15"/>
  <c r="F66" i="15" s="1"/>
  <c r="H66" i="15"/>
  <c r="L64" i="15"/>
  <c r="AB16" i="27"/>
  <c r="R66" i="27"/>
  <c r="F16" i="49"/>
  <c r="F82" i="49" s="1"/>
  <c r="I80" i="50"/>
  <c r="I39" i="50"/>
  <c r="L36" i="10"/>
  <c r="I28" i="50"/>
  <c r="E70" i="34"/>
  <c r="E70" i="5" s="1"/>
  <c r="E72" i="5" s="1"/>
  <c r="M72" i="10"/>
  <c r="L16" i="49"/>
  <c r="L82" i="49" s="1"/>
  <c r="E82" i="22"/>
  <c r="F16" i="10"/>
  <c r="E82" i="41"/>
  <c r="L36" i="17"/>
  <c r="E29" i="20"/>
  <c r="G27" i="32"/>
  <c r="L72" i="10"/>
  <c r="G64" i="32"/>
  <c r="E66" i="20"/>
  <c r="I61" i="32"/>
  <c r="G32" i="32"/>
  <c r="E36" i="20"/>
  <c r="L42" i="56"/>
  <c r="L43" i="56" s="1"/>
  <c r="D40" i="57"/>
  <c r="D42" i="57" s="1"/>
  <c r="D43" i="57" s="1"/>
  <c r="V82" i="20"/>
  <c r="T639" i="44" s="1"/>
  <c r="G24" i="56"/>
  <c r="G82" i="56" s="1"/>
  <c r="G91" i="56" s="1"/>
  <c r="F82" i="56"/>
  <c r="F91" i="56" s="1"/>
  <c r="F649" i="44"/>
  <c r="H91" i="55"/>
  <c r="F16" i="57"/>
  <c r="H11" i="57"/>
  <c r="H16" i="57" s="1"/>
  <c r="L82" i="55"/>
  <c r="F89" i="57"/>
  <c r="D36" i="57"/>
  <c r="G40" i="57"/>
  <c r="E42" i="55"/>
  <c r="E43" i="55" s="1"/>
  <c r="G36" i="57"/>
  <c r="AK82" i="24"/>
  <c r="AK91" i="24" s="1"/>
  <c r="D61" i="55"/>
  <c r="F59" i="57"/>
  <c r="AE16" i="24"/>
  <c r="E59" i="24"/>
  <c r="I82" i="9"/>
  <c r="I91" i="9" s="1"/>
  <c r="G81" i="12"/>
  <c r="M81" i="12"/>
  <c r="E81" i="36" s="1"/>
  <c r="I81" i="36" s="1"/>
  <c r="H24" i="24"/>
  <c r="F51" i="12"/>
  <c r="L51" i="12"/>
  <c r="D51" i="36" s="1"/>
  <c r="AC24" i="24"/>
  <c r="M13" i="12"/>
  <c r="E13" i="36" s="1"/>
  <c r="I13" i="36" s="1"/>
  <c r="G13" i="12"/>
  <c r="G74" i="12"/>
  <c r="M74" i="12"/>
  <c r="E74" i="36" s="1"/>
  <c r="M36" i="9"/>
  <c r="E32" i="33"/>
  <c r="E36" i="33" s="1"/>
  <c r="M59" i="12"/>
  <c r="I61" i="12"/>
  <c r="G59" i="12"/>
  <c r="G61" i="12" s="1"/>
  <c r="D36" i="21"/>
  <c r="F32" i="33"/>
  <c r="M49" i="12"/>
  <c r="E49" i="36" s="1"/>
  <c r="I49" i="36" s="1"/>
  <c r="G49" i="12"/>
  <c r="AC43" i="24"/>
  <c r="U56" i="24"/>
  <c r="L75" i="12"/>
  <c r="D75" i="36" s="1"/>
  <c r="F75" i="12"/>
  <c r="N82" i="21"/>
  <c r="T29" i="24"/>
  <c r="E33" i="24"/>
  <c r="G33" i="36" s="1"/>
  <c r="I33" i="36" s="1"/>
  <c r="AB61" i="24"/>
  <c r="P72" i="24"/>
  <c r="H16" i="24"/>
  <c r="D11" i="24"/>
  <c r="M24" i="24"/>
  <c r="D45" i="24"/>
  <c r="F45" i="36" s="1"/>
  <c r="H45" i="36" s="1"/>
  <c r="D35" i="5"/>
  <c r="Z42" i="24"/>
  <c r="Z43" i="24" s="1"/>
  <c r="T72" i="24"/>
  <c r="L55" i="12"/>
  <c r="D55" i="36" s="1"/>
  <c r="F55" i="12"/>
  <c r="K42" i="24"/>
  <c r="K43" i="24" s="1"/>
  <c r="K82" i="24" s="1"/>
  <c r="H74" i="33"/>
  <c r="R82" i="23"/>
  <c r="P641" i="44" s="1"/>
  <c r="G60" i="12"/>
  <c r="M60" i="12"/>
  <c r="E60" i="36" s="1"/>
  <c r="H39" i="35"/>
  <c r="D43" i="35"/>
  <c r="H82" i="23"/>
  <c r="F641" i="44" s="1"/>
  <c r="H70" i="33"/>
  <c r="H72" i="33" s="1"/>
  <c r="F72" i="33"/>
  <c r="D43" i="33"/>
  <c r="F42" i="33"/>
  <c r="F43" i="33" s="1"/>
  <c r="H40" i="33"/>
  <c r="H42" i="33" s="1"/>
  <c r="H43" i="33" s="1"/>
  <c r="AA72" i="24"/>
  <c r="D88" i="33"/>
  <c r="D88" i="5" s="1"/>
  <c r="L88" i="12"/>
  <c r="D88" i="36" s="1"/>
  <c r="H88" i="36" s="1"/>
  <c r="H29" i="33"/>
  <c r="L61" i="9"/>
  <c r="D59" i="33"/>
  <c r="D61" i="33" s="1"/>
  <c r="AB16" i="24"/>
  <c r="I42" i="24"/>
  <c r="I43" i="24" s="1"/>
  <c r="E40" i="24"/>
  <c r="F56" i="33"/>
  <c r="H54" i="33"/>
  <c r="I33" i="35"/>
  <c r="I36" i="35" s="1"/>
  <c r="G36" i="35"/>
  <c r="L56" i="9"/>
  <c r="Y82" i="23"/>
  <c r="W641" i="44" s="1"/>
  <c r="G42" i="9"/>
  <c r="G43" i="9" s="1"/>
  <c r="G82" i="9" s="1"/>
  <c r="G91" i="9" s="1"/>
  <c r="E39" i="24"/>
  <c r="G39" i="36" s="1"/>
  <c r="L86" i="12"/>
  <c r="L89" i="9"/>
  <c r="D86" i="33"/>
  <c r="AA82" i="23"/>
  <c r="Y641" i="44" s="1"/>
  <c r="E54" i="21"/>
  <c r="G56" i="21"/>
  <c r="AE36" i="24"/>
  <c r="E89" i="31"/>
  <c r="G28" i="4" s="1"/>
  <c r="H28" i="4" s="1"/>
  <c r="G86" i="43"/>
  <c r="V66" i="24"/>
  <c r="E12" i="24"/>
  <c r="G12" i="36" s="1"/>
  <c r="F28" i="12"/>
  <c r="L28" i="12"/>
  <c r="D28" i="36" s="1"/>
  <c r="E66" i="31"/>
  <c r="G64" i="43"/>
  <c r="H34" i="60"/>
  <c r="F72" i="60"/>
  <c r="H70" i="60"/>
  <c r="H72" i="60" s="1"/>
  <c r="P651" i="44"/>
  <c r="R91" i="31"/>
  <c r="D82" i="6"/>
  <c r="D29" i="59"/>
  <c r="F27" i="60"/>
  <c r="D56" i="43"/>
  <c r="AC82" i="31"/>
  <c r="H73" i="43"/>
  <c r="F73" i="5"/>
  <c r="H73" i="5" s="1"/>
  <c r="F59" i="52"/>
  <c r="D61" i="54"/>
  <c r="D32" i="43"/>
  <c r="D36" i="43" s="1"/>
  <c r="L36" i="19"/>
  <c r="M66" i="53"/>
  <c r="H81" i="43"/>
  <c r="E34" i="52"/>
  <c r="E36" i="52" s="1"/>
  <c r="M36" i="53"/>
  <c r="E24" i="31"/>
  <c r="I82" i="53"/>
  <c r="E32" i="42"/>
  <c r="M36" i="18"/>
  <c r="G12" i="5"/>
  <c r="I12" i="5" s="1"/>
  <c r="H65" i="52"/>
  <c r="E16" i="42"/>
  <c r="L13" i="12"/>
  <c r="D13" i="36" s="1"/>
  <c r="H13" i="36" s="1"/>
  <c r="F13" i="12"/>
  <c r="E16" i="54"/>
  <c r="E82" i="54" s="1"/>
  <c r="G12" i="4" s="1"/>
  <c r="H12" i="4" s="1"/>
  <c r="G11" i="52"/>
  <c r="E61" i="42"/>
  <c r="I11" i="43"/>
  <c r="G16" i="43"/>
  <c r="D16" i="42"/>
  <c r="D16" i="30"/>
  <c r="D82" i="30" s="1"/>
  <c r="F11" i="42"/>
  <c r="E70" i="52"/>
  <c r="M72" i="53"/>
  <c r="G39" i="5"/>
  <c r="I39" i="5" s="1"/>
  <c r="D16" i="54"/>
  <c r="D82" i="54" s="1"/>
  <c r="F43" i="18"/>
  <c r="G22" i="5"/>
  <c r="I22" i="5" s="1"/>
  <c r="F82" i="53"/>
  <c r="I29" i="42"/>
  <c r="AG82" i="27"/>
  <c r="AG91" i="27" s="1"/>
  <c r="F78" i="5"/>
  <c r="G82" i="27"/>
  <c r="G91" i="27" s="1"/>
  <c r="E79" i="5"/>
  <c r="E43" i="43"/>
  <c r="L35" i="15"/>
  <c r="D35" i="39" s="1"/>
  <c r="H35" i="39" s="1"/>
  <c r="F35" i="15"/>
  <c r="E70" i="27"/>
  <c r="G35" i="15"/>
  <c r="M35" i="15"/>
  <c r="E35" i="39" s="1"/>
  <c r="I35" i="39" s="1"/>
  <c r="U16" i="27"/>
  <c r="U82" i="27" s="1"/>
  <c r="L36" i="27"/>
  <c r="X42" i="27"/>
  <c r="X43" i="27" s="1"/>
  <c r="G65" i="15"/>
  <c r="M65" i="15"/>
  <c r="E65" i="39" s="1"/>
  <c r="I65" i="39" s="1"/>
  <c r="F12" i="15"/>
  <c r="L12" i="15"/>
  <c r="D12" i="39" s="1"/>
  <c r="H87" i="39"/>
  <c r="M76" i="15"/>
  <c r="E76" i="39" s="1"/>
  <c r="G76" i="15"/>
  <c r="K24" i="27"/>
  <c r="O36" i="27"/>
  <c r="O82" i="27" s="1"/>
  <c r="H45" i="37"/>
  <c r="G80" i="5"/>
  <c r="I80" i="5" s="1"/>
  <c r="M79" i="15"/>
  <c r="E79" i="39" s="1"/>
  <c r="I79" i="39" s="1"/>
  <c r="G79" i="15"/>
  <c r="E77" i="27"/>
  <c r="G77" i="39" s="1"/>
  <c r="I77" i="39" s="1"/>
  <c r="G47" i="15"/>
  <c r="M47" i="15"/>
  <c r="E47" i="39" s="1"/>
  <c r="M66" i="18"/>
  <c r="E64" i="42"/>
  <c r="L40" i="15"/>
  <c r="H42" i="15"/>
  <c r="H43" i="15" s="1"/>
  <c r="F40" i="15"/>
  <c r="F42" i="15" s="1"/>
  <c r="L45" i="15"/>
  <c r="D45" i="39" s="1"/>
  <c r="H45" i="39" s="1"/>
  <c r="F45" i="15"/>
  <c r="G21" i="5"/>
  <c r="F21" i="15"/>
  <c r="L21" i="15"/>
  <c r="D21" i="39" s="1"/>
  <c r="H21" i="39" s="1"/>
  <c r="M72" i="13"/>
  <c r="E70" i="37"/>
  <c r="E72" i="37" s="1"/>
  <c r="V82" i="25"/>
  <c r="AB72" i="27"/>
  <c r="I82" i="45"/>
  <c r="E59" i="47"/>
  <c r="E61" i="47" s="1"/>
  <c r="M61" i="45"/>
  <c r="U42" i="27"/>
  <c r="U43" i="27" s="1"/>
  <c r="AC61" i="27"/>
  <c r="D27" i="47"/>
  <c r="D29" i="47" s="1"/>
  <c r="L29" i="45"/>
  <c r="L88" i="15"/>
  <c r="D88" i="39" s="1"/>
  <c r="H88" i="39" s="1"/>
  <c r="D88" i="37"/>
  <c r="H88" i="37" s="1"/>
  <c r="E82" i="46"/>
  <c r="G41" i="42"/>
  <c r="E42" i="30"/>
  <c r="E43" i="30" s="1"/>
  <c r="M64" i="15"/>
  <c r="I66" i="15"/>
  <c r="G64" i="15"/>
  <c r="R82" i="25"/>
  <c r="K36" i="27"/>
  <c r="P61" i="27"/>
  <c r="I42" i="27"/>
  <c r="I43" i="27" s="1"/>
  <c r="L33" i="15"/>
  <c r="D33" i="39" s="1"/>
  <c r="H33" i="39" s="1"/>
  <c r="F33" i="15"/>
  <c r="E59" i="37"/>
  <c r="E61" i="37" s="1"/>
  <c r="M61" i="13"/>
  <c r="AA16" i="27"/>
  <c r="Y61" i="27"/>
  <c r="L24" i="45"/>
  <c r="D20" i="47"/>
  <c r="D20" i="5" s="1"/>
  <c r="G60" i="5"/>
  <c r="I60" i="5" s="1"/>
  <c r="G12" i="15"/>
  <c r="M12" i="15"/>
  <c r="E12" i="39" s="1"/>
  <c r="I12" i="39" s="1"/>
  <c r="G43" i="13"/>
  <c r="G82" i="13" s="1"/>
  <c r="G91" i="13" s="1"/>
  <c r="I74" i="37"/>
  <c r="D54" i="38"/>
  <c r="D56" i="38" s="1"/>
  <c r="L56" i="14"/>
  <c r="L72" i="13"/>
  <c r="D71" i="37"/>
  <c r="D72" i="37" s="1"/>
  <c r="I36" i="47"/>
  <c r="L36" i="14"/>
  <c r="M66" i="16"/>
  <c r="AC43" i="27"/>
  <c r="D27" i="38"/>
  <c r="D29" i="38" s="1"/>
  <c r="L29" i="14"/>
  <c r="G27" i="38"/>
  <c r="E29" i="26"/>
  <c r="H64" i="38"/>
  <c r="H66" i="38" s="1"/>
  <c r="F66" i="38"/>
  <c r="W36" i="27"/>
  <c r="W82" i="27" s="1"/>
  <c r="L24" i="14"/>
  <c r="L82" i="14" s="1"/>
  <c r="D24" i="28"/>
  <c r="M15" i="15"/>
  <c r="E15" i="39" s="1"/>
  <c r="G15" i="15"/>
  <c r="F86" i="37"/>
  <c r="D89" i="25"/>
  <c r="H66" i="47"/>
  <c r="G70" i="38"/>
  <c r="E72" i="26"/>
  <c r="M72" i="16"/>
  <c r="I80" i="40"/>
  <c r="E56" i="37"/>
  <c r="I65" i="40"/>
  <c r="N61" i="27"/>
  <c r="E24" i="46"/>
  <c r="G19" i="47"/>
  <c r="I71" i="40"/>
  <c r="G56" i="40"/>
  <c r="I54" i="40"/>
  <c r="M82" i="17"/>
  <c r="B29" i="4" s="1"/>
  <c r="C29" i="4" s="1"/>
  <c r="D66" i="29"/>
  <c r="F64" i="41"/>
  <c r="M61" i="56"/>
  <c r="M82" i="56" s="1"/>
  <c r="E59" i="57"/>
  <c r="E61" i="57" s="1"/>
  <c r="G27" i="57"/>
  <c r="E29" i="55"/>
  <c r="M649" i="44"/>
  <c r="O91" i="55"/>
  <c r="I16" i="12"/>
  <c r="M11" i="12"/>
  <c r="G11" i="12"/>
  <c r="M73" i="12"/>
  <c r="E73" i="36" s="1"/>
  <c r="G73" i="12"/>
  <c r="L19" i="12"/>
  <c r="F19" i="12"/>
  <c r="H24" i="12"/>
  <c r="M39" i="12"/>
  <c r="E39" i="36" s="1"/>
  <c r="G39" i="12"/>
  <c r="H51" i="36"/>
  <c r="H33" i="36"/>
  <c r="AC82" i="24"/>
  <c r="X29" i="24"/>
  <c r="D66" i="24"/>
  <c r="F64" i="36"/>
  <c r="F82" i="11"/>
  <c r="G40" i="33"/>
  <c r="E42" i="21"/>
  <c r="E43" i="21" s="1"/>
  <c r="Q82" i="24"/>
  <c r="P640" i="44"/>
  <c r="R91" i="21"/>
  <c r="D66" i="43"/>
  <c r="D64" i="5"/>
  <c r="D66" i="5" s="1"/>
  <c r="I24" i="43"/>
  <c r="H15" i="39"/>
  <c r="F29" i="43"/>
  <c r="H27" i="43"/>
  <c r="H29" i="43" s="1"/>
  <c r="D71" i="5"/>
  <c r="H71" i="42"/>
  <c r="D32" i="42"/>
  <c r="L36" i="18"/>
  <c r="H22" i="39"/>
  <c r="G74" i="15"/>
  <c r="M74" i="15"/>
  <c r="E74" i="39" s="1"/>
  <c r="I74" i="39" s="1"/>
  <c r="F86" i="15"/>
  <c r="F89" i="15" s="1"/>
  <c r="F89" i="13"/>
  <c r="E86" i="37"/>
  <c r="M89" i="13"/>
  <c r="B22" i="4" s="1"/>
  <c r="C22" i="4" s="1"/>
  <c r="M86" i="15"/>
  <c r="K82" i="27"/>
  <c r="J646" i="44"/>
  <c r="L91" i="46"/>
  <c r="E82" i="26"/>
  <c r="G20" i="4" s="1"/>
  <c r="H20" i="4" s="1"/>
  <c r="M24" i="45"/>
  <c r="E19" i="47"/>
  <c r="E24" i="47" s="1"/>
  <c r="H82" i="40"/>
  <c r="E54" i="50"/>
  <c r="E56" i="50" s="1"/>
  <c r="M56" i="49"/>
  <c r="D82" i="22"/>
  <c r="D64" i="34"/>
  <c r="L66" i="10"/>
  <c r="I12" i="34"/>
  <c r="F82" i="20"/>
  <c r="H82" i="56"/>
  <c r="H91" i="56" s="1"/>
  <c r="M72" i="56"/>
  <c r="E70" i="57"/>
  <c r="E72" i="57" s="1"/>
  <c r="F64" i="57"/>
  <c r="D66" i="55"/>
  <c r="M640" i="44"/>
  <c r="O91" i="21"/>
  <c r="H36" i="24"/>
  <c r="E86" i="24"/>
  <c r="G89" i="24"/>
  <c r="E59" i="35"/>
  <c r="E61" i="35" s="1"/>
  <c r="M61" i="11"/>
  <c r="R640" i="44"/>
  <c r="T91" i="21"/>
  <c r="E29" i="21"/>
  <c r="G27" i="33"/>
  <c r="K82" i="23"/>
  <c r="F27" i="52"/>
  <c r="D29" i="54"/>
  <c r="D70" i="43"/>
  <c r="D72" i="43" s="1"/>
  <c r="L72" i="19"/>
  <c r="H65" i="60"/>
  <c r="H66" i="60" s="1"/>
  <c r="D16" i="31"/>
  <c r="D82" i="31" s="1"/>
  <c r="D91" i="31" s="1"/>
  <c r="L43" i="53"/>
  <c r="F77" i="5"/>
  <c r="H77" i="5" s="1"/>
  <c r="L43" i="18"/>
  <c r="D49" i="5"/>
  <c r="G71" i="5"/>
  <c r="I71" i="5" s="1"/>
  <c r="E20" i="5"/>
  <c r="G13" i="15"/>
  <c r="M13" i="15"/>
  <c r="E13" i="39" s="1"/>
  <c r="I13" i="39" s="1"/>
  <c r="Z43" i="27"/>
  <c r="F11" i="15"/>
  <c r="H16" i="15"/>
  <c r="L11" i="15"/>
  <c r="O43" i="27"/>
  <c r="M27" i="15"/>
  <c r="I29" i="15"/>
  <c r="G27" i="15"/>
  <c r="G29" i="15" s="1"/>
  <c r="D12" i="27"/>
  <c r="F12" i="39" s="1"/>
  <c r="H12" i="39" s="1"/>
  <c r="AK82" i="26"/>
  <c r="Y82" i="48"/>
  <c r="W652" i="44" s="1"/>
  <c r="M43" i="49"/>
  <c r="E24" i="34"/>
  <c r="I19" i="34"/>
  <c r="I24" i="34" s="1"/>
  <c r="L82" i="8"/>
  <c r="F70" i="57"/>
  <c r="D72" i="55"/>
  <c r="L54" i="12"/>
  <c r="H56" i="12"/>
  <c r="F54" i="12"/>
  <c r="F56" i="12" s="1"/>
  <c r="G45" i="12"/>
  <c r="M45" i="12"/>
  <c r="E45" i="36" s="1"/>
  <c r="I45" i="36" s="1"/>
  <c r="Z24" i="24"/>
  <c r="U43" i="24"/>
  <c r="AA16" i="24"/>
  <c r="D55" i="24"/>
  <c r="F55" i="36" s="1"/>
  <c r="H72" i="24"/>
  <c r="D70" i="24"/>
  <c r="L79" i="12"/>
  <c r="D79" i="36" s="1"/>
  <c r="F79" i="12"/>
  <c r="I23" i="33"/>
  <c r="D72" i="21"/>
  <c r="L43" i="9"/>
  <c r="G70" i="33"/>
  <c r="E72" i="21"/>
  <c r="G19" i="12"/>
  <c r="I24" i="12"/>
  <c r="M19" i="12"/>
  <c r="W29" i="24"/>
  <c r="H88" i="33"/>
  <c r="F88" i="5"/>
  <c r="G23" i="12"/>
  <c r="M23" i="12"/>
  <c r="E23" i="36" s="1"/>
  <c r="I23" i="36" s="1"/>
  <c r="S16" i="24"/>
  <c r="S82" i="24" s="1"/>
  <c r="D42" i="59"/>
  <c r="D43" i="59" s="1"/>
  <c r="F40" i="60"/>
  <c r="U82" i="31"/>
  <c r="E19" i="24"/>
  <c r="G24" i="24"/>
  <c r="F80" i="5"/>
  <c r="H80" i="5" s="1"/>
  <c r="E56" i="43"/>
  <c r="D77" i="5"/>
  <c r="E21" i="5"/>
  <c r="D66" i="42"/>
  <c r="D65" i="5"/>
  <c r="W61" i="27"/>
  <c r="F23" i="5"/>
  <c r="H23" i="5" s="1"/>
  <c r="I12" i="50"/>
  <c r="G36" i="49"/>
  <c r="G61" i="50"/>
  <c r="I59" i="50"/>
  <c r="I61" i="50" s="1"/>
  <c r="M16" i="10"/>
  <c r="M29" i="10"/>
  <c r="E27" i="34"/>
  <c r="E29" i="34" s="1"/>
  <c r="M24" i="10"/>
  <c r="F70" i="41"/>
  <c r="D72" i="29"/>
  <c r="H15" i="50"/>
  <c r="AB82" i="48"/>
  <c r="Z652" i="44" s="1"/>
  <c r="AO82" i="48"/>
  <c r="E16" i="48"/>
  <c r="G11" i="50"/>
  <c r="E42" i="48"/>
  <c r="E43" i="48" s="1"/>
  <c r="G40" i="50"/>
  <c r="E24" i="48"/>
  <c r="G19" i="50"/>
  <c r="D61" i="48"/>
  <c r="F59" i="50"/>
  <c r="I15" i="50"/>
  <c r="E33" i="50"/>
  <c r="M36" i="49"/>
  <c r="L42" i="10"/>
  <c r="L43" i="10" s="1"/>
  <c r="D40" i="34"/>
  <c r="E61" i="48"/>
  <c r="M29" i="49"/>
  <c r="M82" i="49" s="1"/>
  <c r="B13" i="4" s="1"/>
  <c r="C13" i="4" s="1"/>
  <c r="F36" i="10"/>
  <c r="G16" i="34"/>
  <c r="I11" i="34"/>
  <c r="I16" i="34" s="1"/>
  <c r="L16" i="10"/>
  <c r="D11" i="34"/>
  <c r="H11" i="34" s="1"/>
  <c r="H16" i="34" s="1"/>
  <c r="L82" i="17"/>
  <c r="E56" i="48"/>
  <c r="G54" i="50"/>
  <c r="H82" i="48"/>
  <c r="F652" i="44" s="1"/>
  <c r="E42" i="29"/>
  <c r="E43" i="29" s="1"/>
  <c r="G40" i="41"/>
  <c r="E56" i="20"/>
  <c r="G54" i="32"/>
  <c r="H70" i="34"/>
  <c r="H72" i="34" s="1"/>
  <c r="D72" i="34"/>
  <c r="G29" i="34"/>
  <c r="I27" i="34"/>
  <c r="I29" i="34" s="1"/>
  <c r="H22" i="32"/>
  <c r="F22" i="5"/>
  <c r="F61" i="32"/>
  <c r="M36" i="8"/>
  <c r="E32" i="32"/>
  <c r="E36" i="32" s="1"/>
  <c r="F32" i="32"/>
  <c r="D36" i="20"/>
  <c r="I16" i="41"/>
  <c r="I78" i="32"/>
  <c r="G78" i="5"/>
  <c r="I82" i="56"/>
  <c r="I91" i="56" s="1"/>
  <c r="K82" i="55"/>
  <c r="D59" i="32"/>
  <c r="L61" i="8"/>
  <c r="H34" i="57"/>
  <c r="D16" i="55"/>
  <c r="E42" i="32"/>
  <c r="E43" i="32" s="1"/>
  <c r="E41" i="5"/>
  <c r="I70" i="57"/>
  <c r="I72" i="57" s="1"/>
  <c r="G72" i="57"/>
  <c r="R649" i="44"/>
  <c r="T91" i="55"/>
  <c r="L36" i="56"/>
  <c r="I35" i="57"/>
  <c r="E16" i="55"/>
  <c r="G11" i="57"/>
  <c r="H80" i="57"/>
  <c r="E32" i="24"/>
  <c r="AI82" i="24"/>
  <c r="AI91" i="24" s="1"/>
  <c r="H65" i="57"/>
  <c r="F16" i="9"/>
  <c r="F82" i="9" s="1"/>
  <c r="F91" i="9" s="1"/>
  <c r="F27" i="12"/>
  <c r="L27" i="12"/>
  <c r="H29" i="12"/>
  <c r="L64" i="12"/>
  <c r="F64" i="12"/>
  <c r="F66" i="12" s="1"/>
  <c r="H66" i="12"/>
  <c r="U29" i="24"/>
  <c r="M20" i="12"/>
  <c r="E20" i="36" s="1"/>
  <c r="I20" i="36" s="1"/>
  <c r="G20" i="12"/>
  <c r="G54" i="12"/>
  <c r="G56" i="12" s="1"/>
  <c r="M54" i="12"/>
  <c r="I56" i="12"/>
  <c r="M88" i="12"/>
  <c r="E88" i="33"/>
  <c r="E89" i="33" s="1"/>
  <c r="T24" i="24"/>
  <c r="AD29" i="24"/>
  <c r="AD82" i="24" s="1"/>
  <c r="L60" i="12"/>
  <c r="D60" i="36" s="1"/>
  <c r="H60" i="36" s="1"/>
  <c r="F60" i="12"/>
  <c r="M21" i="12"/>
  <c r="E21" i="36" s="1"/>
  <c r="G21" i="12"/>
  <c r="G78" i="12"/>
  <c r="M78" i="12"/>
  <c r="E78" i="36" s="1"/>
  <c r="M32" i="12"/>
  <c r="G32" i="12"/>
  <c r="G36" i="12" s="1"/>
  <c r="I36" i="12"/>
  <c r="M66" i="9"/>
  <c r="T36" i="24"/>
  <c r="L66" i="24"/>
  <c r="J24" i="24"/>
  <c r="J82" i="24" s="1"/>
  <c r="AC56" i="24"/>
  <c r="AB29" i="24"/>
  <c r="D40" i="24"/>
  <c r="H42" i="24"/>
  <c r="H43" i="24" s="1"/>
  <c r="Z66" i="24"/>
  <c r="X72" i="24"/>
  <c r="D74" i="24"/>
  <c r="F74" i="36" s="1"/>
  <c r="H74" i="36" s="1"/>
  <c r="M51" i="12"/>
  <c r="E51" i="36" s="1"/>
  <c r="G51" i="12"/>
  <c r="U82" i="21"/>
  <c r="Y24" i="24"/>
  <c r="L35" i="12"/>
  <c r="D35" i="36" s="1"/>
  <c r="H35" i="36" s="1"/>
  <c r="F35" i="12"/>
  <c r="P82" i="23"/>
  <c r="N641" i="44" s="1"/>
  <c r="L70" i="12"/>
  <c r="H72" i="12"/>
  <c r="F70" i="12"/>
  <c r="F72" i="12" s="1"/>
  <c r="AE82" i="21"/>
  <c r="L82" i="11"/>
  <c r="U72" i="24"/>
  <c r="D56" i="23"/>
  <c r="F54" i="35"/>
  <c r="F61" i="9"/>
  <c r="J82" i="21"/>
  <c r="AE29" i="24"/>
  <c r="I79" i="35"/>
  <c r="AG82" i="23"/>
  <c r="K56" i="24"/>
  <c r="D72" i="23"/>
  <c r="F70" i="35"/>
  <c r="E40" i="33"/>
  <c r="M42" i="9"/>
  <c r="M43" i="9" s="1"/>
  <c r="E66" i="23"/>
  <c r="G64" i="35"/>
  <c r="G59" i="33"/>
  <c r="E61" i="21"/>
  <c r="H87" i="33"/>
  <c r="S29" i="24"/>
  <c r="M82" i="58"/>
  <c r="B16" i="4" s="1"/>
  <c r="C16" i="4" s="1"/>
  <c r="AI82" i="23"/>
  <c r="G56" i="24"/>
  <c r="E54" i="24"/>
  <c r="G19" i="57"/>
  <c r="E24" i="55"/>
  <c r="D66" i="59"/>
  <c r="E16" i="20"/>
  <c r="G11" i="32"/>
  <c r="D12" i="43"/>
  <c r="D16" i="43" s="1"/>
  <c r="L16" i="19"/>
  <c r="G16" i="21"/>
  <c r="G82" i="21" s="1"/>
  <c r="G91" i="21" s="1"/>
  <c r="E11" i="21"/>
  <c r="E66" i="54"/>
  <c r="G64" i="52"/>
  <c r="H71" i="43"/>
  <c r="F71" i="5"/>
  <c r="H71" i="5" s="1"/>
  <c r="E56" i="54"/>
  <c r="G54" i="52"/>
  <c r="M24" i="19"/>
  <c r="M82" i="19" s="1"/>
  <c r="X651" i="44"/>
  <c r="Z91" i="31"/>
  <c r="M82" i="54"/>
  <c r="K653" i="44" s="1"/>
  <c r="I40" i="60"/>
  <c r="I42" i="60" s="1"/>
  <c r="I43" i="60" s="1"/>
  <c r="G42" i="60"/>
  <c r="G43" i="60" s="1"/>
  <c r="M89" i="19"/>
  <c r="B28" i="4" s="1"/>
  <c r="C28" i="4" s="1"/>
  <c r="D61" i="43"/>
  <c r="AK82" i="31"/>
  <c r="AK91" i="31" s="1"/>
  <c r="T651" i="44"/>
  <c r="V91" i="31"/>
  <c r="H20" i="42"/>
  <c r="H24" i="42" s="1"/>
  <c r="H82" i="19"/>
  <c r="H91" i="19" s="1"/>
  <c r="G72" i="43"/>
  <c r="I70" i="43"/>
  <c r="I72" i="43" s="1"/>
  <c r="I65" i="52"/>
  <c r="L42" i="19"/>
  <c r="L43" i="19" s="1"/>
  <c r="G82" i="53"/>
  <c r="G36" i="18"/>
  <c r="G82" i="18" s="1"/>
  <c r="H82" i="58"/>
  <c r="H34" i="42"/>
  <c r="D16" i="33"/>
  <c r="I82" i="54"/>
  <c r="G653" i="44" s="1"/>
  <c r="E65" i="5"/>
  <c r="E16" i="31"/>
  <c r="I14" i="43"/>
  <c r="G14" i="5"/>
  <c r="F16" i="52"/>
  <c r="H11" i="52"/>
  <c r="H16" i="52" s="1"/>
  <c r="D41" i="5"/>
  <c r="H41" i="5" s="1"/>
  <c r="E78" i="5"/>
  <c r="E64" i="27"/>
  <c r="D11" i="52"/>
  <c r="D16" i="52" s="1"/>
  <c r="D82" i="52" s="1"/>
  <c r="L16" i="53"/>
  <c r="AO82" i="27"/>
  <c r="AO91" i="27" s="1"/>
  <c r="H22" i="42"/>
  <c r="F70" i="43"/>
  <c r="D72" i="31"/>
  <c r="L16" i="18"/>
  <c r="G13" i="5"/>
  <c r="I13" i="5" s="1"/>
  <c r="I64" i="42"/>
  <c r="I66" i="42" s="1"/>
  <c r="G66" i="42"/>
  <c r="G81" i="5"/>
  <c r="I81" i="5" s="1"/>
  <c r="E60" i="27"/>
  <c r="G60" i="39" s="1"/>
  <c r="I60" i="39" s="1"/>
  <c r="G20" i="5"/>
  <c r="Y91" i="7"/>
  <c r="E19" i="27"/>
  <c r="D47" i="5"/>
  <c r="AM82" i="27"/>
  <c r="AM91" i="27" s="1"/>
  <c r="F39" i="15"/>
  <c r="L39" i="15"/>
  <c r="D39" i="39" s="1"/>
  <c r="H39" i="39" s="1"/>
  <c r="H72" i="15"/>
  <c r="L70" i="15"/>
  <c r="F70" i="15"/>
  <c r="F72" i="15" s="1"/>
  <c r="AC16" i="27"/>
  <c r="AC82" i="27" s="1"/>
  <c r="V36" i="27"/>
  <c r="D76" i="5"/>
  <c r="H76" i="42"/>
  <c r="D54" i="27"/>
  <c r="G23" i="15"/>
  <c r="M23" i="15"/>
  <c r="E23" i="39" s="1"/>
  <c r="I23" i="39" s="1"/>
  <c r="L73" i="15"/>
  <c r="D73" i="39" s="1"/>
  <c r="H73" i="39" s="1"/>
  <c r="F73" i="15"/>
  <c r="N36" i="27"/>
  <c r="N82" i="27" s="1"/>
  <c r="D11" i="27"/>
  <c r="L24" i="13"/>
  <c r="D19" i="37"/>
  <c r="D24" i="37" s="1"/>
  <c r="L16" i="27"/>
  <c r="L82" i="27" s="1"/>
  <c r="X24" i="27"/>
  <c r="Y36" i="27"/>
  <c r="D65" i="27"/>
  <c r="F65" i="39" s="1"/>
  <c r="H65" i="39" s="1"/>
  <c r="D89" i="27"/>
  <c r="F86" i="39"/>
  <c r="M16" i="27"/>
  <c r="P36" i="27"/>
  <c r="E66" i="25"/>
  <c r="G64" i="37"/>
  <c r="J72" i="27"/>
  <c r="L36" i="45"/>
  <c r="D32" i="47"/>
  <c r="D36" i="47" s="1"/>
  <c r="D54" i="37"/>
  <c r="D56" i="37" s="1"/>
  <c r="L56" i="13"/>
  <c r="AC36" i="27"/>
  <c r="M72" i="27"/>
  <c r="G20" i="15"/>
  <c r="M20" i="15"/>
  <c r="E20" i="39" s="1"/>
  <c r="I24" i="27"/>
  <c r="G70" i="15"/>
  <c r="G72" i="15" s="1"/>
  <c r="M70" i="15"/>
  <c r="I72" i="15"/>
  <c r="V16" i="27"/>
  <c r="G16" i="45"/>
  <c r="G82" i="45" s="1"/>
  <c r="L75" i="15"/>
  <c r="D75" i="39" s="1"/>
  <c r="H75" i="39" s="1"/>
  <c r="F75" i="15"/>
  <c r="L61" i="45"/>
  <c r="AB36" i="27"/>
  <c r="Q66" i="27"/>
  <c r="O72" i="27"/>
  <c r="L16" i="45"/>
  <c r="D12" i="47"/>
  <c r="K646" i="44"/>
  <c r="M91" i="46"/>
  <c r="R16" i="27"/>
  <c r="R82" i="27" s="1"/>
  <c r="AB82" i="25"/>
  <c r="D40" i="37"/>
  <c r="D42" i="37" s="1"/>
  <c r="D43" i="37" s="1"/>
  <c r="L42" i="13"/>
  <c r="L43" i="13" s="1"/>
  <c r="M59" i="15"/>
  <c r="G59" i="15"/>
  <c r="G61" i="15" s="1"/>
  <c r="I61" i="15"/>
  <c r="I12" i="37"/>
  <c r="I72" i="27"/>
  <c r="D80" i="27"/>
  <c r="F80" i="39" s="1"/>
  <c r="H80" i="39" s="1"/>
  <c r="E64" i="47"/>
  <c r="M66" i="45"/>
  <c r="D29" i="26"/>
  <c r="F27" i="38"/>
  <c r="F16" i="16"/>
  <c r="F82" i="16" s="1"/>
  <c r="F91" i="16" s="1"/>
  <c r="Y24" i="27"/>
  <c r="Y82" i="27" s="1"/>
  <c r="L29" i="13"/>
  <c r="D27" i="37"/>
  <c r="D29" i="37" s="1"/>
  <c r="M80" i="15"/>
  <c r="E80" i="39" s="1"/>
  <c r="G80" i="15"/>
  <c r="D28" i="27"/>
  <c r="F28" i="39" s="1"/>
  <c r="H28" i="39" s="1"/>
  <c r="H71" i="37"/>
  <c r="H72" i="37" s="1"/>
  <c r="H646" i="44"/>
  <c r="J91" i="46"/>
  <c r="D16" i="28"/>
  <c r="D82" i="28" s="1"/>
  <c r="D82" i="40"/>
  <c r="I54" i="47"/>
  <c r="I56" i="47" s="1"/>
  <c r="G56" i="47"/>
  <c r="D24" i="38"/>
  <c r="D82" i="38" s="1"/>
  <c r="M42" i="16"/>
  <c r="M43" i="16" s="1"/>
  <c r="H54" i="38"/>
  <c r="H56" i="38" s="1"/>
  <c r="F56" i="38"/>
  <c r="Y82" i="25"/>
  <c r="E36" i="26"/>
  <c r="G32" i="38"/>
  <c r="G646" i="44"/>
  <c r="I91" i="46"/>
  <c r="G59" i="38"/>
  <c r="E61" i="26"/>
  <c r="I76" i="40"/>
  <c r="D70" i="27"/>
  <c r="I42" i="40"/>
  <c r="I43" i="40" s="1"/>
  <c r="H40" i="40"/>
  <c r="H42" i="40" s="1"/>
  <c r="H43" i="40" s="1"/>
  <c r="E56" i="28"/>
  <c r="G72" i="5" l="1"/>
  <c r="I70" i="5"/>
  <c r="I72" i="5" s="1"/>
  <c r="U647" i="44"/>
  <c r="W91" i="27"/>
  <c r="L643" i="44"/>
  <c r="K351" i="44" s="1"/>
  <c r="N64" i="48" s="1"/>
  <c r="N91" i="24"/>
  <c r="M91" i="56"/>
  <c r="B24" i="4"/>
  <c r="C24" i="4" s="1"/>
  <c r="AB643" i="44"/>
  <c r="AD91" i="24"/>
  <c r="F647" i="44"/>
  <c r="H91" i="27"/>
  <c r="B27" i="4"/>
  <c r="C27" i="4" s="1"/>
  <c r="M91" i="19"/>
  <c r="I643" i="44"/>
  <c r="K91" i="24"/>
  <c r="P643" i="44"/>
  <c r="R91" i="24"/>
  <c r="G643" i="44"/>
  <c r="I91" i="24"/>
  <c r="L647" i="44"/>
  <c r="N91" i="27"/>
  <c r="M647" i="44"/>
  <c r="O91" i="27"/>
  <c r="H643" i="44"/>
  <c r="J91" i="24"/>
  <c r="H82" i="34"/>
  <c r="H59" i="5"/>
  <c r="H61" i="5" s="1"/>
  <c r="O647" i="44"/>
  <c r="Q91" i="27"/>
  <c r="W647" i="44"/>
  <c r="Y91" i="27"/>
  <c r="E24" i="27"/>
  <c r="G19" i="39"/>
  <c r="G54" i="36"/>
  <c r="E56" i="24"/>
  <c r="E42" i="24"/>
  <c r="E43" i="24" s="1"/>
  <c r="G40" i="36"/>
  <c r="G29" i="37"/>
  <c r="I27" i="37"/>
  <c r="I29" i="37" s="1"/>
  <c r="G56" i="42"/>
  <c r="I54" i="42"/>
  <c r="I56" i="42" s="1"/>
  <c r="I64" i="38"/>
  <c r="I66" i="38" s="1"/>
  <c r="G66" i="38"/>
  <c r="H27" i="37"/>
  <c r="H29" i="37" s="1"/>
  <c r="F29" i="37"/>
  <c r="H11" i="37"/>
  <c r="H16" i="37" s="1"/>
  <c r="F16" i="37"/>
  <c r="F82" i="37" s="1"/>
  <c r="F91" i="37" s="1"/>
  <c r="D82" i="20"/>
  <c r="H11" i="50"/>
  <c r="H16" i="50" s="1"/>
  <c r="F16" i="50"/>
  <c r="G29" i="47"/>
  <c r="I27" i="47"/>
  <c r="I29" i="47" s="1"/>
  <c r="Q647" i="44"/>
  <c r="S91" i="27"/>
  <c r="R647" i="44"/>
  <c r="T91" i="27"/>
  <c r="I40" i="43"/>
  <c r="I42" i="43" s="1"/>
  <c r="I43" i="43" s="1"/>
  <c r="G42" i="43"/>
  <c r="G43" i="43" s="1"/>
  <c r="G40" i="5"/>
  <c r="I32" i="41"/>
  <c r="I36" i="41" s="1"/>
  <c r="G36" i="41"/>
  <c r="I27" i="40"/>
  <c r="I29" i="40" s="1"/>
  <c r="AB647" i="44"/>
  <c r="AD91" i="27"/>
  <c r="D61" i="42"/>
  <c r="D59" i="5"/>
  <c r="D61" i="5" s="1"/>
  <c r="D89" i="24"/>
  <c r="F86" i="36"/>
  <c r="H54" i="57"/>
  <c r="H56" i="57" s="1"/>
  <c r="F56" i="57"/>
  <c r="I64" i="41"/>
  <c r="I66" i="41" s="1"/>
  <c r="G66" i="41"/>
  <c r="I27" i="52"/>
  <c r="I29" i="52" s="1"/>
  <c r="G29" i="52"/>
  <c r="N643" i="44"/>
  <c r="P91" i="24"/>
  <c r="G84" i="24"/>
  <c r="E66" i="57"/>
  <c r="E82" i="57" s="1"/>
  <c r="I64" i="57"/>
  <c r="I66" i="57" s="1"/>
  <c r="H60" i="41"/>
  <c r="H61" i="41" s="1"/>
  <c r="F61" i="41"/>
  <c r="L82" i="18"/>
  <c r="G56" i="52"/>
  <c r="I54" i="52"/>
  <c r="I56" i="52" s="1"/>
  <c r="L82" i="19"/>
  <c r="L91" i="19" s="1"/>
  <c r="F36" i="32"/>
  <c r="H32" i="32"/>
  <c r="H36" i="32" s="1"/>
  <c r="G24" i="50"/>
  <c r="I19" i="50"/>
  <c r="I24" i="50" s="1"/>
  <c r="H40" i="60"/>
  <c r="H42" i="60" s="1"/>
  <c r="H43" i="60" s="1"/>
  <c r="F42" i="60"/>
  <c r="F43" i="60" s="1"/>
  <c r="M24" i="12"/>
  <c r="E19" i="36"/>
  <c r="E24" i="36" s="1"/>
  <c r="G29" i="33"/>
  <c r="I27" i="33"/>
  <c r="I29" i="33" s="1"/>
  <c r="E86" i="5"/>
  <c r="E89" i="37"/>
  <c r="D36" i="42"/>
  <c r="D32" i="5"/>
  <c r="H32" i="42"/>
  <c r="H36" i="42" s="1"/>
  <c r="F24" i="12"/>
  <c r="I56" i="40"/>
  <c r="G21" i="4"/>
  <c r="H21" i="4" s="1"/>
  <c r="E91" i="46"/>
  <c r="I21" i="5"/>
  <c r="H59" i="52"/>
  <c r="H61" i="52" s="1"/>
  <c r="F61" i="52"/>
  <c r="H64" i="35"/>
  <c r="H66" i="35" s="1"/>
  <c r="F66" i="35"/>
  <c r="G61" i="35"/>
  <c r="I59" i="35"/>
  <c r="I61" i="35" s="1"/>
  <c r="O644" i="44"/>
  <c r="Q91" i="25"/>
  <c r="D82" i="25"/>
  <c r="D91" i="25" s="1"/>
  <c r="L36" i="15"/>
  <c r="D32" i="39"/>
  <c r="D36" i="39" s="1"/>
  <c r="D24" i="27"/>
  <c r="F19" i="39"/>
  <c r="F61" i="33"/>
  <c r="H59" i="33"/>
  <c r="H61" i="33" s="1"/>
  <c r="D82" i="48"/>
  <c r="G16" i="37"/>
  <c r="I11" i="37"/>
  <c r="I16" i="37" s="1"/>
  <c r="F54" i="36"/>
  <c r="D56" i="24"/>
  <c r="G61" i="57"/>
  <c r="I59" i="57"/>
  <c r="I61" i="57" s="1"/>
  <c r="G72" i="37"/>
  <c r="I70" i="37"/>
  <c r="I72" i="37" s="1"/>
  <c r="E24" i="21"/>
  <c r="G19" i="33"/>
  <c r="G651" i="44"/>
  <c r="I91" i="31"/>
  <c r="F72" i="32"/>
  <c r="H70" i="32"/>
  <c r="H72" i="32" s="1"/>
  <c r="F24" i="32"/>
  <c r="H19" i="32"/>
  <c r="F19" i="5"/>
  <c r="I80" i="39"/>
  <c r="D82" i="37"/>
  <c r="D91" i="37" s="1"/>
  <c r="I32" i="43"/>
  <c r="I36" i="43" s="1"/>
  <c r="G36" i="43"/>
  <c r="G32" i="5"/>
  <c r="I54" i="60"/>
  <c r="I56" i="60" s="1"/>
  <c r="G56" i="60"/>
  <c r="I12" i="40"/>
  <c r="I16" i="40" s="1"/>
  <c r="G16" i="40"/>
  <c r="S644" i="44"/>
  <c r="U91" i="25"/>
  <c r="H75" i="5"/>
  <c r="I79" i="5"/>
  <c r="G43" i="12"/>
  <c r="F61" i="12"/>
  <c r="H79" i="36"/>
  <c r="AA640" i="44"/>
  <c r="AC91" i="21"/>
  <c r="I70" i="41"/>
  <c r="I72" i="41" s="1"/>
  <c r="G72" i="41"/>
  <c r="I27" i="50"/>
  <c r="I29" i="50" s="1"/>
  <c r="G29" i="50"/>
  <c r="E16" i="47"/>
  <c r="I11" i="47"/>
  <c r="I16" i="47" s="1"/>
  <c r="X82" i="27"/>
  <c r="H86" i="43"/>
  <c r="H89" i="43" s="1"/>
  <c r="F89" i="43"/>
  <c r="F86" i="5"/>
  <c r="F16" i="60"/>
  <c r="H11" i="60"/>
  <c r="H28" i="36"/>
  <c r="W644" i="44"/>
  <c r="Y91" i="25"/>
  <c r="AA647" i="44"/>
  <c r="AC91" i="27"/>
  <c r="I64" i="35"/>
  <c r="I66" i="35" s="1"/>
  <c r="G66" i="35"/>
  <c r="M36" i="12"/>
  <c r="E32" i="36"/>
  <c r="E36" i="36" s="1"/>
  <c r="F66" i="36"/>
  <c r="I27" i="32"/>
  <c r="I29" i="32" s="1"/>
  <c r="G29" i="32"/>
  <c r="L66" i="15"/>
  <c r="D64" i="39"/>
  <c r="D66" i="39" s="1"/>
  <c r="K643" i="44"/>
  <c r="M91" i="24"/>
  <c r="E61" i="27"/>
  <c r="G59" i="39"/>
  <c r="F61" i="38"/>
  <c r="H59" i="38"/>
  <c r="H61" i="38" s="1"/>
  <c r="L61" i="15"/>
  <c r="D59" i="39"/>
  <c r="D61" i="39" s="1"/>
  <c r="H70" i="52"/>
  <c r="H72" i="52" s="1"/>
  <c r="F72" i="52"/>
  <c r="D70" i="5"/>
  <c r="D72" i="5" s="1"/>
  <c r="D72" i="42"/>
  <c r="W643" i="44"/>
  <c r="Y91" i="24"/>
  <c r="I32" i="37"/>
  <c r="G36" i="37"/>
  <c r="G61" i="37"/>
  <c r="I59" i="37"/>
  <c r="I61" i="37" s="1"/>
  <c r="E42" i="27"/>
  <c r="E43" i="27" s="1"/>
  <c r="G40" i="39"/>
  <c r="L82" i="58"/>
  <c r="H32" i="5"/>
  <c r="M42" i="12"/>
  <c r="M43" i="12" s="1"/>
  <c r="E40" i="36"/>
  <c r="E42" i="36" s="1"/>
  <c r="E43" i="36" s="1"/>
  <c r="E82" i="23"/>
  <c r="D82" i="21"/>
  <c r="D91" i="21" s="1"/>
  <c r="H33" i="37"/>
  <c r="H36" i="37" s="1"/>
  <c r="F36" i="37"/>
  <c r="F29" i="42"/>
  <c r="H27" i="42"/>
  <c r="H29" i="42" s="1"/>
  <c r="F27" i="5"/>
  <c r="H54" i="43"/>
  <c r="H56" i="43" s="1"/>
  <c r="F56" i="43"/>
  <c r="F54" i="5"/>
  <c r="H82" i="12"/>
  <c r="H91" i="12" s="1"/>
  <c r="I64" i="37"/>
  <c r="I66" i="37" s="1"/>
  <c r="G66" i="37"/>
  <c r="L72" i="15"/>
  <c r="D70" i="39"/>
  <c r="D72" i="39" s="1"/>
  <c r="I20" i="5"/>
  <c r="D82" i="33"/>
  <c r="D91" i="33" s="1"/>
  <c r="D82" i="43"/>
  <c r="H640" i="44"/>
  <c r="J91" i="21"/>
  <c r="E88" i="36"/>
  <c r="M89" i="12"/>
  <c r="E36" i="24"/>
  <c r="G32" i="36"/>
  <c r="D61" i="32"/>
  <c r="H59" i="32"/>
  <c r="H61" i="32" s="1"/>
  <c r="D42" i="34"/>
  <c r="D43" i="34" s="1"/>
  <c r="H40" i="34"/>
  <c r="H42" i="34" s="1"/>
  <c r="H43" i="34" s="1"/>
  <c r="E54" i="5"/>
  <c r="E56" i="5" s="1"/>
  <c r="L24" i="12"/>
  <c r="D19" i="36"/>
  <c r="D24" i="36" s="1"/>
  <c r="F60" i="5"/>
  <c r="H60" i="5" s="1"/>
  <c r="D12" i="5"/>
  <c r="H12" i="5" s="1"/>
  <c r="G54" i="33"/>
  <c r="E56" i="21"/>
  <c r="AB82" i="24"/>
  <c r="H32" i="33"/>
  <c r="H36" i="33" s="1"/>
  <c r="F36" i="33"/>
  <c r="I32" i="57"/>
  <c r="I36" i="57" s="1"/>
  <c r="G36" i="32"/>
  <c r="I32" i="32"/>
  <c r="I36" i="32" s="1"/>
  <c r="F42" i="12"/>
  <c r="F43" i="12" s="1"/>
  <c r="H64" i="32"/>
  <c r="H66" i="32" s="1"/>
  <c r="F66" i="32"/>
  <c r="G644" i="44"/>
  <c r="I91" i="25"/>
  <c r="E42" i="47"/>
  <c r="E43" i="47" s="1"/>
  <c r="I40" i="47"/>
  <c r="I42" i="47" s="1"/>
  <c r="I43" i="47" s="1"/>
  <c r="Y644" i="44"/>
  <c r="AA91" i="25"/>
  <c r="F33" i="5"/>
  <c r="H33" i="5" s="1"/>
  <c r="I70" i="32"/>
  <c r="I72" i="32" s="1"/>
  <c r="G72" i="32"/>
  <c r="E82" i="25"/>
  <c r="E91" i="25" s="1"/>
  <c r="G19" i="4" s="1"/>
  <c r="H19" i="4" s="1"/>
  <c r="D61" i="27"/>
  <c r="F59" i="39"/>
  <c r="G36" i="39"/>
  <c r="F82" i="43"/>
  <c r="F91" i="43" s="1"/>
  <c r="H86" i="47"/>
  <c r="H89" i="47" s="1"/>
  <c r="F89" i="47"/>
  <c r="X640" i="44"/>
  <c r="Z91" i="21"/>
  <c r="I88" i="33"/>
  <c r="O82" i="24"/>
  <c r="G56" i="41"/>
  <c r="I54" i="41"/>
  <c r="I56" i="41" s="1"/>
  <c r="I82" i="41" s="1"/>
  <c r="F36" i="12"/>
  <c r="I33" i="37"/>
  <c r="L82" i="13"/>
  <c r="L91" i="13" s="1"/>
  <c r="H12" i="43"/>
  <c r="H16" i="43" s="1"/>
  <c r="H82" i="43" s="1"/>
  <c r="H91" i="43" s="1"/>
  <c r="E82" i="28"/>
  <c r="G23" i="4" s="1"/>
  <c r="H23" i="4" s="1"/>
  <c r="G89" i="39"/>
  <c r="I86" i="39"/>
  <c r="I89" i="39" s="1"/>
  <c r="D34" i="5"/>
  <c r="H24" i="43"/>
  <c r="H32" i="43"/>
  <c r="H36" i="43" s="1"/>
  <c r="L61" i="12"/>
  <c r="D59" i="36"/>
  <c r="D61" i="36" s="1"/>
  <c r="E66" i="24"/>
  <c r="G64" i="36"/>
  <c r="M82" i="45"/>
  <c r="B21" i="4" s="1"/>
  <c r="C21" i="4" s="1"/>
  <c r="F24" i="15"/>
  <c r="D82" i="59"/>
  <c r="I70" i="35"/>
  <c r="I72" i="35" s="1"/>
  <c r="G72" i="35"/>
  <c r="E72" i="24"/>
  <c r="G70" i="36"/>
  <c r="I87" i="5"/>
  <c r="H19" i="41"/>
  <c r="H24" i="41" s="1"/>
  <c r="F24" i="41"/>
  <c r="E89" i="24"/>
  <c r="G86" i="36"/>
  <c r="G61" i="38"/>
  <c r="I59" i="38"/>
  <c r="I61" i="38" s="1"/>
  <c r="H12" i="47"/>
  <c r="H16" i="47" s="1"/>
  <c r="D16" i="47"/>
  <c r="H70" i="43"/>
  <c r="H72" i="43" s="1"/>
  <c r="F72" i="43"/>
  <c r="E42" i="33"/>
  <c r="E43" i="33" s="1"/>
  <c r="E40" i="5"/>
  <c r="E42" i="5" s="1"/>
  <c r="E43" i="5" s="1"/>
  <c r="G42" i="50"/>
  <c r="G43" i="50" s="1"/>
  <c r="I40" i="50"/>
  <c r="I42" i="50" s="1"/>
  <c r="I43" i="50" s="1"/>
  <c r="G24" i="12"/>
  <c r="AA643" i="44"/>
  <c r="AC91" i="24"/>
  <c r="P644" i="44"/>
  <c r="R91" i="25"/>
  <c r="F82" i="40"/>
  <c r="H64" i="43"/>
  <c r="H66" i="43" s="1"/>
  <c r="F66" i="43"/>
  <c r="W82" i="24"/>
  <c r="I19" i="35"/>
  <c r="I24" i="35" s="1"/>
  <c r="G24" i="35"/>
  <c r="D29" i="27"/>
  <c r="F27" i="39"/>
  <c r="M36" i="15"/>
  <c r="E32" i="39"/>
  <c r="E36" i="39" s="1"/>
  <c r="L36" i="12"/>
  <c r="D32" i="36"/>
  <c r="D36" i="36" s="1"/>
  <c r="D42" i="32"/>
  <c r="D43" i="32" s="1"/>
  <c r="D40" i="5"/>
  <c r="D42" i="5" s="1"/>
  <c r="D43" i="5" s="1"/>
  <c r="I86" i="33"/>
  <c r="I89" i="33" s="1"/>
  <c r="G89" i="33"/>
  <c r="D89" i="57"/>
  <c r="H86" i="57"/>
  <c r="H89" i="57" s="1"/>
  <c r="F29" i="50"/>
  <c r="H27" i="50"/>
  <c r="H29" i="50" s="1"/>
  <c r="AB644" i="44"/>
  <c r="AD91" i="25"/>
  <c r="H40" i="42"/>
  <c r="H42" i="42" s="1"/>
  <c r="H43" i="42" s="1"/>
  <c r="F42" i="42"/>
  <c r="F43" i="42" s="1"/>
  <c r="F40" i="5"/>
  <c r="D29" i="42"/>
  <c r="D82" i="42" s="1"/>
  <c r="D27" i="5"/>
  <c r="D29" i="5" s="1"/>
  <c r="H15" i="36"/>
  <c r="M61" i="15"/>
  <c r="E59" i="39"/>
  <c r="E61" i="39" s="1"/>
  <c r="L82" i="45"/>
  <c r="V82" i="27"/>
  <c r="D56" i="27"/>
  <c r="F54" i="39"/>
  <c r="E82" i="20"/>
  <c r="G11" i="4" s="1"/>
  <c r="F72" i="35"/>
  <c r="H70" i="35"/>
  <c r="H72" i="35" s="1"/>
  <c r="H54" i="35"/>
  <c r="H56" i="35" s="1"/>
  <c r="F56" i="35"/>
  <c r="M56" i="12"/>
  <c r="E54" i="36"/>
  <c r="E56" i="36" s="1"/>
  <c r="G16" i="57"/>
  <c r="I11" i="57"/>
  <c r="I16" i="57" s="1"/>
  <c r="I82" i="57" s="1"/>
  <c r="L82" i="10"/>
  <c r="D72" i="24"/>
  <c r="F70" i="36"/>
  <c r="H64" i="34"/>
  <c r="H66" i="34" s="1"/>
  <c r="D66" i="34"/>
  <c r="O643" i="44"/>
  <c r="Q91" i="24"/>
  <c r="I19" i="47"/>
  <c r="I24" i="47" s="1"/>
  <c r="G24" i="47"/>
  <c r="G72" i="38"/>
  <c r="I70" i="38"/>
  <c r="I72" i="38" s="1"/>
  <c r="G66" i="15"/>
  <c r="T644" i="44"/>
  <c r="V91" i="25"/>
  <c r="F43" i="15"/>
  <c r="I16" i="43"/>
  <c r="I82" i="43" s="1"/>
  <c r="I91" i="43" s="1"/>
  <c r="I12" i="36"/>
  <c r="D89" i="33"/>
  <c r="G59" i="36"/>
  <c r="E61" i="24"/>
  <c r="G42" i="57"/>
  <c r="G43" i="57" s="1"/>
  <c r="I40" i="57"/>
  <c r="I42" i="57" s="1"/>
  <c r="I43" i="57" s="1"/>
  <c r="F82" i="10"/>
  <c r="D40" i="36"/>
  <c r="D42" i="36" s="1"/>
  <c r="D43" i="36" s="1"/>
  <c r="L42" i="12"/>
  <c r="L43" i="12" s="1"/>
  <c r="L29" i="15"/>
  <c r="D27" i="39"/>
  <c r="D29" i="39" s="1"/>
  <c r="H40" i="43"/>
  <c r="H42" i="43" s="1"/>
  <c r="H43" i="43" s="1"/>
  <c r="F42" i="43"/>
  <c r="F43" i="43" s="1"/>
  <c r="I40" i="38"/>
  <c r="I42" i="38" s="1"/>
  <c r="I43" i="38" s="1"/>
  <c r="I82" i="38" s="1"/>
  <c r="G42" i="38"/>
  <c r="G43" i="38" s="1"/>
  <c r="K644" i="44"/>
  <c r="M91" i="25"/>
  <c r="Z640" i="44"/>
  <c r="AB91" i="21"/>
  <c r="E82" i="59"/>
  <c r="G16" i="4" s="1"/>
  <c r="H16" i="4" s="1"/>
  <c r="H24" i="50"/>
  <c r="D82" i="26"/>
  <c r="H54" i="34"/>
  <c r="H56" i="34" s="1"/>
  <c r="D56" i="34"/>
  <c r="D42" i="27"/>
  <c r="D43" i="27" s="1"/>
  <c r="F40" i="39"/>
  <c r="G36" i="15"/>
  <c r="H20" i="5"/>
  <c r="H75" i="36"/>
  <c r="H64" i="33"/>
  <c r="H66" i="33" s="1"/>
  <c r="F66" i="33"/>
  <c r="H34" i="5"/>
  <c r="H59" i="37"/>
  <c r="H61" i="37" s="1"/>
  <c r="F61" i="37"/>
  <c r="H42" i="47"/>
  <c r="H43" i="47" s="1"/>
  <c r="H27" i="47"/>
  <c r="H29" i="47" s="1"/>
  <c r="F29" i="47"/>
  <c r="F82" i="47" s="1"/>
  <c r="F91" i="47" s="1"/>
  <c r="G24" i="42"/>
  <c r="G82" i="42" s="1"/>
  <c r="I19" i="42"/>
  <c r="I24" i="42" s="1"/>
  <c r="G19" i="5"/>
  <c r="H54" i="60"/>
  <c r="H56" i="60" s="1"/>
  <c r="F56" i="60"/>
  <c r="I15" i="36"/>
  <c r="I54" i="38"/>
  <c r="I56" i="38" s="1"/>
  <c r="G56" i="38"/>
  <c r="G29" i="43"/>
  <c r="G82" i="43" s="1"/>
  <c r="G91" i="43" s="1"/>
  <c r="I27" i="43"/>
  <c r="I29" i="43" s="1"/>
  <c r="G27" i="5"/>
  <c r="H36" i="38"/>
  <c r="M42" i="15"/>
  <c r="M43" i="15" s="1"/>
  <c r="E40" i="39"/>
  <c r="E42" i="39" s="1"/>
  <c r="E43" i="39" s="1"/>
  <c r="D89" i="37"/>
  <c r="I82" i="15"/>
  <c r="I91" i="15" s="1"/>
  <c r="H19" i="52"/>
  <c r="H24" i="52" s="1"/>
  <c r="F24" i="52"/>
  <c r="F82" i="52" s="1"/>
  <c r="I40" i="52"/>
  <c r="I42" i="52" s="1"/>
  <c r="I43" i="52" s="1"/>
  <c r="G42" i="52"/>
  <c r="G43" i="52" s="1"/>
  <c r="H64" i="52"/>
  <c r="H66" i="52" s="1"/>
  <c r="F66" i="52"/>
  <c r="I32" i="33"/>
  <c r="I36" i="33" s="1"/>
  <c r="G36" i="33"/>
  <c r="H27" i="35"/>
  <c r="H29" i="35" s="1"/>
  <c r="G29" i="35"/>
  <c r="I27" i="35"/>
  <c r="I29" i="35" s="1"/>
  <c r="X82" i="24"/>
  <c r="M82" i="8"/>
  <c r="B11" i="4" s="1"/>
  <c r="H40" i="37"/>
  <c r="H42" i="37" s="1"/>
  <c r="H43" i="37" s="1"/>
  <c r="D36" i="27"/>
  <c r="F32" i="39"/>
  <c r="M24" i="15"/>
  <c r="E19" i="39"/>
  <c r="E24" i="39" s="1"/>
  <c r="L24" i="15"/>
  <c r="D19" i="39"/>
  <c r="D24" i="39" s="1"/>
  <c r="H11" i="41"/>
  <c r="H16" i="41" s="1"/>
  <c r="F16" i="41"/>
  <c r="F82" i="41" s="1"/>
  <c r="F70" i="39"/>
  <c r="D72" i="27"/>
  <c r="S640" i="44"/>
  <c r="U91" i="21"/>
  <c r="G56" i="50"/>
  <c r="I54" i="50"/>
  <c r="I56" i="50" s="1"/>
  <c r="I641" i="44"/>
  <c r="K84" i="24"/>
  <c r="G29" i="38"/>
  <c r="G82" i="38" s="1"/>
  <c r="I27" i="38"/>
  <c r="I29" i="38" s="1"/>
  <c r="F29" i="38"/>
  <c r="H27" i="38"/>
  <c r="H29" i="38" s="1"/>
  <c r="G56" i="32"/>
  <c r="I54" i="32"/>
  <c r="I56" i="32" s="1"/>
  <c r="Q643" i="44"/>
  <c r="S91" i="24"/>
  <c r="L640" i="44"/>
  <c r="N91" i="21"/>
  <c r="I11" i="60"/>
  <c r="I16" i="60" s="1"/>
  <c r="G16" i="60"/>
  <c r="G82" i="60" s="1"/>
  <c r="I70" i="40"/>
  <c r="I72" i="40" s="1"/>
  <c r="G72" i="40"/>
  <c r="J644" i="44"/>
  <c r="L91" i="25"/>
  <c r="T82" i="24"/>
  <c r="V82" i="24"/>
  <c r="H43" i="35"/>
  <c r="M82" i="27"/>
  <c r="G66" i="52"/>
  <c r="I64" i="52"/>
  <c r="I66" i="52" s="1"/>
  <c r="L29" i="12"/>
  <c r="D27" i="36"/>
  <c r="D29" i="36" s="1"/>
  <c r="E82" i="55"/>
  <c r="I78" i="5"/>
  <c r="H22" i="5"/>
  <c r="G42" i="41"/>
  <c r="G43" i="41" s="1"/>
  <c r="I40" i="41"/>
  <c r="I42" i="41" s="1"/>
  <c r="I43" i="41" s="1"/>
  <c r="I33" i="50"/>
  <c r="E36" i="50"/>
  <c r="E82" i="50" s="1"/>
  <c r="I11" i="50"/>
  <c r="I16" i="50" s="1"/>
  <c r="G16" i="50"/>
  <c r="I34" i="52"/>
  <c r="G72" i="33"/>
  <c r="I70" i="33"/>
  <c r="I72" i="33" s="1"/>
  <c r="D11" i="39"/>
  <c r="D16" i="39" s="1"/>
  <c r="L16" i="15"/>
  <c r="E88" i="5"/>
  <c r="I88" i="5" s="1"/>
  <c r="F66" i="57"/>
  <c r="H64" i="57"/>
  <c r="H66" i="57" s="1"/>
  <c r="G16" i="12"/>
  <c r="G82" i="12" s="1"/>
  <c r="G91" i="12" s="1"/>
  <c r="H78" i="5"/>
  <c r="E59" i="5"/>
  <c r="E61" i="5" s="1"/>
  <c r="AA651" i="44"/>
  <c r="AC91" i="31"/>
  <c r="F11" i="36"/>
  <c r="D16" i="24"/>
  <c r="D82" i="24" s="1"/>
  <c r="D91" i="24" s="1"/>
  <c r="AE82" i="24"/>
  <c r="H59" i="35"/>
  <c r="H61" i="35" s="1"/>
  <c r="F61" i="35"/>
  <c r="H70" i="42"/>
  <c r="H72" i="42" s="1"/>
  <c r="I54" i="37"/>
  <c r="I56" i="37" s="1"/>
  <c r="G56" i="37"/>
  <c r="I65" i="5"/>
  <c r="U640" i="44"/>
  <c r="W91" i="21"/>
  <c r="Y651" i="44"/>
  <c r="AA91" i="31"/>
  <c r="F16" i="38"/>
  <c r="H11" i="38"/>
  <c r="H16" i="38" s="1"/>
  <c r="H82" i="38" s="1"/>
  <c r="H64" i="37"/>
  <c r="H66" i="37" s="1"/>
  <c r="F66" i="37"/>
  <c r="I51" i="39"/>
  <c r="M56" i="15"/>
  <c r="E54" i="39"/>
  <c r="E56" i="39" s="1"/>
  <c r="P82" i="27"/>
  <c r="I20" i="39"/>
  <c r="M82" i="9"/>
  <c r="M91" i="9" s="1"/>
  <c r="H21" i="36"/>
  <c r="F56" i="32"/>
  <c r="H54" i="32"/>
  <c r="H56" i="32" s="1"/>
  <c r="F56" i="41"/>
  <c r="H54" i="41"/>
  <c r="H56" i="41" s="1"/>
  <c r="F56" i="37"/>
  <c r="H54" i="37"/>
  <c r="H56" i="37" s="1"/>
  <c r="D24" i="24"/>
  <c r="F19" i="36"/>
  <c r="G24" i="32"/>
  <c r="I19" i="32"/>
  <c r="I24" i="32" s="1"/>
  <c r="G43" i="15"/>
  <c r="H19" i="37"/>
  <c r="H24" i="37" s="1"/>
  <c r="H35" i="5"/>
  <c r="M16" i="15"/>
  <c r="E11" i="39"/>
  <c r="E16" i="39" s="1"/>
  <c r="E29" i="43"/>
  <c r="E82" i="43" s="1"/>
  <c r="E91" i="43" s="1"/>
  <c r="E27" i="5"/>
  <c r="E29" i="5" s="1"/>
  <c r="I73" i="36"/>
  <c r="F36" i="35"/>
  <c r="H32" i="35"/>
  <c r="H36" i="35" s="1"/>
  <c r="M66" i="12"/>
  <c r="E64" i="36"/>
  <c r="E66" i="36" s="1"/>
  <c r="J640" i="44"/>
  <c r="L91" i="21"/>
  <c r="E16" i="32"/>
  <c r="E82" i="32" s="1"/>
  <c r="E14" i="5"/>
  <c r="I14" i="5" s="1"/>
  <c r="H15" i="5"/>
  <c r="E72" i="47"/>
  <c r="I70" i="47"/>
  <c r="I72" i="47" s="1"/>
  <c r="F56" i="15"/>
  <c r="G24" i="15"/>
  <c r="G33" i="5"/>
  <c r="I33" i="42"/>
  <c r="G36" i="42"/>
  <c r="M82" i="18"/>
  <c r="B26" i="4" s="1"/>
  <c r="C26" i="4" s="1"/>
  <c r="H76" i="5"/>
  <c r="G82" i="24"/>
  <c r="G91" i="24" s="1"/>
  <c r="F61" i="60"/>
  <c r="H59" i="60"/>
  <c r="H61" i="60" s="1"/>
  <c r="E29" i="24"/>
  <c r="G27" i="36"/>
  <c r="H27" i="32"/>
  <c r="H29" i="32" s="1"/>
  <c r="F29" i="32"/>
  <c r="D82" i="29"/>
  <c r="P647" i="44"/>
  <c r="R91" i="27"/>
  <c r="G64" i="39"/>
  <c r="E66" i="27"/>
  <c r="AC640" i="44"/>
  <c r="AE91" i="21"/>
  <c r="H70" i="57"/>
  <c r="H72" i="57" s="1"/>
  <c r="F72" i="57"/>
  <c r="E72" i="34"/>
  <c r="E82" i="34" s="1"/>
  <c r="I70" i="34"/>
  <c r="I72" i="34" s="1"/>
  <c r="I82" i="34" s="1"/>
  <c r="L66" i="12"/>
  <c r="D64" i="36"/>
  <c r="D66" i="36" s="1"/>
  <c r="S647" i="44"/>
  <c r="U91" i="27"/>
  <c r="H19" i="33"/>
  <c r="H24" i="33" s="1"/>
  <c r="F24" i="33"/>
  <c r="E34" i="5"/>
  <c r="I34" i="5" s="1"/>
  <c r="I55" i="35"/>
  <c r="G56" i="35"/>
  <c r="H644" i="44"/>
  <c r="J91" i="25"/>
  <c r="J643" i="44"/>
  <c r="L91" i="24"/>
  <c r="G16" i="15"/>
  <c r="M29" i="12"/>
  <c r="E27" i="36"/>
  <c r="E29" i="36" s="1"/>
  <c r="E24" i="42"/>
  <c r="E82" i="42" s="1"/>
  <c r="E19" i="5"/>
  <c r="E24" i="5" s="1"/>
  <c r="U82" i="24"/>
  <c r="I32" i="38"/>
  <c r="I36" i="38" s="1"/>
  <c r="G36" i="38"/>
  <c r="I64" i="47"/>
  <c r="I66" i="47" s="1"/>
  <c r="E66" i="47"/>
  <c r="M72" i="15"/>
  <c r="E70" i="39"/>
  <c r="E72" i="39" s="1"/>
  <c r="H86" i="39"/>
  <c r="H89" i="39" s="1"/>
  <c r="F89" i="39"/>
  <c r="D16" i="27"/>
  <c r="F11" i="39"/>
  <c r="G64" i="5"/>
  <c r="L82" i="53"/>
  <c r="F29" i="12"/>
  <c r="D82" i="55"/>
  <c r="D91" i="55" s="1"/>
  <c r="G82" i="34"/>
  <c r="E82" i="48"/>
  <c r="G13" i="4" s="1"/>
  <c r="H13" i="4" s="1"/>
  <c r="H88" i="5"/>
  <c r="H55" i="36"/>
  <c r="L56" i="12"/>
  <c r="D54" i="36"/>
  <c r="D56" i="36" s="1"/>
  <c r="H82" i="15"/>
  <c r="H91" i="15" s="1"/>
  <c r="I647" i="44"/>
  <c r="K91" i="27"/>
  <c r="G42" i="33"/>
  <c r="G43" i="33" s="1"/>
  <c r="I40" i="33"/>
  <c r="I42" i="33" s="1"/>
  <c r="I43" i="33" s="1"/>
  <c r="M16" i="12"/>
  <c r="E11" i="36"/>
  <c r="E16" i="36" s="1"/>
  <c r="H64" i="41"/>
  <c r="H66" i="41" s="1"/>
  <c r="F66" i="41"/>
  <c r="M66" i="15"/>
  <c r="E64" i="39"/>
  <c r="E66" i="39" s="1"/>
  <c r="L42" i="15"/>
  <c r="L43" i="15" s="1"/>
  <c r="D40" i="39"/>
  <c r="D42" i="39" s="1"/>
  <c r="D43" i="39" s="1"/>
  <c r="G70" i="39"/>
  <c r="E72" i="27"/>
  <c r="E72" i="52"/>
  <c r="E82" i="52" s="1"/>
  <c r="I70" i="52"/>
  <c r="I72" i="52" s="1"/>
  <c r="I86" i="43"/>
  <c r="I89" i="43" s="1"/>
  <c r="G89" i="43"/>
  <c r="G86" i="5"/>
  <c r="L89" i="12"/>
  <c r="D86" i="36"/>
  <c r="D89" i="36" s="1"/>
  <c r="H56" i="33"/>
  <c r="H82" i="24"/>
  <c r="M61" i="12"/>
  <c r="E59" i="36"/>
  <c r="E61" i="36" s="1"/>
  <c r="H59" i="57"/>
  <c r="H61" i="57" s="1"/>
  <c r="F61" i="57"/>
  <c r="I64" i="32"/>
  <c r="I66" i="32" s="1"/>
  <c r="G66" i="32"/>
  <c r="G61" i="47"/>
  <c r="I59" i="47"/>
  <c r="I61" i="47" s="1"/>
  <c r="F70" i="5"/>
  <c r="H40" i="50"/>
  <c r="H42" i="50" s="1"/>
  <c r="H43" i="50" s="1"/>
  <c r="F42" i="50"/>
  <c r="F43" i="50" s="1"/>
  <c r="F61" i="43"/>
  <c r="H59" i="43"/>
  <c r="H61" i="43" s="1"/>
  <c r="H651" i="44"/>
  <c r="J91" i="31"/>
  <c r="H54" i="50"/>
  <c r="H56" i="50" s="1"/>
  <c r="F56" i="50"/>
  <c r="I19" i="40"/>
  <c r="I24" i="40" s="1"/>
  <c r="G24" i="40"/>
  <c r="H70" i="50"/>
  <c r="H72" i="50" s="1"/>
  <c r="F72" i="50"/>
  <c r="M82" i="13"/>
  <c r="H70" i="38"/>
  <c r="H72" i="38" s="1"/>
  <c r="F72" i="38"/>
  <c r="AC647" i="44"/>
  <c r="AE91" i="27"/>
  <c r="F55" i="5"/>
  <c r="H55" i="5" s="1"/>
  <c r="H55" i="42"/>
  <c r="H56" i="42" s="1"/>
  <c r="F56" i="42"/>
  <c r="K651" i="44"/>
  <c r="M91" i="31"/>
  <c r="H49" i="5"/>
  <c r="D61" i="24"/>
  <c r="F59" i="36"/>
  <c r="G29" i="41"/>
  <c r="G82" i="41" s="1"/>
  <c r="I27" i="41"/>
  <c r="I29" i="41" s="1"/>
  <c r="G36" i="40"/>
  <c r="I32" i="40"/>
  <c r="I36" i="40" s="1"/>
  <c r="D19" i="5"/>
  <c r="M72" i="12"/>
  <c r="E70" i="36"/>
  <c r="E72" i="36" s="1"/>
  <c r="D24" i="32"/>
  <c r="D82" i="32" s="1"/>
  <c r="D21" i="5"/>
  <c r="H21" i="5" s="1"/>
  <c r="H21" i="32"/>
  <c r="D61" i="34"/>
  <c r="H59" i="34"/>
  <c r="H61" i="34" s="1"/>
  <c r="M82" i="16"/>
  <c r="I76" i="39"/>
  <c r="I66" i="40"/>
  <c r="D66" i="27"/>
  <c r="F64" i="39"/>
  <c r="L89" i="15"/>
  <c r="D86" i="39"/>
  <c r="D89" i="39" s="1"/>
  <c r="E56" i="27"/>
  <c r="G54" i="39"/>
  <c r="E29" i="27"/>
  <c r="G27" i="39"/>
  <c r="E56" i="35"/>
  <c r="I54" i="35"/>
  <c r="V640" i="44"/>
  <c r="X91" i="21"/>
  <c r="K640" i="44"/>
  <c r="M91" i="21"/>
  <c r="F42" i="32"/>
  <c r="F43" i="32" s="1"/>
  <c r="H40" i="32"/>
  <c r="H42" i="32" s="1"/>
  <c r="H43" i="32" s="1"/>
  <c r="I70" i="50"/>
  <c r="I72" i="50" s="1"/>
  <c r="G72" i="50"/>
  <c r="Z82" i="27"/>
  <c r="I28" i="5"/>
  <c r="I54" i="43"/>
  <c r="I56" i="43" s="1"/>
  <c r="G56" i="43"/>
  <c r="I32" i="52"/>
  <c r="G36" i="52"/>
  <c r="E16" i="24"/>
  <c r="E82" i="24" s="1"/>
  <c r="E91" i="24" s="1"/>
  <c r="G11" i="36"/>
  <c r="I64" i="33"/>
  <c r="I66" i="33" s="1"/>
  <c r="G66" i="33"/>
  <c r="D29" i="24"/>
  <c r="F27" i="36"/>
  <c r="L16" i="12"/>
  <c r="L82" i="12" s="1"/>
  <c r="L91" i="12" s="1"/>
  <c r="D11" i="36"/>
  <c r="D16" i="36" s="1"/>
  <c r="H40" i="57"/>
  <c r="H42" i="57" s="1"/>
  <c r="H43" i="57" s="1"/>
  <c r="F42" i="57"/>
  <c r="F43" i="57" s="1"/>
  <c r="F82" i="57" s="1"/>
  <c r="S651" i="44"/>
  <c r="U91" i="31"/>
  <c r="D24" i="47"/>
  <c r="H20" i="47"/>
  <c r="H24" i="47" s="1"/>
  <c r="I41" i="42"/>
  <c r="I42" i="42" s="1"/>
  <c r="I43" i="42" s="1"/>
  <c r="G41" i="5"/>
  <c r="I41" i="5" s="1"/>
  <c r="G42" i="42"/>
  <c r="G43" i="42" s="1"/>
  <c r="E16" i="27"/>
  <c r="G11" i="39"/>
  <c r="J647" i="44"/>
  <c r="L91" i="27"/>
  <c r="H82" i="52"/>
  <c r="I11" i="32"/>
  <c r="I16" i="32" s="1"/>
  <c r="G16" i="32"/>
  <c r="G82" i="32" s="1"/>
  <c r="L72" i="12"/>
  <c r="D70" i="36"/>
  <c r="D72" i="36" s="1"/>
  <c r="I649" i="44"/>
  <c r="K91" i="55"/>
  <c r="D16" i="34"/>
  <c r="D11" i="5"/>
  <c r="D16" i="5" s="1"/>
  <c r="H70" i="41"/>
  <c r="H72" i="41" s="1"/>
  <c r="F72" i="41"/>
  <c r="E27" i="39"/>
  <c r="E29" i="39" s="1"/>
  <c r="M29" i="15"/>
  <c r="G29" i="57"/>
  <c r="I27" i="57"/>
  <c r="I29" i="57" s="1"/>
  <c r="AA82" i="27"/>
  <c r="X643" i="44"/>
  <c r="Z91" i="24"/>
  <c r="Z644" i="44"/>
  <c r="AB91" i="25"/>
  <c r="E82" i="31"/>
  <c r="E16" i="21"/>
  <c r="G11" i="33"/>
  <c r="I19" i="57"/>
  <c r="I24" i="57" s="1"/>
  <c r="G24" i="57"/>
  <c r="G61" i="33"/>
  <c r="I59" i="33"/>
  <c r="I61" i="33" s="1"/>
  <c r="D42" i="24"/>
  <c r="D43" i="24" s="1"/>
  <c r="F40" i="36"/>
  <c r="H59" i="50"/>
  <c r="H61" i="50" s="1"/>
  <c r="F61" i="50"/>
  <c r="M82" i="10"/>
  <c r="B15" i="4" s="1"/>
  <c r="C15" i="4" s="1"/>
  <c r="E24" i="24"/>
  <c r="G19" i="36"/>
  <c r="AA82" i="24"/>
  <c r="F16" i="15"/>
  <c r="F82" i="15" s="1"/>
  <c r="F91" i="15" s="1"/>
  <c r="H27" i="52"/>
  <c r="H29" i="52" s="1"/>
  <c r="F29" i="52"/>
  <c r="E86" i="39"/>
  <c r="E89" i="39" s="1"/>
  <c r="M89" i="15"/>
  <c r="I82" i="12"/>
  <c r="I91" i="12" s="1"/>
  <c r="H86" i="37"/>
  <c r="H89" i="37" s="1"/>
  <c r="F89" i="37"/>
  <c r="E66" i="42"/>
  <c r="E64" i="5"/>
  <c r="E66" i="5" s="1"/>
  <c r="F11" i="5"/>
  <c r="F16" i="42"/>
  <c r="F82" i="42" s="1"/>
  <c r="H11" i="42"/>
  <c r="H16" i="42" s="1"/>
  <c r="H82" i="42" s="1"/>
  <c r="I11" i="52"/>
  <c r="I16" i="52" s="1"/>
  <c r="G16" i="52"/>
  <c r="G82" i="52" s="1"/>
  <c r="E32" i="5"/>
  <c r="E36" i="42"/>
  <c r="I32" i="42"/>
  <c r="F29" i="60"/>
  <c r="H27" i="60"/>
  <c r="H29" i="60" s="1"/>
  <c r="I64" i="43"/>
  <c r="I66" i="43" s="1"/>
  <c r="G66" i="43"/>
  <c r="I39" i="36"/>
  <c r="J649" i="44"/>
  <c r="L91" i="55"/>
  <c r="AB82" i="27"/>
  <c r="E33" i="5"/>
  <c r="E16" i="35"/>
  <c r="E11" i="5"/>
  <c r="E16" i="5" s="1"/>
  <c r="D89" i="43"/>
  <c r="D86" i="5"/>
  <c r="D89" i="5" s="1"/>
  <c r="I87" i="57"/>
  <c r="I89" i="57" s="1"/>
  <c r="E89" i="57"/>
  <c r="H647" i="44"/>
  <c r="J91" i="27"/>
  <c r="I82" i="27"/>
  <c r="H11" i="32"/>
  <c r="H16" i="32" s="1"/>
  <c r="F16" i="32"/>
  <c r="H14" i="5"/>
  <c r="G61" i="43"/>
  <c r="I59" i="43"/>
  <c r="I61" i="43" s="1"/>
  <c r="G59" i="5"/>
  <c r="AA644" i="44"/>
  <c r="AC91" i="25"/>
  <c r="I86" i="37"/>
  <c r="I89" i="37" s="1"/>
  <c r="G89" i="37"/>
  <c r="I40" i="35"/>
  <c r="I42" i="35" s="1"/>
  <c r="I43" i="35" s="1"/>
  <c r="G42" i="35"/>
  <c r="G43" i="35" s="1"/>
  <c r="E82" i="33"/>
  <c r="E91" i="33" s="1"/>
  <c r="F24" i="35"/>
  <c r="F82" i="35" s="1"/>
  <c r="H19" i="35"/>
  <c r="H24" i="35" s="1"/>
  <c r="H82" i="35" s="1"/>
  <c r="H36" i="57"/>
  <c r="H82" i="57" s="1"/>
  <c r="D82" i="57"/>
  <c r="H32" i="47"/>
  <c r="H36" i="47" s="1"/>
  <c r="Q644" i="44"/>
  <c r="S91" i="25"/>
  <c r="G72" i="12"/>
  <c r="G61" i="52"/>
  <c r="I59" i="52"/>
  <c r="I61" i="52" s="1"/>
  <c r="I54" i="57"/>
  <c r="I56" i="57" s="1"/>
  <c r="G56" i="57"/>
  <c r="X644" i="44"/>
  <c r="Z91" i="25"/>
  <c r="H12" i="60"/>
  <c r="D16" i="60"/>
  <c r="D82" i="60" s="1"/>
  <c r="H32" i="60"/>
  <c r="H36" i="60" s="1"/>
  <c r="F36" i="60"/>
  <c r="G641" i="44"/>
  <c r="I84" i="24"/>
  <c r="G16" i="35"/>
  <c r="G82" i="35" s="1"/>
  <c r="I11" i="35"/>
  <c r="I16" i="35" s="1"/>
  <c r="F16" i="33"/>
  <c r="F82" i="33" s="1"/>
  <c r="F91" i="33" s="1"/>
  <c r="H11" i="33"/>
  <c r="H16" i="33" s="1"/>
  <c r="H82" i="33" s="1"/>
  <c r="I47" i="5"/>
  <c r="E42" i="37"/>
  <c r="E43" i="37" s="1"/>
  <c r="E82" i="37" s="1"/>
  <c r="E91" i="37" s="1"/>
  <c r="I40" i="37"/>
  <c r="I42" i="37" s="1"/>
  <c r="I43" i="37" s="1"/>
  <c r="L56" i="15"/>
  <c r="D54" i="39"/>
  <c r="D56" i="39" s="1"/>
  <c r="H65" i="5"/>
  <c r="D54" i="5"/>
  <c r="D56" i="5" s="1"/>
  <c r="G36" i="60"/>
  <c r="I32" i="60"/>
  <c r="I36" i="60" s="1"/>
  <c r="H86" i="33"/>
  <c r="H89" i="33" s="1"/>
  <c r="F89" i="33"/>
  <c r="I80" i="36"/>
  <c r="I78" i="36"/>
  <c r="F16" i="12"/>
  <c r="G36" i="50"/>
  <c r="I32" i="50"/>
  <c r="I36" i="50" s="1"/>
  <c r="F36" i="36"/>
  <c r="I19" i="5" l="1"/>
  <c r="I24" i="5" s="1"/>
  <c r="G24" i="5"/>
  <c r="I40" i="39"/>
  <c r="I42" i="39" s="1"/>
  <c r="I43" i="39" s="1"/>
  <c r="G42" i="39"/>
  <c r="G43" i="39" s="1"/>
  <c r="H82" i="50"/>
  <c r="I54" i="36"/>
  <c r="I56" i="36" s="1"/>
  <c r="G56" i="36"/>
  <c r="F82" i="32"/>
  <c r="I82" i="32"/>
  <c r="D82" i="36"/>
  <c r="D91" i="36" s="1"/>
  <c r="I27" i="39"/>
  <c r="I29" i="39" s="1"/>
  <c r="G29" i="39"/>
  <c r="H59" i="36"/>
  <c r="H61" i="36" s="1"/>
  <c r="F61" i="36"/>
  <c r="AC643" i="44"/>
  <c r="AE91" i="24"/>
  <c r="G82" i="50"/>
  <c r="I82" i="60"/>
  <c r="G82" i="57"/>
  <c r="U643" i="44"/>
  <c r="W91" i="24"/>
  <c r="D82" i="47"/>
  <c r="D91" i="47" s="1"/>
  <c r="I64" i="36"/>
  <c r="I66" i="36" s="1"/>
  <c r="G66" i="36"/>
  <c r="I32" i="39"/>
  <c r="I36" i="39" s="1"/>
  <c r="I54" i="33"/>
  <c r="I56" i="33" s="1"/>
  <c r="G56" i="33"/>
  <c r="D91" i="43"/>
  <c r="F56" i="5"/>
  <c r="H54" i="5"/>
  <c r="H56" i="5" s="1"/>
  <c r="I59" i="39"/>
  <c r="I61" i="39" s="1"/>
  <c r="G61" i="39"/>
  <c r="H19" i="39"/>
  <c r="H24" i="39" s="1"/>
  <c r="F24" i="39"/>
  <c r="E89" i="5"/>
  <c r="G54" i="5"/>
  <c r="I19" i="39"/>
  <c r="I24" i="39" s="1"/>
  <c r="G24" i="39"/>
  <c r="F61" i="5"/>
  <c r="H11" i="4"/>
  <c r="I27" i="36"/>
  <c r="I29" i="36" s="1"/>
  <c r="G29" i="36"/>
  <c r="I82" i="50"/>
  <c r="G647" i="44"/>
  <c r="I91" i="27"/>
  <c r="E82" i="35"/>
  <c r="E94" i="36" s="1"/>
  <c r="Y647" i="44"/>
  <c r="AA91" i="27"/>
  <c r="D82" i="34"/>
  <c r="F29" i="36"/>
  <c r="H27" i="36"/>
  <c r="H29" i="36" s="1"/>
  <c r="F643" i="44"/>
  <c r="H91" i="24"/>
  <c r="G66" i="39"/>
  <c r="I64" i="39"/>
  <c r="I66" i="39" s="1"/>
  <c r="I33" i="5"/>
  <c r="H19" i="36"/>
  <c r="H24" i="36" s="1"/>
  <c r="F24" i="36"/>
  <c r="F16" i="36"/>
  <c r="F82" i="36" s="1"/>
  <c r="H11" i="36"/>
  <c r="H16" i="36" s="1"/>
  <c r="R643" i="44"/>
  <c r="T91" i="24"/>
  <c r="H32" i="39"/>
  <c r="H36" i="39" s="1"/>
  <c r="F36" i="39"/>
  <c r="H40" i="5"/>
  <c r="H42" i="5" s="1"/>
  <c r="H43" i="5" s="1"/>
  <c r="F42" i="5"/>
  <c r="F43" i="5" s="1"/>
  <c r="F61" i="39"/>
  <c r="H59" i="39"/>
  <c r="H61" i="39" s="1"/>
  <c r="I32" i="36"/>
  <c r="I36" i="36" s="1"/>
  <c r="G36" i="36"/>
  <c r="I82" i="47"/>
  <c r="I91" i="47" s="1"/>
  <c r="I82" i="40"/>
  <c r="I19" i="33"/>
  <c r="I24" i="33" s="1"/>
  <c r="G24" i="33"/>
  <c r="H82" i="37"/>
  <c r="H91" i="37" s="1"/>
  <c r="I19" i="36"/>
  <c r="I24" i="36" s="1"/>
  <c r="G24" i="36"/>
  <c r="H64" i="39"/>
  <c r="H66" i="39" s="1"/>
  <c r="F66" i="39"/>
  <c r="I36" i="52"/>
  <c r="I82" i="52" s="1"/>
  <c r="G24" i="4"/>
  <c r="H24" i="4" s="1"/>
  <c r="E91" i="55"/>
  <c r="I70" i="36"/>
  <c r="I72" i="36" s="1"/>
  <c r="G72" i="36"/>
  <c r="H64" i="36"/>
  <c r="H66" i="36" s="1"/>
  <c r="H54" i="36"/>
  <c r="H56" i="36" s="1"/>
  <c r="F56" i="36"/>
  <c r="H91" i="33"/>
  <c r="H11" i="5"/>
  <c r="H16" i="5" s="1"/>
  <c r="F16" i="5"/>
  <c r="F82" i="5" s="1"/>
  <c r="F91" i="5" s="1"/>
  <c r="G16" i="33"/>
  <c r="G82" i="33" s="1"/>
  <c r="G91" i="33" s="1"/>
  <c r="G94" i="36" s="1"/>
  <c r="I11" i="33"/>
  <c r="I16" i="33" s="1"/>
  <c r="I54" i="39"/>
  <c r="I56" i="39" s="1"/>
  <c r="G56" i="39"/>
  <c r="B23" i="4"/>
  <c r="C23" i="4" s="1"/>
  <c r="M91" i="16"/>
  <c r="D24" i="5"/>
  <c r="E82" i="36"/>
  <c r="E91" i="36" s="1"/>
  <c r="G66" i="5"/>
  <c r="I64" i="5"/>
  <c r="I66" i="5" s="1"/>
  <c r="G82" i="15"/>
  <c r="G91" i="15" s="1"/>
  <c r="E82" i="39"/>
  <c r="E91" i="39" s="1"/>
  <c r="L82" i="15"/>
  <c r="L91" i="15" s="1"/>
  <c r="H70" i="39"/>
  <c r="H72" i="39" s="1"/>
  <c r="F72" i="39"/>
  <c r="T647" i="44"/>
  <c r="V91" i="27"/>
  <c r="F29" i="5"/>
  <c r="H27" i="5"/>
  <c r="H29" i="5" s="1"/>
  <c r="E82" i="47"/>
  <c r="E91" i="47" s="1"/>
  <c r="H19" i="5"/>
  <c r="H24" i="5" s="1"/>
  <c r="F24" i="5"/>
  <c r="I27" i="5"/>
  <c r="I29" i="5" s="1"/>
  <c r="G29" i="5"/>
  <c r="G17" i="4"/>
  <c r="H17" i="4" s="1"/>
  <c r="V647" i="44"/>
  <c r="X91" i="27"/>
  <c r="G61" i="5"/>
  <c r="I59" i="5"/>
  <c r="I61" i="5" s="1"/>
  <c r="Z647" i="44"/>
  <c r="AB91" i="27"/>
  <c r="I36" i="42"/>
  <c r="I82" i="42" s="1"/>
  <c r="E82" i="21"/>
  <c r="G16" i="39"/>
  <c r="I11" i="39"/>
  <c r="I16" i="39" s="1"/>
  <c r="B19" i="4"/>
  <c r="C19" i="4" s="1"/>
  <c r="M85" i="13"/>
  <c r="M91" i="13"/>
  <c r="G72" i="39"/>
  <c r="I70" i="39"/>
  <c r="I72" i="39" s="1"/>
  <c r="M82" i="12"/>
  <c r="M91" i="12" s="1"/>
  <c r="F16" i="39"/>
  <c r="H11" i="39"/>
  <c r="H16" i="39" s="1"/>
  <c r="M82" i="15"/>
  <c r="M91" i="15" s="1"/>
  <c r="F82" i="38"/>
  <c r="D82" i="39"/>
  <c r="D91" i="39" s="1"/>
  <c r="I59" i="36"/>
  <c r="I61" i="36" s="1"/>
  <c r="G61" i="36"/>
  <c r="H70" i="36"/>
  <c r="H72" i="36" s="1"/>
  <c r="F72" i="36"/>
  <c r="H27" i="39"/>
  <c r="H29" i="39" s="1"/>
  <c r="F29" i="39"/>
  <c r="I86" i="36"/>
  <c r="G89" i="36"/>
  <c r="F36" i="5"/>
  <c r="I36" i="37"/>
  <c r="I82" i="37" s="1"/>
  <c r="I91" i="37" s="1"/>
  <c r="H16" i="60"/>
  <c r="H82" i="60" s="1"/>
  <c r="H24" i="32"/>
  <c r="H82" i="32" s="1"/>
  <c r="G82" i="37"/>
  <c r="G91" i="37" s="1"/>
  <c r="F89" i="36"/>
  <c r="H86" i="36"/>
  <c r="H89" i="36" s="1"/>
  <c r="G42" i="36"/>
  <c r="G43" i="36" s="1"/>
  <c r="I40" i="36"/>
  <c r="I42" i="36" s="1"/>
  <c r="I43" i="36" s="1"/>
  <c r="K647" i="44"/>
  <c r="M91" i="27"/>
  <c r="H70" i="5"/>
  <c r="H72" i="5" s="1"/>
  <c r="F72" i="5"/>
  <c r="F56" i="39"/>
  <c r="H54" i="39"/>
  <c r="H56" i="39" s="1"/>
  <c r="H82" i="47"/>
  <c r="H91" i="47" s="1"/>
  <c r="N66" i="48"/>
  <c r="D64" i="48"/>
  <c r="F82" i="12"/>
  <c r="F91" i="12" s="1"/>
  <c r="H40" i="36"/>
  <c r="H42" i="36" s="1"/>
  <c r="H43" i="36" s="1"/>
  <c r="F42" i="36"/>
  <c r="F43" i="36" s="1"/>
  <c r="G27" i="4"/>
  <c r="H27" i="4" s="1"/>
  <c r="E91" i="31"/>
  <c r="E82" i="27"/>
  <c r="E91" i="27" s="1"/>
  <c r="X647" i="44"/>
  <c r="Z91" i="27"/>
  <c r="D82" i="27"/>
  <c r="D91" i="27" s="1"/>
  <c r="N647" i="44"/>
  <c r="P91" i="27"/>
  <c r="H82" i="41"/>
  <c r="C11" i="4"/>
  <c r="H40" i="39"/>
  <c r="H42" i="39" s="1"/>
  <c r="H43" i="39" s="1"/>
  <c r="F42" i="39"/>
  <c r="F43" i="39" s="1"/>
  <c r="E89" i="36"/>
  <c r="I88" i="36"/>
  <c r="H36" i="5"/>
  <c r="F82" i="60"/>
  <c r="D36" i="5"/>
  <c r="D82" i="5" s="1"/>
  <c r="D91" i="5" s="1"/>
  <c r="I40" i="5"/>
  <c r="I42" i="5" s="1"/>
  <c r="I43" i="5" s="1"/>
  <c r="G42" i="5"/>
  <c r="G43" i="5" s="1"/>
  <c r="T643" i="44"/>
  <c r="V91" i="24"/>
  <c r="M643" i="44"/>
  <c r="O91" i="24"/>
  <c r="G82" i="40"/>
  <c r="H32" i="36"/>
  <c r="H36" i="36" s="1"/>
  <c r="E36" i="5"/>
  <c r="E82" i="5" s="1"/>
  <c r="E91" i="5" s="1"/>
  <c r="B31" i="4" s="1"/>
  <c r="Y643" i="44"/>
  <c r="AA91" i="24"/>
  <c r="I11" i="36"/>
  <c r="I16" i="36" s="1"/>
  <c r="G16" i="36"/>
  <c r="G82" i="36" s="1"/>
  <c r="G91" i="36" s="1"/>
  <c r="I56" i="35"/>
  <c r="I82" i="35" s="1"/>
  <c r="I86" i="5"/>
  <c r="I89" i="5" s="1"/>
  <c r="G89" i="5"/>
  <c r="S643" i="44"/>
  <c r="U91" i="24"/>
  <c r="V643" i="44"/>
  <c r="X91" i="24"/>
  <c r="G82" i="47"/>
  <c r="G91" i="47" s="1"/>
  <c r="Z643" i="44"/>
  <c r="AB91" i="24"/>
  <c r="H86" i="5"/>
  <c r="H89" i="5" s="1"/>
  <c r="F89" i="5"/>
  <c r="G36" i="5"/>
  <c r="I32" i="5"/>
  <c r="F82" i="50"/>
  <c r="G11" i="5"/>
  <c r="C30" i="4" l="1"/>
  <c r="I82" i="33"/>
  <c r="I91" i="33" s="1"/>
  <c r="I94" i="36" s="1"/>
  <c r="I89" i="36"/>
  <c r="H82" i="36"/>
  <c r="H91" i="36" s="1"/>
  <c r="H82" i="39"/>
  <c r="H91" i="39" s="1"/>
  <c r="I82" i="39"/>
  <c r="I91" i="39" s="1"/>
  <c r="H82" i="5"/>
  <c r="H91" i="5" s="1"/>
  <c r="G16" i="5"/>
  <c r="G82" i="5" s="1"/>
  <c r="G91" i="5" s="1"/>
  <c r="G31" i="4" s="1"/>
  <c r="I11" i="5"/>
  <c r="I16" i="5" s="1"/>
  <c r="I54" i="5"/>
  <c r="I56" i="5" s="1"/>
  <c r="G56" i="5"/>
  <c r="I82" i="36"/>
  <c r="I91" i="36" s="1"/>
  <c r="I36" i="5"/>
  <c r="F82" i="39"/>
  <c r="F91" i="39" s="1"/>
  <c r="G82" i="39"/>
  <c r="G91" i="39" s="1"/>
  <c r="F64" i="50"/>
  <c r="D66" i="48"/>
  <c r="E91" i="21"/>
  <c r="G15" i="4"/>
  <c r="F91" i="36"/>
  <c r="B30" i="4"/>
  <c r="B33" i="4" s="1"/>
  <c r="E84" i="24"/>
  <c r="F66" i="50" l="1"/>
  <c r="H64" i="50"/>
  <c r="H66" i="50" s="1"/>
  <c r="F64" i="5"/>
  <c r="H15" i="4"/>
  <c r="H30" i="4" s="1"/>
  <c r="H32" i="4" s="1"/>
  <c r="G30" i="4"/>
  <c r="G33" i="4" s="1"/>
  <c r="I82" i="5"/>
  <c r="I91" i="5" s="1"/>
  <c r="C31" i="4"/>
  <c r="C33" i="4"/>
  <c r="H64" i="5" l="1"/>
  <c r="H66" i="5" s="1"/>
  <c r="F66" i="5"/>
</calcChain>
</file>

<file path=xl/comments1.xml><?xml version="1.0" encoding="utf-8"?>
<comments xmlns="http://schemas.openxmlformats.org/spreadsheetml/2006/main">
  <authors>
    <author>jlittle</author>
  </authors>
  <commentList>
    <comment ref="I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per John V.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220.44 was not booked; offset by PMA in May</t>
        </r>
      </text>
    </commen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3803 is weather swap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O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Offsetting value in may (3331023)</t>
        </r>
      </text>
    </commen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Jan 99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8110 acct not to be included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entry per d.s.</t>
        </r>
      </text>
    </comment>
    <comment ref="I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true - up value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9903 demand fees reversed in April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1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<sst xmlns="http://schemas.openxmlformats.org/spreadsheetml/2006/main" count="6881" uniqueCount="230">
  <si>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</si>
  <si>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</si>
  <si>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</si>
  <si>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</si>
  <si>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</si>
  <si>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</si>
  <si>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</si>
  <si>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</si>
  <si>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</si>
  <si>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</si>
  <si>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</si>
  <si>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</si>
  <si>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</si>
  <si>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</si>
  <si>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</si>
  <si>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</si>
  <si>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</si>
  <si>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</si>
  <si>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</si>
  <si>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</si>
  <si>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</si>
  <si>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</si>
  <si>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</si>
  <si>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</si>
  <si>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</si>
  <si>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</si>
  <si>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</si>
  <si>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</si>
  <si>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</si>
  <si>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</si>
  <si>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</si>
  <si>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</si>
  <si>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</si>
  <si>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</si>
  <si>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</si>
  <si>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</si>
  <si>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</si>
  <si>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</si>
  <si>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</si>
  <si>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</si>
  <si>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</si>
  <si>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</si>
  <si>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</si>
  <si>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</si>
  <si>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</si>
  <si>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</si>
  <si>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</si>
  <si>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</si>
  <si>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</si>
  <si>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</si>
  <si>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</si>
  <si>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</si>
  <si>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</si>
  <si>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</si>
  <si>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</si>
  <si>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</si>
  <si>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</si>
  <si>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</si>
  <si>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</si>
  <si>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</si>
  <si>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</si>
  <si>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</si>
  <si>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</si>
  <si>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</si>
  <si>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</si>
  <si>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</si>
  <si>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</si>
  <si>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</si>
  <si>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</si>
  <si>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</si>
  <si>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</si>
  <si>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</si>
  <si>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</si>
  <si>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</si>
  <si>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</si>
  <si>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</si>
  <si>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</si>
  <si>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</si>
  <si>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</si>
  <si>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</si>
  <si>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</si>
  <si>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</si>
  <si>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</si>
  <si>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</si>
  <si>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</si>
  <si>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</si>
  <si>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</si>
  <si>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</si>
  <si>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</si>
  <si>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</si>
  <si>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</si>
  <si>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</si>
  <si>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</si>
  <si>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</si>
  <si>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</si>
  <si>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</si>
  <si>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</si>
  <si>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</si>
  <si>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</si>
  <si>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</si>
  <si>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</si>
  <si>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</si>
  <si>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</si>
  <si>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</si>
  <si>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</si>
  <si>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</si>
  <si>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</si>
  <si>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</si>
  <si>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</si>
  <si>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</si>
  <si>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</si>
  <si>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</si>
  <si>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</si>
  <si>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</si>
  <si>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</si>
  <si>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</si>
  <si>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</si>
  <si>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</si>
  <si>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</si>
  <si>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</si>
  <si>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</si>
  <si>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</si>
  <si>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</si>
  <si>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</si>
  <si>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</si>
  <si>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</si>
  <si>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</si>
  <si>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</si>
  <si>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</si>
  <si>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</si>
  <si>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</si>
  <si>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</si>
  <si>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</si>
  <si>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</si>
  <si>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</si>
  <si>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</si>
  <si>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</si>
  <si>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</si>
  <si>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</si>
  <si>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</si>
  <si>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</si>
  <si>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</si>
  <si>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</si>
  <si>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</si>
  <si>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</si>
  <si>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</si>
  <si>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</si>
  <si>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</si>
  <si>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</si>
  <si>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</si>
  <si>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</si>
  <si>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</si>
  <si>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</si>
  <si>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</si>
  <si>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</si>
  <si>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</si>
  <si>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</si>
  <si>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</si>
  <si>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</si>
  <si>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</si>
  <si>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</si>
  <si>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</si>
  <si>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</si>
  <si>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</si>
  <si>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</si>
  <si>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</si>
  <si>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</si>
  <si>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</si>
  <si>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</si>
  <si>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</si>
  <si>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</si>
  <si>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</si>
  <si>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</si>
  <si>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</si>
  <si>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</si>
  <si>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</si>
  <si>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</si>
  <si>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</si>
  <si>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</si>
  <si>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</si>
  <si>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</si>
  <si>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</si>
  <si>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</si>
  <si>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</si>
  <si>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</si>
  <si>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</si>
  <si>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</si>
  <si>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</si>
  <si>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</si>
  <si>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</si>
  <si>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</si>
  <si>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</si>
  <si>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</si>
  <si>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</si>
  <si>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</si>
  <si>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</si>
  <si>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</si>
  <si>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</si>
  <si>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</si>
  <si>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</si>
  <si>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</si>
  <si>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</si>
  <si>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</si>
  <si>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</si>
  <si>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</si>
  <si>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</si>
  <si>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</si>
  <si>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</si>
  <si>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</si>
  <si>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</si>
  <si>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</si>
  <si>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</si>
  <si>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April</t>
  </si>
  <si>
    <t>East-MKT East</t>
  </si>
  <si>
    <t>Market East-EGM</t>
  </si>
  <si>
    <t>Interdesk/Stg COI</t>
  </si>
  <si>
    <t>0004V</t>
  </si>
  <si>
    <t>0004A</t>
  </si>
  <si>
    <t>East-LRC</t>
  </si>
  <si>
    <t>East-EGM</t>
  </si>
  <si>
    <t>REGION:  MARKET EAST</t>
  </si>
  <si>
    <t>REGION: BOSTON GAS</t>
  </si>
  <si>
    <t>MKT-EAST</t>
  </si>
  <si>
    <t>PRODUCTION MONTH: 0004</t>
  </si>
  <si>
    <t>Rho/Drift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</si>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</sst>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3" borderId="2" xfId="1" applyNumberFormat="1" applyFill="1" applyBorder="1"/>
    <xf numFmtId="165" fontId="26" fillId="3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1">
          <cell r="G61">
            <v>963461.50300000235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B8">
            <v>1298000</v>
          </cell>
          <cell r="C8">
            <v>-952000</v>
          </cell>
          <cell r="D8">
            <v>0</v>
          </cell>
          <cell r="E8">
            <v>-7000</v>
          </cell>
          <cell r="F8">
            <v>1396000</v>
          </cell>
          <cell r="G8">
            <v>3000</v>
          </cell>
          <cell r="H8">
            <v>3141000</v>
          </cell>
          <cell r="I8">
            <v>1000</v>
          </cell>
          <cell r="J8">
            <v>424000</v>
          </cell>
          <cell r="K8">
            <v>-483000</v>
          </cell>
          <cell r="L8">
            <v>6042000</v>
          </cell>
          <cell r="M8">
            <v>5639000</v>
          </cell>
          <cell r="N8">
            <v>158000</v>
          </cell>
          <cell r="O8">
            <v>147000</v>
          </cell>
          <cell r="P8">
            <v>445000</v>
          </cell>
          <cell r="Q8">
            <v>-25000</v>
          </cell>
          <cell r="R8">
            <v>-242000</v>
          </cell>
          <cell r="S8">
            <v>200000</v>
          </cell>
          <cell r="V8">
            <v>17185000</v>
          </cell>
        </row>
        <row r="25">
          <cell r="V25">
            <v>3960288</v>
          </cell>
        </row>
        <row r="42">
          <cell r="B42">
            <v>-346680</v>
          </cell>
          <cell r="C42">
            <v>1300771</v>
          </cell>
          <cell r="D42">
            <v>0</v>
          </cell>
          <cell r="E42">
            <v>-7000</v>
          </cell>
          <cell r="F42">
            <v>1456257</v>
          </cell>
          <cell r="G42">
            <v>1756</v>
          </cell>
          <cell r="H42">
            <v>3066324</v>
          </cell>
          <cell r="I42">
            <v>1000</v>
          </cell>
          <cell r="J42">
            <v>424000</v>
          </cell>
          <cell r="K42">
            <v>-483000</v>
          </cell>
          <cell r="L42">
            <v>5412978</v>
          </cell>
          <cell r="M42">
            <v>6416837</v>
          </cell>
          <cell r="N42">
            <v>187913</v>
          </cell>
          <cell r="O42">
            <v>3764737</v>
          </cell>
          <cell r="P42">
            <v>445000</v>
          </cell>
          <cell r="Q42">
            <v>-357110</v>
          </cell>
          <cell r="R42">
            <v>-242000</v>
          </cell>
          <cell r="S42">
            <v>103505</v>
          </cell>
          <cell r="V42">
            <v>21145288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7.bin"/><Relationship Id="rId5" Type="http://schemas.openxmlformats.org/officeDocument/2006/relationships/comments" Target="../comments11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5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</f>
        <v>410078900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</f>
        <v>1204337569.8699999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</f>
        <v>411347127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</f>
        <v>1193832785.3800001</v>
      </c>
      <c r="H11" s="60">
        <f>F11-D11</f>
        <v>1268227</v>
      </c>
      <c r="I11" s="38">
        <f>G11-E11</f>
        <v>-10504784.489999771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</f>
        <v>-10830110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</f>
        <v>26390941.729999993</v>
      </c>
      <c r="H12" s="60">
        <f>F12-D12</f>
        <v>0</v>
      </c>
      <c r="I12" s="38">
        <f>G12-E12</f>
        <v>37221051.729999989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</f>
        <v>192922810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</f>
        <v>581554180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</f>
        <v>203793506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</f>
        <v>602252941</v>
      </c>
      <c r="H13" s="60">
        <f t="shared" ref="H13:I15" si="0">F13-D13</f>
        <v>10870696</v>
      </c>
      <c r="I13" s="38">
        <f t="shared" si="0"/>
        <v>20698761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</f>
        <v>-34485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</f>
        <v>-28500</v>
      </c>
      <c r="H14" s="60">
        <f t="shared" si="0"/>
        <v>0</v>
      </c>
      <c r="I14" s="38">
        <f t="shared" si="0"/>
        <v>5985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</f>
        <v>2916287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</f>
        <v>7143088.3600000003</v>
      </c>
      <c r="H15" s="60">
        <f t="shared" si="0"/>
        <v>0</v>
      </c>
      <c r="I15" s="38">
        <f t="shared" si="0"/>
        <v>4226801.3600000003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603001710</v>
      </c>
      <c r="E16" s="39">
        <f t="shared" si="1"/>
        <v>1777943441.8699999</v>
      </c>
      <c r="F16" s="61">
        <f t="shared" si="1"/>
        <v>615140633</v>
      </c>
      <c r="G16" s="39">
        <f t="shared" si="1"/>
        <v>1829591256.47</v>
      </c>
      <c r="H16" s="61">
        <f t="shared" si="1"/>
        <v>12138923</v>
      </c>
      <c r="I16" s="39">
        <f t="shared" si="1"/>
        <v>51647814.600000218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</f>
        <v>-422257338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</f>
        <v>-1226880363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</f>
        <v>-419253681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</f>
        <v>-1187574957.3199999</v>
      </c>
      <c r="H19" s="60">
        <f>F19-D19</f>
        <v>3003657</v>
      </c>
      <c r="I19" s="38">
        <f>G19-E19</f>
        <v>39305405.680000067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</f>
        <v>-32855295.029999997</v>
      </c>
      <c r="H20" s="60">
        <f>F20-D20</f>
        <v>0</v>
      </c>
      <c r="I20" s="38">
        <f>G20-E20</f>
        <v>-32855295.029999997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</f>
        <v>-190898814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</f>
        <v>-575071194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</f>
        <v>-203793506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</f>
        <v>-614097285</v>
      </c>
      <c r="H21" s="60">
        <f t="shared" ref="H21:I23" si="2">F21-D21</f>
        <v>-12894692</v>
      </c>
      <c r="I21" s="38">
        <f t="shared" si="2"/>
        <v>-39026091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</f>
        <v>1423683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</f>
        <v>4212960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</f>
        <v>1312359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</f>
        <v>3805536.4650000003</v>
      </c>
      <c r="H23" s="60">
        <f t="shared" si="2"/>
        <v>-111324</v>
      </c>
      <c r="I23" s="38">
        <f t="shared" si="2"/>
        <v>-407423.53499999968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-611732469</v>
      </c>
      <c r="E24" s="39">
        <f t="shared" si="3"/>
        <v>-1797738597</v>
      </c>
      <c r="F24" s="61">
        <f t="shared" si="3"/>
        <v>-621734828</v>
      </c>
      <c r="G24" s="39">
        <f t="shared" si="3"/>
        <v>-1830722000.885</v>
      </c>
      <c r="H24" s="61">
        <f t="shared" si="3"/>
        <v>-10002359</v>
      </c>
      <c r="I24" s="39">
        <f t="shared" si="3"/>
        <v>-32983403.884999931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</f>
        <v>113614982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</f>
        <v>337271460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</f>
        <v>36726756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</f>
        <v>109537759.23</v>
      </c>
      <c r="H27" s="60">
        <f>F27-D27</f>
        <v>-76888226</v>
      </c>
      <c r="I27" s="38">
        <f>G27-E27</f>
        <v>-227733700.76999998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</f>
        <v>-110036571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</f>
        <v>-326923034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</f>
        <v>-36893502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</f>
        <v>-110003870.01999998</v>
      </c>
      <c r="H28" s="60">
        <f>F28-D28</f>
        <v>73143069</v>
      </c>
      <c r="I28" s="38">
        <f>G28-E28</f>
        <v>216919163.98000002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3578411</v>
      </c>
      <c r="E29" s="70">
        <f t="shared" si="4"/>
        <v>10348426</v>
      </c>
      <c r="F29" s="69">
        <f t="shared" si="4"/>
        <v>-166746</v>
      </c>
      <c r="G29" s="70">
        <f t="shared" si="4"/>
        <v>-466110.78999997675</v>
      </c>
      <c r="H29" s="69">
        <f t="shared" si="4"/>
        <v>-3745157</v>
      </c>
      <c r="I29" s="70">
        <f t="shared" si="4"/>
        <v>-10814536.789999962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</f>
        <v>-191202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</f>
        <v>-503536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</f>
        <v>-1740331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</f>
        <v>-4487536.1790000005</v>
      </c>
      <c r="H32" s="60">
        <f>F32-D32</f>
        <v>-1549129</v>
      </c>
      <c r="I32" s="38">
        <f>G32-E32</f>
        <v>-3984000.1790000005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</f>
        <v>550024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</f>
        <v>1566969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</f>
        <v>-798137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</f>
        <v>-1935306.9300000002</v>
      </c>
      <c r="H33" s="60">
        <f t="shared" ref="H33:I35" si="5">F33-D33</f>
        <v>-1348161</v>
      </c>
      <c r="I33" s="38">
        <f t="shared" si="5"/>
        <v>-3502275.93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</f>
        <v>-449059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</f>
        <v>-1325841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</f>
        <v>576526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</f>
        <v>1197092.1000000001</v>
      </c>
      <c r="H34" s="60">
        <f t="shared" si="5"/>
        <v>1025585</v>
      </c>
      <c r="I34" s="38">
        <f t="shared" si="5"/>
        <v>2522933.1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</f>
        <v>-567603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</f>
        <v>-1102222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</f>
        <v>-549216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</f>
        <v>-2500238.84</v>
      </c>
      <c r="H35" s="60">
        <f t="shared" si="5"/>
        <v>18387</v>
      </c>
      <c r="I35" s="38">
        <f t="shared" si="5"/>
        <v>-1398016.8399999999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-657840</v>
      </c>
      <c r="E36" s="39">
        <f t="shared" si="6"/>
        <v>-1364630</v>
      </c>
      <c r="F36" s="61">
        <f t="shared" si="6"/>
        <v>-2511158</v>
      </c>
      <c r="G36" s="39">
        <f t="shared" si="6"/>
        <v>-7725989.8490000013</v>
      </c>
      <c r="H36" s="61">
        <f t="shared" si="6"/>
        <v>-1853318</v>
      </c>
      <c r="I36" s="39">
        <f t="shared" si="6"/>
        <v>-6361359.8490000013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</f>
        <v>9645037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</f>
        <v>28257596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</f>
        <v>7144953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</f>
        <v>20964604.34</v>
      </c>
      <c r="H39" s="60">
        <f t="shared" ref="H39:I41" si="7">F39-D39</f>
        <v>-2500084</v>
      </c>
      <c r="I39" s="38">
        <f t="shared" si="7"/>
        <v>-7292991.6600000001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</f>
        <v>-3719754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</f>
        <v>-10751783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</f>
        <v>-1433524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</f>
        <v>-3943049.8</v>
      </c>
      <c r="H40" s="60">
        <f t="shared" si="7"/>
        <v>2286230</v>
      </c>
      <c r="I40" s="38">
        <f t="shared" si="7"/>
        <v>6808733.2000000002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-3719754</v>
      </c>
      <c r="E42" s="70">
        <f t="shared" si="8"/>
        <v>-10751783</v>
      </c>
      <c r="F42" s="69">
        <f t="shared" si="8"/>
        <v>-1433524</v>
      </c>
      <c r="G42" s="70">
        <f t="shared" si="8"/>
        <v>-3943049.8</v>
      </c>
      <c r="H42" s="69">
        <f t="shared" si="8"/>
        <v>2286230</v>
      </c>
      <c r="I42" s="70">
        <f t="shared" si="8"/>
        <v>6808733.2000000002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5925283</v>
      </c>
      <c r="E43" s="39">
        <f t="shared" si="9"/>
        <v>17505813</v>
      </c>
      <c r="F43" s="61">
        <f t="shared" si="9"/>
        <v>5711429</v>
      </c>
      <c r="G43" s="39">
        <f t="shared" si="9"/>
        <v>17021554.539999999</v>
      </c>
      <c r="H43" s="61">
        <f t="shared" si="9"/>
        <v>-213854</v>
      </c>
      <c r="I43" s="39">
        <f t="shared" si="9"/>
        <v>-484258.45999999996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</f>
        <v>-108574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</f>
        <v>-317645.7632669814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</f>
        <v>3560370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</f>
        <v>10137998.221400004</v>
      </c>
      <c r="H49" s="60">
        <f>F49-D49</f>
        <v>3668944</v>
      </c>
      <c r="I49" s="38">
        <f>G49-E49</f>
        <v>10455643.984666985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</f>
        <v>-1400592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</f>
        <v>-4144862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</f>
        <v>-1495233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</f>
        <v>-4397991.4350000005</v>
      </c>
      <c r="H51" s="60">
        <f>F51-D51</f>
        <v>-94641</v>
      </c>
      <c r="I51" s="38">
        <f>G51-E51</f>
        <v>-253129.43500000052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</f>
        <v>-5574704.7800000003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</f>
        <v>-273867005.04000002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</f>
        <v>-5219707.78</v>
      </c>
      <c r="H54" s="60">
        <f>F54-D54</f>
        <v>-273867005.04000002</v>
      </c>
      <c r="I54" s="38">
        <f>G54-E54</f>
        <v>354997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</f>
        <v>-6915068.8499999996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</f>
        <v>-13073128.580000004</v>
      </c>
      <c r="H55" s="60">
        <f>F55-D55</f>
        <v>0</v>
      </c>
      <c r="I55" s="38">
        <f>G55-E55</f>
        <v>-6158059.7300000042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-12489773.629999999</v>
      </c>
      <c r="F56" s="61">
        <f t="shared" si="10"/>
        <v>-273867005.04000002</v>
      </c>
      <c r="G56" s="39">
        <f t="shared" si="10"/>
        <v>-18292836.360000003</v>
      </c>
      <c r="H56" s="61">
        <f t="shared" si="10"/>
        <v>-273867005.04000002</v>
      </c>
      <c r="I56" s="39">
        <f t="shared" si="10"/>
        <v>-5803062.7300000042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</f>
        <v>240000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</f>
        <v>64735.5</v>
      </c>
      <c r="H59" s="60">
        <f>F59-D59</f>
        <v>240000</v>
      </c>
      <c r="I59" s="38">
        <f>G59-E59</f>
        <v>64735.5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</f>
        <v>2165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</f>
        <v>0</v>
      </c>
      <c r="H60" s="60">
        <f>F60-D60</f>
        <v>0</v>
      </c>
      <c r="I60" s="38">
        <f>G60-E60</f>
        <v>-2165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2165</v>
      </c>
      <c r="F61" s="69">
        <f t="shared" si="11"/>
        <v>240000</v>
      </c>
      <c r="G61" s="70">
        <f t="shared" si="11"/>
        <v>64735.5</v>
      </c>
      <c r="H61" s="69">
        <f t="shared" si="11"/>
        <v>240000</v>
      </c>
      <c r="I61" s="70">
        <f t="shared" si="11"/>
        <v>62570.5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</f>
        <v>-3410160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</f>
        <v>-675.82999999999993</v>
      </c>
      <c r="H64" s="60">
        <f>F64-D64</f>
        <v>-3410160</v>
      </c>
      <c r="I64" s="38">
        <f>G64-E64</f>
        <v>-675.82999999999993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-675.82999999999993</v>
      </c>
      <c r="H66" s="61">
        <f t="shared" si="12"/>
        <v>-3410160</v>
      </c>
      <c r="I66" s="39">
        <f t="shared" si="12"/>
        <v>-675.82999999999993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</f>
        <v>139132499.90699908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</f>
        <v>142788873.03</v>
      </c>
      <c r="H70" s="60">
        <f>F70-D70</f>
        <v>0</v>
      </c>
      <c r="I70" s="38">
        <f>G70-E70</f>
        <v>3656373.1230009198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</f>
        <v>-106059130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</f>
        <v>-110374451.06</v>
      </c>
      <c r="H71" s="60">
        <f>F71-D71</f>
        <v>0</v>
      </c>
      <c r="I71" s="38">
        <f>G71-E71</f>
        <v>-4315321.0600000024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33073369.906999081</v>
      </c>
      <c r="F72" s="69">
        <f t="shared" si="13"/>
        <v>0</v>
      </c>
      <c r="G72" s="70">
        <f t="shared" si="13"/>
        <v>32414421.969999999</v>
      </c>
      <c r="H72" s="69">
        <f t="shared" si="13"/>
        <v>0</v>
      </c>
      <c r="I72" s="70">
        <f t="shared" si="13"/>
        <v>-658947.93699908257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</f>
        <v>-122768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</f>
        <v>-21094</v>
      </c>
      <c r="H73" s="60">
        <f>F73-D73</f>
        <v>0</v>
      </c>
      <c r="I73" s="38">
        <f>G73-E73</f>
        <v>101674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</f>
        <v>-5690006.0600000005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</f>
        <v>-4962820.4099999983</v>
      </c>
      <c r="H74" s="60">
        <f t="shared" ref="H74:I79" si="14">F74-D74</f>
        <v>0</v>
      </c>
      <c r="I74" s="38">
        <f t="shared" si="14"/>
        <v>727185.65000000224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</f>
        <v>167730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</f>
        <v>188800</v>
      </c>
      <c r="H75" s="60">
        <f t="shared" si="14"/>
        <v>0</v>
      </c>
      <c r="I75" s="38">
        <f t="shared" si="14"/>
        <v>21070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</f>
        <v>-40398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</f>
        <v>-14715.259999999997</v>
      </c>
      <c r="H76" s="60">
        <f t="shared" si="14"/>
        <v>0</v>
      </c>
      <c r="I76" s="38">
        <f t="shared" si="14"/>
        <v>25682.740000000005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</f>
        <v>-474883</v>
      </c>
      <c r="H77" s="60">
        <f t="shared" si="14"/>
        <v>0</v>
      </c>
      <c r="I77" s="38">
        <f t="shared" si="14"/>
        <v>641531.5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</f>
        <v>22941.755000000001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</f>
        <v>-46760.9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</f>
        <v>-89995</v>
      </c>
      <c r="H79" s="60">
        <f t="shared" si="14"/>
        <v>0</v>
      </c>
      <c r="I79" s="38">
        <f t="shared" si="14"/>
        <v>-43234.1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</f>
        <v>-66619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</f>
        <v>-67578</v>
      </c>
      <c r="H80" s="60">
        <f>F80-D80</f>
        <v>0</v>
      </c>
      <c r="I80" s="38">
        <f>G80-E80</f>
        <v>-959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</f>
        <v>1546966.27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</f>
        <v>213659.58</v>
      </c>
      <c r="H81" s="60">
        <f>F81-D81</f>
        <v>0</v>
      </c>
      <c r="I81" s="38">
        <f>G81-E81</f>
        <v>-1333306.69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6521</v>
      </c>
      <c r="E82" s="92">
        <f>SUM(E72:E81)+E16+E24+E29+E36+E43+E45+E47+E49+E51+E56+E61+E66</f>
        <v>17472378.948732074</v>
      </c>
      <c r="F82" s="91">
        <f>F16+F24+F29+F36+F43+F45+F47+F49</f>
        <v>-300</v>
      </c>
      <c r="G82" s="92">
        <f>SUM(G72:G81)+G16+G24+G29+G36+G43+G45+G47+G49+G51+G56+G61+G66</f>
        <v>22395735.462400179</v>
      </c>
      <c r="H82" s="91">
        <f>H16+H24+H29+H36+H43+H45+H47+H49</f>
        <v>-6821</v>
      </c>
      <c r="I82" s="92">
        <f>SUM(I72:I81)+I16+I24+I29+I36+I43+I45+I47+I49+I51+I56+I61+I66</f>
        <v>4923356.5136682205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-284240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1895495.4600000002</v>
      </c>
      <c r="H86" s="145">
        <f t="shared" ref="H86:I88" si="15">F86-D86</f>
        <v>0</v>
      </c>
      <c r="I86" s="145">
        <f t="shared" si="15"/>
        <v>2179735.46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163871</v>
      </c>
      <c r="H87" s="146">
        <f t="shared" si="15"/>
        <v>0</v>
      </c>
      <c r="I87" s="146">
        <f t="shared" si="15"/>
        <v>163871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-2346366</v>
      </c>
      <c r="H88" s="147">
        <f t="shared" si="15"/>
        <v>0</v>
      </c>
      <c r="I88" s="147">
        <f t="shared" si="15"/>
        <v>-2346366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-284240</v>
      </c>
      <c r="F89" s="160">
        <f t="shared" si="16"/>
        <v>0</v>
      </c>
      <c r="G89" s="160">
        <f t="shared" si="16"/>
        <v>-286999.5399999998</v>
      </c>
      <c r="H89" s="160">
        <f t="shared" si="16"/>
        <v>0</v>
      </c>
      <c r="I89" s="160">
        <f t="shared" si="16"/>
        <v>-2759.5400000000373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6521</v>
      </c>
      <c r="E91" s="160">
        <f t="shared" si="17"/>
        <v>17188138.948732074</v>
      </c>
      <c r="F91" s="160">
        <f t="shared" si="17"/>
        <v>-300</v>
      </c>
      <c r="G91" s="160">
        <f t="shared" si="17"/>
        <v>22108735.92240018</v>
      </c>
      <c r="H91" s="160">
        <f t="shared" si="17"/>
        <v>-6821</v>
      </c>
      <c r="I91" s="160">
        <f t="shared" si="17"/>
        <v>4920596.9736682205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P89"/>
  <sheetViews>
    <sheetView tabSelected="1" topLeftCell="A3" zoomScale="75" workbookViewId="0">
      <pane xSplit="1" ySplit="8" topLeftCell="D11" activePane="bottomRight" state="frozen"/>
      <selection activeCell="Q20" sqref="Q20"/>
      <selection pane="topRight" activeCell="Q20" sqref="Q20"/>
      <selection pane="bottomLeft" activeCell="Q20" sqref="Q20"/>
      <selection pane="bottomRight" activeCell="G20" sqref="G20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  <col min="18" max="41" width="0" hidden="1" customWidth="1"/>
  </cols>
  <sheetData>
    <row r="1" spans="1:16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6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6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6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6" s="33" customFormat="1" x14ac:dyDescent="0.2">
      <c r="A5" s="5" t="s">
        <v>223</v>
      </c>
      <c r="B5" s="50"/>
      <c r="C5" s="50"/>
      <c r="D5" s="50"/>
      <c r="E5" s="50"/>
      <c r="F5" s="50"/>
      <c r="G5" s="50"/>
      <c r="H5" s="50"/>
    </row>
    <row r="8" spans="1:16" x14ac:dyDescent="0.2">
      <c r="P8" t="s">
        <v>228</v>
      </c>
    </row>
    <row r="9" spans="1:16" ht="13.5" thickBot="1" x14ac:dyDescent="0.25"/>
    <row r="10" spans="1:16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6" x14ac:dyDescent="0.2">
      <c r="A11" s="101" t="s">
        <v>13</v>
      </c>
      <c r="B11" s="124">
        <f>'CE-FLSH'!$M$82</f>
        <v>1297536.3292800195</v>
      </c>
      <c r="C11" s="65">
        <f t="shared" ref="C11:C28" si="0">+D11-B11</f>
        <v>463.67071998049505</v>
      </c>
      <c r="D11" s="124">
        <f>+'[2]ST Warroom 99'!$B$8</f>
        <v>1298000</v>
      </c>
      <c r="E11" s="124">
        <f>+F11-D11</f>
        <v>-1644680</v>
      </c>
      <c r="F11" s="124">
        <f>+'[2]ST Warroom 99'!$B$42</f>
        <v>-346680</v>
      </c>
      <c r="G11" s="168">
        <f>CE_GL!$E$82</f>
        <v>490371.95999999996</v>
      </c>
      <c r="H11" s="107">
        <f t="shared" ref="H11:H29" si="1">G11-F11</f>
        <v>837051.96</v>
      </c>
      <c r="I11" s="31"/>
      <c r="J11" s="31"/>
    </row>
    <row r="12" spans="1:16" x14ac:dyDescent="0.2">
      <c r="A12" s="101" t="s">
        <v>191</v>
      </c>
      <c r="B12" s="124">
        <f>'SITHE-FLSH'!$M$82</f>
        <v>158063.4970000016</v>
      </c>
      <c r="C12" s="65">
        <f>+D12-B12</f>
        <v>-63.497000001603737</v>
      </c>
      <c r="D12" s="124">
        <f>+'[2]ST Warroom 99'!$N$8</f>
        <v>158000</v>
      </c>
      <c r="E12" s="124">
        <f>+F12-D12</f>
        <v>29913</v>
      </c>
      <c r="F12" s="124">
        <f>+'[2]ST Warroom 99'!$N$42</f>
        <v>187913</v>
      </c>
      <c r="G12" s="168">
        <f>SITHE_GL!$E$82</f>
        <v>324829.69400000176</v>
      </c>
      <c r="H12" s="107">
        <f>G12-F12</f>
        <v>136916.69400000176</v>
      </c>
      <c r="I12" s="31"/>
      <c r="J12" s="31"/>
    </row>
    <row r="13" spans="1:16" x14ac:dyDescent="0.2">
      <c r="A13" s="101" t="s">
        <v>185</v>
      </c>
      <c r="B13" s="124">
        <f>'ARUBA-FLSH'!$M$82</f>
        <v>-25750.932336997706</v>
      </c>
      <c r="C13" s="65">
        <f>+D13-B13</f>
        <v>750.93233699770644</v>
      </c>
      <c r="D13" s="124">
        <f>+'[2]ST Warroom 99'!$Q$8</f>
        <v>-25000</v>
      </c>
      <c r="E13" s="124">
        <f>+F13-D13</f>
        <v>-332110</v>
      </c>
      <c r="F13" s="124">
        <f>+'[2]ST Warroom 99'!$Q$42</f>
        <v>-357110</v>
      </c>
      <c r="G13" s="168">
        <f>ARUBA_GL!$E$82</f>
        <v>-343157.12559998198</v>
      </c>
      <c r="H13" s="107">
        <f>G13-F13</f>
        <v>13952.874400018016</v>
      </c>
      <c r="I13" s="31"/>
      <c r="J13" s="31"/>
    </row>
    <row r="14" spans="1:16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9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6" x14ac:dyDescent="0.2">
      <c r="A15" s="101" t="s">
        <v>219</v>
      </c>
      <c r="B15" s="123">
        <f>'BGC-EGM-FLSH'!$M$82+'EAST-EGM-FLSH'!M82</f>
        <v>-952516.7681999458</v>
      </c>
      <c r="C15" s="65">
        <f t="shared" si="0"/>
        <v>516.76819994580001</v>
      </c>
      <c r="D15" s="123">
        <f>+'[2]ST Warroom 99'!$C$8</f>
        <v>-952000</v>
      </c>
      <c r="E15" s="124">
        <f t="shared" si="2"/>
        <v>2252771</v>
      </c>
      <c r="F15" s="123">
        <f>+'[2]ST Warroom 99'!$C$42</f>
        <v>1300771</v>
      </c>
      <c r="G15" s="168">
        <f>'BGC-EGM-GL'!$E$82+'EAST-EGM-GL'!E82</f>
        <v>-2302234.3769999072</v>
      </c>
      <c r="H15" s="107">
        <f t="shared" si="1"/>
        <v>-3603005.3769999072</v>
      </c>
      <c r="I15" s="31"/>
      <c r="J15" s="31"/>
    </row>
    <row r="16" spans="1:16" x14ac:dyDescent="0.2">
      <c r="A16" s="101" t="s">
        <v>213</v>
      </c>
      <c r="B16" s="123">
        <f>'EAST-MKT-FLSH'!$M$82</f>
        <v>1395899.8611000045</v>
      </c>
      <c r="C16" s="65">
        <f t="shared" si="0"/>
        <v>100.13889999547973</v>
      </c>
      <c r="D16" s="123">
        <f>+'[2]ST Warroom 99'!$F$8</f>
        <v>1396000</v>
      </c>
      <c r="E16" s="124">
        <f t="shared" si="2"/>
        <v>60257</v>
      </c>
      <c r="F16" s="123">
        <f>+'[2]ST Warroom 99'!$F$42</f>
        <v>1456257</v>
      </c>
      <c r="G16" s="168">
        <f>'EAST-MKT-GL'!$E$82</f>
        <v>1776229.9199999825</v>
      </c>
      <c r="H16" s="107">
        <f t="shared" si="1"/>
        <v>319972.91999998246</v>
      </c>
      <c r="I16" s="31"/>
      <c r="J16" s="31"/>
    </row>
    <row r="17" spans="1:10" x14ac:dyDescent="0.2">
      <c r="A17" s="101" t="s">
        <v>218</v>
      </c>
      <c r="B17" s="123">
        <f>'EAST-LRC-FLSH'!$M$82</f>
        <v>0</v>
      </c>
      <c r="C17" s="65">
        <f>+D17-B17</f>
        <v>0</v>
      </c>
      <c r="D17" s="123">
        <f>+'[2]ST Warroom 99'!$D$8</f>
        <v>0</v>
      </c>
      <c r="E17" s="124">
        <f>+F17-D17</f>
        <v>0</v>
      </c>
      <c r="F17" s="123">
        <f>+'[2]ST Warroom 99'!$D$42</f>
        <v>0</v>
      </c>
      <c r="G17" s="168">
        <f>'EAST-LRC-GL'!$E$82</f>
        <v>-465236.35999999993</v>
      </c>
      <c r="H17" s="107">
        <f>G17-F17</f>
        <v>-465236.35999999993</v>
      </c>
      <c r="I17" s="31"/>
      <c r="J17" s="31"/>
    </row>
    <row r="18" spans="1:10" x14ac:dyDescent="0.2">
      <c r="A18" s="101" t="s">
        <v>160</v>
      </c>
      <c r="B18" s="123">
        <f>+'EAST-EGM-FLSH'!M89</f>
        <v>-7002</v>
      </c>
      <c r="C18" s="65">
        <f t="shared" si="0"/>
        <v>2</v>
      </c>
      <c r="D18" s="123">
        <f>+'[2]ST Warroom 99'!$E$8</f>
        <v>-7000</v>
      </c>
      <c r="E18" s="124">
        <f t="shared" si="2"/>
        <v>0</v>
      </c>
      <c r="F18" s="123">
        <f>+'[2]ST Warroom 99'!$E$42</f>
        <v>-7000</v>
      </c>
      <c r="G18" s="168">
        <f>+'EAST-EGM-GL'!E89</f>
        <v>-7000.0200000000186</v>
      </c>
      <c r="H18" s="107">
        <f t="shared" si="1"/>
        <v>-2.0000000018626451E-2</v>
      </c>
      <c r="I18" s="31"/>
      <c r="J18" s="31"/>
    </row>
    <row r="19" spans="1:10" x14ac:dyDescent="0.2">
      <c r="A19" s="101" t="s">
        <v>16</v>
      </c>
      <c r="B19" s="123">
        <f>'TX-EGM-FLSH'!$M$82</f>
        <v>3141243.3353766613</v>
      </c>
      <c r="C19" s="65">
        <f t="shared" si="0"/>
        <v>-243.33537666127086</v>
      </c>
      <c r="D19" s="123">
        <f>+'[2]ST Warroom 99'!$H$8</f>
        <v>3141000</v>
      </c>
      <c r="E19" s="124">
        <f t="shared" si="2"/>
        <v>-74676</v>
      </c>
      <c r="F19" s="123">
        <f>+'[2]ST Warroom 99'!$H$42</f>
        <v>3066324</v>
      </c>
      <c r="G19" s="168">
        <f>'TX-EGM-GL'!$E$91</f>
        <v>5388416.0780000109</v>
      </c>
      <c r="H19" s="107">
        <f t="shared" si="1"/>
        <v>2322092.0780000109</v>
      </c>
      <c r="I19" s="31"/>
      <c r="J19" s="31"/>
    </row>
    <row r="20" spans="1:10" x14ac:dyDescent="0.2">
      <c r="A20" s="101" t="s">
        <v>178</v>
      </c>
      <c r="B20" s="123">
        <f>'TX-HPLR-FLSH'!$M$82</f>
        <v>1453.0800000178861</v>
      </c>
      <c r="C20" s="65">
        <f t="shared" si="0"/>
        <v>-453.08000001788605</v>
      </c>
      <c r="D20" s="123">
        <f>+'[2]ST Warroom 99'!$I$8</f>
        <v>1000</v>
      </c>
      <c r="E20" s="124">
        <f t="shared" si="2"/>
        <v>0</v>
      </c>
      <c r="F20" s="123">
        <f>+'[2]ST Warroom 99'!$I$42</f>
        <v>1000</v>
      </c>
      <c r="G20" s="168">
        <f>'TX-HPLR-GL '!$E$82</f>
        <v>-86633.839999999967</v>
      </c>
      <c r="H20" s="107">
        <f t="shared" si="1"/>
        <v>-87633.839999999967</v>
      </c>
      <c r="I20" s="31"/>
      <c r="J20" s="31"/>
    </row>
    <row r="21" spans="1:10" x14ac:dyDescent="0.2">
      <c r="A21" s="101" t="s">
        <v>179</v>
      </c>
      <c r="B21" s="123">
        <f>'TX-HPLC-FLSH'!$M$82</f>
        <v>423752.28197768144</v>
      </c>
      <c r="C21" s="65">
        <f t="shared" si="0"/>
        <v>247.7180223185569</v>
      </c>
      <c r="D21" s="123">
        <f>+'[2]ST Warroom 99'!$J$8</f>
        <v>424000</v>
      </c>
      <c r="E21" s="124">
        <f t="shared" si="2"/>
        <v>0</v>
      </c>
      <c r="F21" s="123">
        <f>+'[2]ST Warroom 99'!$J$42</f>
        <v>424000</v>
      </c>
      <c r="G21" s="168">
        <f>'TX-HPLC-GL'!$E$82</f>
        <v>-2189326.5099999872</v>
      </c>
      <c r="H21" s="107">
        <f t="shared" si="1"/>
        <v>-2613326.5099999872</v>
      </c>
      <c r="I21" s="31"/>
      <c r="J21" s="31"/>
    </row>
    <row r="22" spans="1:10" x14ac:dyDescent="0.2">
      <c r="A22" s="101" t="s">
        <v>172</v>
      </c>
      <c r="B22" s="123">
        <f>'TX-EGM-FLSH'!$M$89</f>
        <v>-481536</v>
      </c>
      <c r="C22" s="65">
        <f t="shared" si="0"/>
        <v>-1464</v>
      </c>
      <c r="D22" s="60">
        <f>+'[2]ST Warroom 99'!$K$8</f>
        <v>-483000</v>
      </c>
      <c r="E22" s="124">
        <f t="shared" si="2"/>
        <v>0</v>
      </c>
      <c r="F22" s="60">
        <f>+'[2]ST Warroom 99'!$K$42</f>
        <v>-483000</v>
      </c>
      <c r="G22" s="168">
        <f>'TX-HPLC-GL'!$E$89</f>
        <v>-482999.74</v>
      </c>
      <c r="H22" s="107">
        <f t="shared" si="1"/>
        <v>0.26000000000931323</v>
      </c>
      <c r="I22" s="31"/>
      <c r="J22" s="31"/>
    </row>
    <row r="23" spans="1:10" x14ac:dyDescent="0.2">
      <c r="A23" s="101" t="s">
        <v>17</v>
      </c>
      <c r="B23" s="123">
        <f>'WE-FLSH'!$M$82</f>
        <v>6041770.2556464681</v>
      </c>
      <c r="C23" s="65">
        <f t="shared" si="0"/>
        <v>229.74435353185982</v>
      </c>
      <c r="D23" s="123">
        <f>+'[2]ST Warroom 99'!$L$8</f>
        <v>6042000</v>
      </c>
      <c r="E23" s="124">
        <f t="shared" si="2"/>
        <v>-629022</v>
      </c>
      <c r="F23" s="123">
        <f>+'[2]ST Warroom 99'!$L$42</f>
        <v>5412978</v>
      </c>
      <c r="G23" s="168">
        <f>'WE-GL '!$E$82</f>
        <v>3954770.7660000022</v>
      </c>
      <c r="H23" s="107">
        <f t="shared" si="1"/>
        <v>-1458207.2339999978</v>
      </c>
      <c r="I23" s="31"/>
      <c r="J23" s="31"/>
    </row>
    <row r="24" spans="1:10" x14ac:dyDescent="0.2">
      <c r="A24" s="101" t="s">
        <v>195</v>
      </c>
      <c r="B24" s="123">
        <f>'DEN-FLSH'!$M$82</f>
        <v>199532.61788919929</v>
      </c>
      <c r="C24" s="65">
        <f>+D24-B24</f>
        <v>467.38211080071051</v>
      </c>
      <c r="D24" s="123">
        <f>+'[2]ST Warroom 99'!$S$8</f>
        <v>200000</v>
      </c>
      <c r="E24" s="124">
        <f>+F24-D24</f>
        <v>-96495</v>
      </c>
      <c r="F24" s="123">
        <f>+'[2]ST Warroom 99'!$S$42</f>
        <v>103505</v>
      </c>
      <c r="G24" s="168">
        <f>'DEN-GL'!$E$82</f>
        <v>134035.51700000442</v>
      </c>
      <c r="H24" s="107">
        <f>G24-F24</f>
        <v>30530.517000004416</v>
      </c>
      <c r="I24" s="31"/>
      <c r="J24" s="31"/>
    </row>
    <row r="25" spans="1:10" x14ac:dyDescent="0.2">
      <c r="A25" s="101" t="s">
        <v>207</v>
      </c>
      <c r="B25" s="123">
        <f>'DEN-FLSH'!$M$89</f>
        <v>-242499</v>
      </c>
      <c r="C25" s="65">
        <f>+D25-B25</f>
        <v>499</v>
      </c>
      <c r="D25" s="123">
        <f>+'[2]ST Warroom 99'!$R$8</f>
        <v>-242000</v>
      </c>
      <c r="E25" s="124">
        <f>+F25-D25</f>
        <v>0</v>
      </c>
      <c r="F25" s="123">
        <f>+'[2]ST Warroom 99'!$R$42</f>
        <v>-242000</v>
      </c>
      <c r="G25" s="168">
        <f>'DEN-GL'!$E$89</f>
        <v>-242000.03000000003</v>
      </c>
      <c r="H25" s="107">
        <f>G25-F25</f>
        <v>-3.0000000027939677E-2</v>
      </c>
      <c r="I25" s="31"/>
      <c r="J25" s="31"/>
    </row>
    <row r="26" spans="1:10" x14ac:dyDescent="0.2">
      <c r="A26" s="101" t="s">
        <v>18</v>
      </c>
      <c r="B26" s="123">
        <f>STG_FLSH!$M$82</f>
        <v>5642370</v>
      </c>
      <c r="C26" s="65">
        <f t="shared" si="0"/>
        <v>-3370</v>
      </c>
      <c r="D26" s="123">
        <f>+'[2]ST Warroom 99'!$M$8</f>
        <v>5639000</v>
      </c>
      <c r="E26" s="124">
        <f t="shared" si="2"/>
        <v>777837</v>
      </c>
      <c r="F26" s="123">
        <f>+'[2]ST Warroom 99'!$M$42</f>
        <v>6416837</v>
      </c>
      <c r="G26" s="168">
        <f>STG_GL!$E$82</f>
        <v>5605107.3599999985</v>
      </c>
      <c r="H26" s="107">
        <f t="shared" si="1"/>
        <v>-811729.64000000153</v>
      </c>
      <c r="I26" s="31"/>
      <c r="J26" s="31"/>
    </row>
    <row r="27" spans="1:10" x14ac:dyDescent="0.2">
      <c r="A27" s="101" t="s">
        <v>154</v>
      </c>
      <c r="B27" s="123">
        <f>ONT_FLSH!$M$82</f>
        <v>146815.56289829136</v>
      </c>
      <c r="C27" s="65">
        <f t="shared" si="0"/>
        <v>184.43710170863778</v>
      </c>
      <c r="D27" s="123">
        <f>+'[2]ST Warroom 99'!$O$8</f>
        <v>147000</v>
      </c>
      <c r="E27" s="124">
        <f t="shared" si="2"/>
        <v>3617737</v>
      </c>
      <c r="F27" s="123">
        <f>+'[2]ST Warroom 99'!$O$42</f>
        <v>3764737</v>
      </c>
      <c r="G27" s="168">
        <f>'ONT_GL '!$E$82</f>
        <v>10106806.469999986</v>
      </c>
      <c r="H27" s="107">
        <f t="shared" si="1"/>
        <v>6342069.4699999858</v>
      </c>
      <c r="I27" s="31"/>
      <c r="J27" s="31"/>
    </row>
    <row r="28" spans="1:10" x14ac:dyDescent="0.2">
      <c r="A28" s="101" t="s">
        <v>159</v>
      </c>
      <c r="B28" s="123">
        <f>ONT_FLSH!$M$89</f>
        <v>446797</v>
      </c>
      <c r="C28" s="65">
        <f t="shared" si="0"/>
        <v>-1797</v>
      </c>
      <c r="D28" s="168">
        <f>+'[2]ST Warroom 99'!$P$8</f>
        <v>445000</v>
      </c>
      <c r="E28" s="124">
        <f t="shared" si="2"/>
        <v>0</v>
      </c>
      <c r="F28" s="168">
        <f>+'[2]ST Warroom 99'!$P$42</f>
        <v>445000</v>
      </c>
      <c r="G28" s="168">
        <f>+'ONT_GL '!E89</f>
        <v>445000.25</v>
      </c>
      <c r="H28" s="107">
        <f t="shared" si="1"/>
        <v>0.25</v>
      </c>
      <c r="I28" s="31"/>
      <c r="J28" s="31"/>
    </row>
    <row r="29" spans="1:10" x14ac:dyDescent="0.2">
      <c r="A29" s="138" t="s">
        <v>111</v>
      </c>
      <c r="B29" s="123">
        <f>+BUG_FLSH!M82</f>
        <v>2209.8281007977203</v>
      </c>
      <c r="C29" s="65">
        <f>+D29-B29</f>
        <v>790.17189920227975</v>
      </c>
      <c r="D29" s="123">
        <f>+'[2]ST Warroom 99'!$G$8</f>
        <v>3000</v>
      </c>
      <c r="E29" s="124">
        <f t="shared" si="2"/>
        <v>-1244</v>
      </c>
      <c r="F29" s="123">
        <f>+'[2]ST Warroom 99'!$G$42</f>
        <v>1756</v>
      </c>
      <c r="G29" s="168">
        <f>+BUG_GL!E82</f>
        <v>1755.9099999999962</v>
      </c>
      <c r="H29" s="107">
        <f t="shared" si="1"/>
        <v>-9.0000000003783498E-2</v>
      </c>
      <c r="I29" s="31"/>
      <c r="J29" s="31"/>
    </row>
    <row r="30" spans="1:10" ht="21.75" customHeight="1" thickBot="1" x14ac:dyDescent="0.25">
      <c r="A30" s="101" t="s">
        <v>10</v>
      </c>
      <c r="B30" s="61">
        <f t="shared" ref="B30:H30" si="3">SUM(B11:B29)</f>
        <v>17188138.948732201</v>
      </c>
      <c r="C30" s="61">
        <f t="shared" si="3"/>
        <v>-3138.9487321992347</v>
      </c>
      <c r="D30" s="61">
        <f t="shared" si="3"/>
        <v>17185000</v>
      </c>
      <c r="E30" s="61">
        <f t="shared" si="3"/>
        <v>3960288</v>
      </c>
      <c r="F30" s="61">
        <f t="shared" si="3"/>
        <v>21145288</v>
      </c>
      <c r="G30" s="61">
        <f>SUM(G11:G29)</f>
        <v>22108735.922400109</v>
      </c>
      <c r="H30" s="108">
        <f t="shared" si="3"/>
        <v>963447.92240010935</v>
      </c>
      <c r="I30" s="31"/>
      <c r="J30" s="31"/>
    </row>
    <row r="31" spans="1:10" ht="21" customHeight="1" thickBot="1" x14ac:dyDescent="0.25">
      <c r="A31" s="102" t="s">
        <v>19</v>
      </c>
      <c r="B31" s="103">
        <f>TOTAL!$E$91</f>
        <v>17188138.948732074</v>
      </c>
      <c r="C31" s="103">
        <f>+C30</f>
        <v>-3138.9487321992347</v>
      </c>
      <c r="D31" s="103">
        <f>+'[2]ST Warroom 99'!$V$8</f>
        <v>17185000</v>
      </c>
      <c r="E31" s="103">
        <f>+'[2]ST Warroom 99'!$V$25</f>
        <v>3960288</v>
      </c>
      <c r="F31" s="103">
        <f>+'[2]ST Warroom 99'!$V$42</f>
        <v>21145288</v>
      </c>
      <c r="G31" s="103">
        <f>TOTAL!$G$91</f>
        <v>22108735.92240018</v>
      </c>
      <c r="H31" s="179">
        <f>+[1]OAvsACT!$G$61</f>
        <v>963461.50300000235</v>
      </c>
      <c r="I31" s="31"/>
      <c r="J31" s="31"/>
    </row>
    <row r="32" spans="1:10" x14ac:dyDescent="0.2">
      <c r="B32" s="45"/>
      <c r="C32" s="45"/>
      <c r="D32" s="45"/>
      <c r="E32" s="45"/>
      <c r="F32" s="45"/>
      <c r="G32" s="45"/>
      <c r="H32" s="45">
        <f>+H31-H30</f>
        <v>13.580599893000908</v>
      </c>
      <c r="I32" s="45"/>
      <c r="J32" s="45"/>
    </row>
    <row r="33" spans="2:10" x14ac:dyDescent="0.2">
      <c r="B33" s="45">
        <f t="shared" ref="B33:G33" si="4">+B30-B31</f>
        <v>1.2665987014770508E-7</v>
      </c>
      <c r="C33" s="45">
        <f t="shared" si="4"/>
        <v>0</v>
      </c>
      <c r="D33" s="45">
        <f t="shared" si="4"/>
        <v>0</v>
      </c>
      <c r="E33" s="45">
        <f t="shared" si="4"/>
        <v>0</v>
      </c>
      <c r="F33" s="45">
        <f t="shared" si="4"/>
        <v>0</v>
      </c>
      <c r="G33" s="14">
        <f t="shared" si="4"/>
        <v>-7.0780515670776367E-8</v>
      </c>
      <c r="H33" s="45">
        <v>0</v>
      </c>
      <c r="I33" s="45"/>
      <c r="J33" s="45"/>
    </row>
    <row r="35" spans="2:10" hidden="1" x14ac:dyDescent="0.2"/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>
      <c r="C62" s="2"/>
      <c r="D62" s="2"/>
      <c r="E62" s="2"/>
      <c r="F62" s="2"/>
      <c r="G62" s="2"/>
    </row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5" spans="7:7" hidden="1" x14ac:dyDescent="0.2"/>
    <row r="87" spans="7:7" x14ac:dyDescent="0.2">
      <c r="G87" s="45"/>
    </row>
    <row r="89" spans="7:7" x14ac:dyDescent="0.2">
      <c r="G89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E14" activePane="bottomRight" state="frozen"/>
      <selection pane="topRight"/>
      <selection pane="bottomLeft"/>
      <selection pane="bottomRight" activeCell="I20" sqref="I2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0004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214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111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-3849576</v>
      </c>
      <c r="F11" s="60"/>
      <c r="G11" s="38">
        <f>-1698606-898731-268132-19940</f>
        <v>-2885409</v>
      </c>
      <c r="H11" s="60"/>
      <c r="I11" s="38">
        <f>-900000+614515+25524</f>
        <v>-259961</v>
      </c>
      <c r="J11" s="60"/>
      <c r="K11" s="38"/>
      <c r="L11" s="60"/>
      <c r="M11" s="38">
        <f>-614515-260777-25524</f>
        <v>-900816</v>
      </c>
      <c r="N11" s="60"/>
      <c r="O11" s="38">
        <v>19940</v>
      </c>
      <c r="P11" s="60"/>
      <c r="Q11" s="38"/>
      <c r="R11" s="60"/>
      <c r="S11" s="38"/>
      <c r="T11" s="60"/>
      <c r="U11" s="38">
        <v>0</v>
      </c>
      <c r="V11" s="60"/>
      <c r="W11" s="38">
        <f>-9750+5000</f>
        <v>-4750</v>
      </c>
      <c r="X11" s="60"/>
      <c r="Y11" s="38"/>
      <c r="Z11" s="60"/>
      <c r="AA11" s="38"/>
      <c r="AB11" s="60"/>
      <c r="AC11" s="38"/>
      <c r="AD11" s="60"/>
      <c r="AE11" s="38">
        <f>219019-37599</f>
        <v>181420</v>
      </c>
      <c r="AF11" s="60"/>
      <c r="AG11" s="38">
        <v>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-2943149</v>
      </c>
      <c r="F12" s="60"/>
      <c r="G12" s="38">
        <v>0</v>
      </c>
      <c r="H12" s="60"/>
      <c r="I12" s="38">
        <f>21000+17726</f>
        <v>38726</v>
      </c>
      <c r="J12" s="60"/>
      <c r="K12" s="38"/>
      <c r="L12" s="60"/>
      <c r="M12" s="38">
        <f>-21000-17726+2723</f>
        <v>-36003</v>
      </c>
      <c r="N12" s="60"/>
      <c r="O12" s="38">
        <f>-24328+15000-2989628-50876-15000+14625-10995-10200</f>
        <v>-3071402</v>
      </c>
      <c r="P12" s="60"/>
      <c r="Q12" s="38">
        <f>24328-15000+15000+10200</f>
        <v>34528</v>
      </c>
      <c r="R12" s="60"/>
      <c r="S12" s="38"/>
      <c r="T12" s="60"/>
      <c r="U12" s="38">
        <v>0</v>
      </c>
      <c r="V12" s="60"/>
      <c r="W12" s="38">
        <v>91002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-1214274</v>
      </c>
      <c r="F15" s="60"/>
      <c r="G15" s="38">
        <v>0</v>
      </c>
      <c r="H15" s="60"/>
      <c r="I15" s="38">
        <v>0</v>
      </c>
      <c r="J15" s="60"/>
      <c r="K15" s="38"/>
      <c r="L15" s="60"/>
      <c r="M15" s="38">
        <v>260777</v>
      </c>
      <c r="N15" s="60"/>
      <c r="O15" s="38">
        <v>207968</v>
      </c>
      <c r="P15" s="60"/>
      <c r="Q15" s="38"/>
      <c r="R15" s="60"/>
      <c r="S15" s="38"/>
      <c r="T15" s="60"/>
      <c r="U15" s="38"/>
      <c r="V15" s="60"/>
      <c r="W15" s="38">
        <v>-1464000</v>
      </c>
      <c r="X15" s="60"/>
      <c r="Y15" s="38"/>
      <c r="Z15" s="60"/>
      <c r="AA15" s="38"/>
      <c r="AB15" s="60"/>
      <c r="AC15" s="38"/>
      <c r="AD15" s="60"/>
      <c r="AE15" s="38">
        <v>-219019</v>
      </c>
      <c r="AF15" s="60"/>
      <c r="AG15" s="38">
        <v>0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-8006999</v>
      </c>
      <c r="F16" s="61">
        <f t="shared" si="1"/>
        <v>0</v>
      </c>
      <c r="G16" s="39">
        <f t="shared" si="1"/>
        <v>-2885409</v>
      </c>
      <c r="H16" s="61">
        <f t="shared" si="1"/>
        <v>0</v>
      </c>
      <c r="I16" s="39">
        <f t="shared" si="1"/>
        <v>-221235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-676042</v>
      </c>
      <c r="N16" s="61">
        <f t="shared" ref="N16:AG16" si="2">SUM(N11:N15)</f>
        <v>0</v>
      </c>
      <c r="O16" s="39">
        <f t="shared" si="2"/>
        <v>-2843494</v>
      </c>
      <c r="P16" s="61">
        <f>SUM(P11:P15)</f>
        <v>0</v>
      </c>
      <c r="Q16" s="39">
        <f>SUM(Q11:Q15)</f>
        <v>34528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-1377748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-37599</v>
      </c>
      <c r="AF16" s="61">
        <f t="shared" si="2"/>
        <v>0</v>
      </c>
      <c r="AG16" s="39">
        <f t="shared" si="2"/>
        <v>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6390620</v>
      </c>
      <c r="F19" s="60"/>
      <c r="G19" s="38">
        <f>2627897+1698606+898731+268132-43698</f>
        <v>5449668</v>
      </c>
      <c r="H19" s="60"/>
      <c r="I19" s="38">
        <f>900000-28500</f>
        <v>871500</v>
      </c>
      <c r="J19" s="60"/>
      <c r="K19" s="38"/>
      <c r="L19" s="60"/>
      <c r="M19" s="38">
        <f>28500+3353</f>
        <v>31853</v>
      </c>
      <c r="N19" s="60"/>
      <c r="O19" s="38">
        <f>10500</f>
        <v>10500</v>
      </c>
      <c r="P19" s="60"/>
      <c r="Q19" s="38">
        <f>-10500</f>
        <v>-10500</v>
      </c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>
        <v>37599</v>
      </c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4297017</v>
      </c>
      <c r="F20" s="60"/>
      <c r="G20" s="38"/>
      <c r="H20" s="60"/>
      <c r="I20" s="38">
        <v>285851</v>
      </c>
      <c r="J20" s="60"/>
      <c r="K20" s="38"/>
      <c r="L20" s="60"/>
      <c r="M20" s="38">
        <f>-2627897+43698-2723</f>
        <v>-2586922</v>
      </c>
      <c r="N20" s="60"/>
      <c r="O20" s="38">
        <f>4783785+1905000-207968+49251-14625+10995</f>
        <v>6526438</v>
      </c>
      <c r="P20" s="60"/>
      <c r="Q20" s="38"/>
      <c r="R20" s="60"/>
      <c r="S20" s="38"/>
      <c r="T20" s="60"/>
      <c r="U20" s="38"/>
      <c r="V20" s="60"/>
      <c r="W20" s="38">
        <v>71650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10687637</v>
      </c>
      <c r="F24" s="61">
        <f t="shared" si="4"/>
        <v>0</v>
      </c>
      <c r="G24" s="39">
        <f t="shared" si="4"/>
        <v>5449668</v>
      </c>
      <c r="H24" s="61">
        <f t="shared" si="4"/>
        <v>0</v>
      </c>
      <c r="I24" s="39">
        <f t="shared" si="4"/>
        <v>1157351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-2555069</v>
      </c>
      <c r="N24" s="61">
        <f t="shared" ref="N24:AG24" si="5">SUM(N19:N23)</f>
        <v>0</v>
      </c>
      <c r="O24" s="39">
        <f t="shared" si="5"/>
        <v>6536938</v>
      </c>
      <c r="P24" s="61">
        <f>SUM(P19:P23)</f>
        <v>0</v>
      </c>
      <c r="Q24" s="39">
        <f>SUM(Q19:Q23)</f>
        <v>-10500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71650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37599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-3983383</v>
      </c>
      <c r="F35" s="60"/>
      <c r="G35" s="38"/>
      <c r="H35" s="60"/>
      <c r="I35" s="38">
        <v>-285851</v>
      </c>
      <c r="J35" s="60"/>
      <c r="K35" s="38"/>
      <c r="L35" s="60"/>
      <c r="M35" s="38"/>
      <c r="N35" s="60"/>
      <c r="O35" s="38">
        <f>-4783785+2989628-1905000+50876-49251</f>
        <v>-3697532</v>
      </c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-3983383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-162652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-162652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-162652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-162652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>
        <f>426799</f>
        <v>426799</v>
      </c>
      <c r="J51" s="60"/>
      <c r="K51" s="38"/>
      <c r="L51" s="60"/>
      <c r="M51" s="38">
        <v>-426799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-3353</v>
      </c>
      <c r="F54" s="60"/>
      <c r="G54" s="38"/>
      <c r="H54" s="60"/>
      <c r="I54" s="38">
        <f>103765-25652+12155</f>
        <v>90268</v>
      </c>
      <c r="J54" s="60"/>
      <c r="K54" s="38"/>
      <c r="L54" s="60"/>
      <c r="M54" s="38">
        <f>-103765+25652-12155-3353</f>
        <v>-93621</v>
      </c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466875</v>
      </c>
      <c r="F55" s="60"/>
      <c r="G55" s="38">
        <v>96938</v>
      </c>
      <c r="H55" s="60"/>
      <c r="I55" s="38">
        <f>1791133-856450-330533-103417-26689-15060-11700</f>
        <v>447284</v>
      </c>
      <c r="J55" s="60"/>
      <c r="K55" s="38"/>
      <c r="L55" s="60"/>
      <c r="M55" s="38">
        <f>-1791133+856450+330533+103417+26689+15060+11700</f>
        <v>-447284</v>
      </c>
      <c r="N55" s="60"/>
      <c r="O55" s="38">
        <v>0</v>
      </c>
      <c r="P55" s="60"/>
      <c r="Q55" s="38">
        <v>276637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463522</v>
      </c>
      <c r="F56" s="61">
        <f t="shared" si="16"/>
        <v>0</v>
      </c>
      <c r="G56" s="39">
        <f t="shared" si="16"/>
        <v>96938</v>
      </c>
      <c r="H56" s="61">
        <f t="shared" si="16"/>
        <v>0</v>
      </c>
      <c r="I56" s="39">
        <f t="shared" si="16"/>
        <v>537552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-540905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276637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>
        <v>-3417209</v>
      </c>
      <c r="J70" s="60"/>
      <c r="K70" s="38"/>
      <c r="L70" s="60"/>
      <c r="M70" s="38">
        <v>3417209</v>
      </c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-3417209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3417209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1376812</v>
      </c>
      <c r="F74" s="60"/>
      <c r="G74" s="38">
        <f>1698606-446250-96938-43122-6000+450</f>
        <v>1106746</v>
      </c>
      <c r="H74" s="60"/>
      <c r="I74" s="38">
        <f>865000-710775+446250+15750</f>
        <v>616225</v>
      </c>
      <c r="J74" s="60"/>
      <c r="K74" s="38"/>
      <c r="L74" s="60"/>
      <c r="M74" s="38">
        <f>-865000+710775-450</f>
        <v>-154675</v>
      </c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>
        <f>1464000+9750</f>
        <v>1473750</v>
      </c>
      <c r="X74" s="60"/>
      <c r="Y74" s="38">
        <v>-15750</v>
      </c>
      <c r="Z74" s="60"/>
      <c r="AA74" s="38">
        <v>43122</v>
      </c>
      <c r="AB74" s="60"/>
      <c r="AC74" s="38">
        <v>0</v>
      </c>
      <c r="AD74" s="60"/>
      <c r="AE74" s="38">
        <f>-1698606+6000</f>
        <v>-1692606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>
        <v>-140878</v>
      </c>
      <c r="J75" s="60"/>
      <c r="K75" s="38"/>
      <c r="L75" s="60"/>
      <c r="M75" s="38">
        <v>140878</v>
      </c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-276637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>
        <v>-276637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3767943</v>
      </c>
      <c r="H82" s="91">
        <f>H16+H24+H29+H36+H43+H45+H47+H49</f>
        <v>0</v>
      </c>
      <c r="I82" s="92">
        <f>SUM(I72:I81)+I16+I24+I29+I36+I43+I45+I47+I49+I51+I56+I61+I66</f>
        <v>-1041395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-795403</v>
      </c>
      <c r="N82" s="91">
        <f>N16+N24+N29+N36+N43+N45+N47+N49</f>
        <v>0</v>
      </c>
      <c r="O82" s="92">
        <f>SUM(O72:O81)+O16+O24+O29+O36+O43+O45+O47+O49+O51+O56+O61+O66</f>
        <v>3693444</v>
      </c>
      <c r="P82" s="91">
        <f>P16+P24+P29+P36+P43+P45+P47+P49</f>
        <v>0</v>
      </c>
      <c r="Q82" s="92">
        <f>SUM(Q72:Q81)+Q16+Q24+Q29+Q36+Q43+Q45+Q47+Q49+Q51+Q56+Q61+Q66</f>
        <v>24028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-15750</v>
      </c>
      <c r="Z82" s="91">
        <f>Z16+Z24+Z29+Z36+Z43+Z45+Z47+Z49</f>
        <v>0</v>
      </c>
      <c r="AA82" s="92">
        <f>SUM(AA72:AA81)+AA16+AA24+AA29+AA36+AA43+AA45+AA47+AA49+AA51+AA56+AA61+AA66</f>
        <v>43122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-1692606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Y65" activePane="bottomRight" state="frozen"/>
      <selection pane="topRight"/>
      <selection pane="bottomLeft"/>
      <selection pane="bottomRight" activeCell="C75" sqref="C7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0004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214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111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>G12+K12+M12+O12+Q12+U12+W12+AA12+AC12+AG12+Y12+I12+AE12+S12</f>
        <v>29247687.849999998</v>
      </c>
      <c r="F12" s="65"/>
      <c r="G12" s="38">
        <v>8163324.2599999998</v>
      </c>
      <c r="H12" s="65"/>
      <c r="I12" s="38">
        <v>322086.75</v>
      </c>
      <c r="J12" s="65">
        <v>0</v>
      </c>
      <c r="K12" s="38">
        <v>4161059.8</v>
      </c>
      <c r="L12" s="65"/>
      <c r="M12" s="38">
        <v>-147318.39000000001</v>
      </c>
      <c r="N12" s="65"/>
      <c r="O12" s="38">
        <v>661464.13</v>
      </c>
      <c r="P12" s="65"/>
      <c r="Q12" s="38">
        <v>5737317.9199999999</v>
      </c>
      <c r="R12" s="65"/>
      <c r="S12" s="38">
        <v>101814</v>
      </c>
      <c r="T12" s="65"/>
      <c r="U12" s="38">
        <v>-2268</v>
      </c>
      <c r="V12" s="65"/>
      <c r="W12" s="38">
        <v>-492803.1</v>
      </c>
      <c r="X12" s="65">
        <v>0</v>
      </c>
      <c r="Y12" s="38">
        <v>1284480.93</v>
      </c>
      <c r="Z12" s="65"/>
      <c r="AA12" s="38">
        <v>0</v>
      </c>
      <c r="AB12" s="65">
        <v>0</v>
      </c>
      <c r="AC12" s="38">
        <v>10283984.57</v>
      </c>
      <c r="AD12" s="65"/>
      <c r="AE12" s="38">
        <v>-825455.02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215</v>
      </c>
      <c r="D13" s="60">
        <f t="shared" si="0"/>
        <v>0</v>
      </c>
      <c r="E13" s="229">
        <f t="shared" si="0"/>
        <v>-11679248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-105930027+94250779</f>
        <v>-11679248</v>
      </c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227">
        <f t="shared" si="1"/>
        <v>17568439.849999998</v>
      </c>
      <c r="F16" s="61">
        <f t="shared" si="1"/>
        <v>0</v>
      </c>
      <c r="G16" s="39">
        <f t="shared" si="1"/>
        <v>8163324.2599999998</v>
      </c>
      <c r="H16" s="61">
        <f>SUM(H11:H15)</f>
        <v>0</v>
      </c>
      <c r="I16" s="39">
        <f>SUM(I11:I15)</f>
        <v>322086.75</v>
      </c>
      <c r="J16" s="61">
        <f t="shared" si="1"/>
        <v>0</v>
      </c>
      <c r="K16" s="39">
        <f t="shared" si="1"/>
        <v>4161059.8</v>
      </c>
      <c r="L16" s="61">
        <f t="shared" si="1"/>
        <v>0</v>
      </c>
      <c r="M16" s="39">
        <f t="shared" si="1"/>
        <v>-147318.39000000001</v>
      </c>
      <c r="N16" s="61">
        <f t="shared" si="1"/>
        <v>0</v>
      </c>
      <c r="O16" s="39">
        <f t="shared" si="1"/>
        <v>661464.13</v>
      </c>
      <c r="P16" s="61">
        <f t="shared" si="1"/>
        <v>0</v>
      </c>
      <c r="Q16" s="39">
        <f t="shared" si="1"/>
        <v>5737317.9199999999</v>
      </c>
      <c r="R16" s="61">
        <f>SUM(R11:R15)</f>
        <v>0</v>
      </c>
      <c r="S16" s="39">
        <f>SUM(S11:S15)</f>
        <v>101814</v>
      </c>
      <c r="T16" s="61">
        <f t="shared" si="1"/>
        <v>0</v>
      </c>
      <c r="U16" s="39">
        <f t="shared" si="1"/>
        <v>-2268</v>
      </c>
      <c r="V16" s="61">
        <f t="shared" si="1"/>
        <v>0</v>
      </c>
      <c r="W16" s="39">
        <f t="shared" si="1"/>
        <v>-492803.1</v>
      </c>
      <c r="X16" s="61">
        <f>SUM(X11:X15)</f>
        <v>0</v>
      </c>
      <c r="Y16" s="39">
        <f>SUM(Y11:Y15)</f>
        <v>1284480.93</v>
      </c>
      <c r="Z16" s="61">
        <f t="shared" si="1"/>
        <v>0</v>
      </c>
      <c r="AA16" s="39">
        <f t="shared" si="1"/>
        <v>-11679248</v>
      </c>
      <c r="AB16" s="61">
        <f t="shared" si="1"/>
        <v>0</v>
      </c>
      <c r="AC16" s="39">
        <f t="shared" si="1"/>
        <v>10283984.57</v>
      </c>
      <c r="AD16" s="61">
        <f>SUM(AD11:AD15)</f>
        <v>0</v>
      </c>
      <c r="AE16" s="39">
        <f>SUM(AE11:AE15)</f>
        <v>-825455.02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-36079787.010000005</v>
      </c>
      <c r="F20" s="65"/>
      <c r="G20" s="38">
        <v>-8580865.2799999993</v>
      </c>
      <c r="H20" s="65"/>
      <c r="I20" s="38">
        <v>134354.32999999999</v>
      </c>
      <c r="J20" s="65"/>
      <c r="K20" s="38">
        <v>-8676527.7699999996</v>
      </c>
      <c r="L20" s="65"/>
      <c r="M20" s="38">
        <v>-62849.97</v>
      </c>
      <c r="N20" s="65"/>
      <c r="O20" s="38">
        <v>2449180.38</v>
      </c>
      <c r="P20" s="65"/>
      <c r="Q20" s="38">
        <v>-7763012.3300000001</v>
      </c>
      <c r="R20" s="65"/>
      <c r="S20" s="38">
        <v>-312447.7</v>
      </c>
      <c r="T20" s="65"/>
      <c r="U20" s="38">
        <v>0</v>
      </c>
      <c r="V20" s="65"/>
      <c r="W20" s="38">
        <v>56392.45</v>
      </c>
      <c r="X20" s="65"/>
      <c r="Y20" s="38">
        <v>-1549358.59</v>
      </c>
      <c r="Z20" s="65"/>
      <c r="AA20" s="38">
        <v>0</v>
      </c>
      <c r="AB20" s="65">
        <v>0</v>
      </c>
      <c r="AC20" s="38">
        <v>-11993672.02</v>
      </c>
      <c r="AD20" s="65"/>
      <c r="AE20" s="38">
        <v>219019.49</v>
      </c>
      <c r="AF20" s="65"/>
      <c r="AG20" s="38">
        <v>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227">
        <f t="shared" si="3"/>
        <v>-36079787.010000005</v>
      </c>
      <c r="F24" s="61">
        <f t="shared" si="3"/>
        <v>0</v>
      </c>
      <c r="G24" s="39">
        <f t="shared" si="3"/>
        <v>-8580865.2799999993</v>
      </c>
      <c r="H24" s="61">
        <f>SUM(H19:H23)</f>
        <v>0</v>
      </c>
      <c r="I24" s="39">
        <f>SUM(I19:I23)</f>
        <v>134354.32999999999</v>
      </c>
      <c r="J24" s="61">
        <f t="shared" si="3"/>
        <v>0</v>
      </c>
      <c r="K24" s="39">
        <f t="shared" si="3"/>
        <v>-8676527.7699999996</v>
      </c>
      <c r="L24" s="61">
        <f t="shared" si="3"/>
        <v>0</v>
      </c>
      <c r="M24" s="39">
        <f t="shared" si="3"/>
        <v>-62849.97</v>
      </c>
      <c r="N24" s="61">
        <f t="shared" si="3"/>
        <v>0</v>
      </c>
      <c r="O24" s="39">
        <f t="shared" si="3"/>
        <v>2449180.38</v>
      </c>
      <c r="P24" s="61">
        <f t="shared" si="3"/>
        <v>0</v>
      </c>
      <c r="Q24" s="39">
        <f t="shared" si="3"/>
        <v>-7763012.3300000001</v>
      </c>
      <c r="R24" s="61">
        <f>SUM(R19:R23)</f>
        <v>0</v>
      </c>
      <c r="S24" s="39">
        <f>SUM(S19:S23)</f>
        <v>-312447.7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56392.45</v>
      </c>
      <c r="X24" s="61">
        <f>SUM(X19:X23)</f>
        <v>0</v>
      </c>
      <c r="Y24" s="39">
        <f>SUM(Y19:Y23)</f>
        <v>-1549358.59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-11993672.02</v>
      </c>
      <c r="AD24" s="61">
        <f>SUM(AD19:AD23)</f>
        <v>0</v>
      </c>
      <c r="AE24" s="39">
        <f>SUM(AE19:AE23)</f>
        <v>219019.49</v>
      </c>
      <c r="AF24" s="61">
        <f t="shared" si="3"/>
        <v>0</v>
      </c>
      <c r="AG24" s="39">
        <f t="shared" si="3"/>
        <v>0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-1572932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-1572932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-1572932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-1572932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143042910.03</v>
      </c>
      <c r="F70" s="60"/>
      <c r="G70" s="38">
        <v>6568732.1799999997</v>
      </c>
      <c r="H70" s="60"/>
      <c r="I70" s="38">
        <v>9152329.7200000007</v>
      </c>
      <c r="J70" s="60"/>
      <c r="K70" s="38">
        <v>6531251.8700000001</v>
      </c>
      <c r="L70" s="60"/>
      <c r="M70" s="38">
        <v>0</v>
      </c>
      <c r="N70" s="60"/>
      <c r="O70" s="38">
        <v>106722.64</v>
      </c>
      <c r="P70" s="60">
        <v>0</v>
      </c>
      <c r="Q70" s="38">
        <v>9165964</v>
      </c>
      <c r="R70" s="60"/>
      <c r="S70" s="38">
        <v>0</v>
      </c>
      <c r="T70" s="60"/>
      <c r="U70" s="38">
        <v>0</v>
      </c>
      <c r="V70" s="60">
        <v>0</v>
      </c>
      <c r="W70" s="38">
        <v>-3964571.46</v>
      </c>
      <c r="X70" s="60">
        <v>0</v>
      </c>
      <c r="Y70" s="38">
        <v>0</v>
      </c>
      <c r="Z70" s="60">
        <v>0</v>
      </c>
      <c r="AA70" s="38">
        <v>115872719</v>
      </c>
      <c r="AB70" s="60"/>
      <c r="AC70" s="38">
        <v>-287595.48</v>
      </c>
      <c r="AD70" s="60"/>
      <c r="AE70" s="38">
        <v>-102642.44</v>
      </c>
      <c r="AF70" s="60"/>
      <c r="AG70" s="38">
        <v>0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-98588286.060000002</v>
      </c>
      <c r="F71" s="60"/>
      <c r="G71" s="38">
        <v>-5834128</v>
      </c>
      <c r="H71" s="60"/>
      <c r="I71" s="38">
        <f>1948054-49073</f>
        <v>1898981</v>
      </c>
      <c r="J71" s="60"/>
      <c r="K71" s="38">
        <v>-1165618</v>
      </c>
      <c r="L71" s="60"/>
      <c r="M71" s="38">
        <v>0</v>
      </c>
      <c r="N71" s="60"/>
      <c r="O71" s="38">
        <v>0</v>
      </c>
      <c r="P71" s="60"/>
      <c r="Q71" s="38">
        <v>-4676254</v>
      </c>
      <c r="R71" s="60"/>
      <c r="S71" s="38">
        <v>-1275.04</v>
      </c>
      <c r="T71" s="60"/>
      <c r="U71" s="38">
        <v>0</v>
      </c>
      <c r="V71" s="60"/>
      <c r="W71" s="38">
        <v>8691498</v>
      </c>
      <c r="X71" s="60"/>
      <c r="Y71" s="38">
        <v>0</v>
      </c>
      <c r="Z71" s="60"/>
      <c r="AA71" s="38">
        <v>-98380002</v>
      </c>
      <c r="AB71" s="60"/>
      <c r="AC71" s="38">
        <v>-115486.02</v>
      </c>
      <c r="AD71" s="60"/>
      <c r="AE71" s="38">
        <v>344118</v>
      </c>
      <c r="AF71" s="60"/>
      <c r="AG71" s="38">
        <v>649880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30">
        <f t="shared" si="13"/>
        <v>44454623.969999999</v>
      </c>
      <c r="F72" s="61">
        <f t="shared" si="13"/>
        <v>0</v>
      </c>
      <c r="G72" s="183">
        <f t="shared" si="13"/>
        <v>734604.1799999997</v>
      </c>
      <c r="H72" s="61">
        <f>SUM(H70:H71)</f>
        <v>0</v>
      </c>
      <c r="I72" s="183">
        <f>SUM(I70:I71)</f>
        <v>11051310.720000001</v>
      </c>
      <c r="J72" s="61">
        <f t="shared" si="13"/>
        <v>0</v>
      </c>
      <c r="K72" s="183">
        <f t="shared" si="13"/>
        <v>5365633.87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106722.64</v>
      </c>
      <c r="P72" s="61">
        <f t="shared" si="13"/>
        <v>0</v>
      </c>
      <c r="Q72" s="39">
        <f t="shared" si="13"/>
        <v>4489710</v>
      </c>
      <c r="R72" s="61">
        <f>SUM(R70:R71)</f>
        <v>0</v>
      </c>
      <c r="S72" s="39">
        <f>SUM(S70:S71)</f>
        <v>-1275.04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4726926.54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17492717</v>
      </c>
      <c r="AB72" s="61">
        <f t="shared" si="13"/>
        <v>0</v>
      </c>
      <c r="AC72" s="39">
        <f t="shared" si="13"/>
        <v>-403081.5</v>
      </c>
      <c r="AD72" s="61">
        <f>SUM(AD70:AD71)</f>
        <v>0</v>
      </c>
      <c r="AE72" s="183">
        <f>SUM(AE70:AE71)</f>
        <v>241475.56</v>
      </c>
      <c r="AF72" s="61">
        <f t="shared" si="13"/>
        <v>0</v>
      </c>
      <c r="AG72" s="183">
        <f t="shared" si="13"/>
        <v>649880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229">
        <f t="shared" ref="E73:E81" si="15">G73+K73+M73+O73+Q73+U73+W73+AA73+AC73+AG73+Y73+I73+AE73+S73</f>
        <v>-21904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-21904</v>
      </c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-9420528.2999999989</v>
      </c>
      <c r="F74" s="65"/>
      <c r="G74" s="66">
        <f>-8806612.92</f>
        <v>-8806612.9199999999</v>
      </c>
      <c r="H74" s="65"/>
      <c r="I74" s="66">
        <v>-974845.56</v>
      </c>
      <c r="J74" s="65"/>
      <c r="K74" s="66">
        <f>-380535.26+152019.57-37140-131360.41</f>
        <v>-397016.1</v>
      </c>
      <c r="L74" s="65"/>
      <c r="M74" s="66">
        <v>0</v>
      </c>
      <c r="N74" s="65"/>
      <c r="O74" s="66">
        <v>-2473244.5</v>
      </c>
      <c r="P74" s="65"/>
      <c r="Q74" s="66">
        <v>1695017.09</v>
      </c>
      <c r="R74" s="65"/>
      <c r="S74" s="66">
        <f>100495.62+220.44</f>
        <v>100716.06</v>
      </c>
      <c r="T74" s="65"/>
      <c r="U74" s="66">
        <v>0</v>
      </c>
      <c r="V74" s="65"/>
      <c r="W74" s="66">
        <v>-35140.76</v>
      </c>
      <c r="X74" s="65"/>
      <c r="Y74" s="66">
        <f>-4536384.85+3803.21</f>
        <v>-4532581.6399999997</v>
      </c>
      <c r="Z74" s="65"/>
      <c r="AA74" s="180">
        <v>968914.24</v>
      </c>
      <c r="AB74" s="65"/>
      <c r="AC74" s="180">
        <v>3384860.2</v>
      </c>
      <c r="AD74" s="65"/>
      <c r="AE74" s="66">
        <v>1649405.59</v>
      </c>
      <c r="AF74" s="65"/>
      <c r="AG74" s="180">
        <f>69235.8-69235.8</f>
        <v>0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188800</v>
      </c>
      <c r="F75" s="65"/>
      <c r="G75" s="38">
        <v>26000</v>
      </c>
      <c r="H75" s="65"/>
      <c r="I75" s="38">
        <v>0</v>
      </c>
      <c r="J75" s="65"/>
      <c r="K75" s="38">
        <v>162800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-3208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/>
      <c r="T76" s="60"/>
      <c r="U76" s="38"/>
      <c r="V76" s="60"/>
      <c r="W76" s="38"/>
      <c r="X76" s="60"/>
      <c r="Y76" s="38"/>
      <c r="Z76" s="60"/>
      <c r="AA76" s="38">
        <v>-3208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276559</v>
      </c>
      <c r="F77" s="65"/>
      <c r="G77" s="38"/>
      <c r="H77" s="65"/>
      <c r="I77" s="38"/>
      <c r="J77" s="65"/>
      <c r="K77" s="38">
        <v>276559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276637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276637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15666700.50999999</v>
      </c>
      <c r="F82" s="91">
        <f>F16+F24+F29+F36+F43+F45+F47+F49</f>
        <v>0</v>
      </c>
      <c r="G82" s="92">
        <f>SUM(G72:G81)+G16+G24+G29+G36+G43+G45+G47+G49+G51+G56+G61+G66</f>
        <v>-8463549.7599999998</v>
      </c>
      <c r="H82" s="91">
        <f>H16+H24+H29+H36+H43+H45+H47+H49</f>
        <v>0</v>
      </c>
      <c r="I82" s="92">
        <f>SUM(I72:I81)+I16+I24+I29+I36+I43+I45+I47+I49+I51+I56+I61+I66</f>
        <v>10532906.24</v>
      </c>
      <c r="J82" s="91">
        <f>J16+J24+J29+J36+J43+J45+J47+J49</f>
        <v>0</v>
      </c>
      <c r="K82" s="92">
        <f>SUM(K72:K81)+K16+K24+K29+K36+K43+K45+K47+K49+K51+K56+K61+K66</f>
        <v>892508.80000000075</v>
      </c>
      <c r="L82" s="91">
        <f>L16+L24+L29+L36+L43+L45+L47+L49</f>
        <v>0</v>
      </c>
      <c r="M82" s="92">
        <f>SUM(M72:M81)+M16+M24+M29+M36+M43+M45+M47+M49+M51+M56+M61+M66</f>
        <v>-210168.36000000002</v>
      </c>
      <c r="N82" s="91">
        <f>N16+N24+N29+N36+N43+N45+N47+N49</f>
        <v>0</v>
      </c>
      <c r="O82" s="92">
        <f>SUM(O72:O81)+O16+O24+O29+O36+O43+O45+O47+O49+O51+O56+O61+O66</f>
        <v>744122.64999999991</v>
      </c>
      <c r="P82" s="91">
        <f>P16+P24+P29+P36+P43+P45+P47+P49</f>
        <v>0</v>
      </c>
      <c r="Q82" s="92">
        <f>SUM(Q72:Q81)+Q16+Q24+Q29+Q36+Q43+Q45+Q47+Q49+Q51+Q56+Q61+Q66</f>
        <v>4159032.6799999997</v>
      </c>
      <c r="R82" s="91">
        <f>R16+R24+R29+R36+R43+R45+R47+R49</f>
        <v>0</v>
      </c>
      <c r="S82" s="92">
        <f>SUM(S72:S81)+S16+S24+S29+S36+S43+S45+S47+S49+S51+S56+S61+S66</f>
        <v>165444.32</v>
      </c>
      <c r="T82" s="91">
        <f>T16+T24+T29+T36+T43+T45+T47+T49</f>
        <v>0</v>
      </c>
      <c r="U82" s="92">
        <f>SUM(U72:U81)+U16+U24+U29+U36+U43+U45+U47+U49+U51+U56+U61+U66</f>
        <v>-2268</v>
      </c>
      <c r="V82" s="91">
        <f>V16+V24+V29+V36+V43+V45+V47+V49</f>
        <v>0</v>
      </c>
      <c r="W82" s="92">
        <f>SUM(W72:W81)+W16+W24+W29+W36+W43+W45+W47+W49+W51+W56+W61+W66</f>
        <v>4255375.1300000008</v>
      </c>
      <c r="X82" s="91">
        <f>X16+X24+X29+X36+X43+X45+X47+X49</f>
        <v>0</v>
      </c>
      <c r="Y82" s="92">
        <f>SUM(Y72:Y81)+Y16+Y24+Y29+Y36+Y43+Y45+Y47+Y49+Y51+Y56+Y61+Y66</f>
        <v>-6370391.2999999998</v>
      </c>
      <c r="Z82" s="91">
        <f>Z16+Z24+Z29+Z36+Z43+Z45+Z47+Z49</f>
        <v>0</v>
      </c>
      <c r="AA82" s="92">
        <f>SUM(AA72:AA81)+AA16+AA24+AA29+AA36+AA43+AA45+AA47+AA49+AA51+AA56+AA61+AA66</f>
        <v>6757271.2399999984</v>
      </c>
      <c r="AB82" s="91">
        <f>AB16+AB24+AB29+AB36+AB43+AB45+AB47+AB49</f>
        <v>0</v>
      </c>
      <c r="AC82" s="92">
        <f>SUM(AC72:AC81)+AC16+AC24+AC29+AC36+AC43+AC45+AC47+AC49+AC51+AC56+AC61+AC66</f>
        <v>1272091.25</v>
      </c>
      <c r="AD82" s="91">
        <f>AD16+AD24+AD29+AD36+AD43+AD45+AD47+AD49</f>
        <v>0</v>
      </c>
      <c r="AE82" s="92">
        <f>SUM(AE72:AE81)+AE16+AE24+AE29+AE36+AE43+AE45+AE47+AE49+AE51+AE56+AE61+AE66</f>
        <v>1284445.6200000001</v>
      </c>
      <c r="AF82" s="91">
        <f>AF16+AF24+AF29+AF36+AF43+AF45+AF47+AF49</f>
        <v>0</v>
      </c>
      <c r="AG82" s="92">
        <f>SUM(AG72:AG81)+AG16+AG24+AG29+AG36+AG43+AG45+AG47+AG49+AG51+AG56+AG61+AG66</f>
        <v>649880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162</v>
      </c>
      <c r="D86" s="60">
        <f t="shared" ref="D86:E88" si="16">F86+J86+L86+N86+P86+T86+V86+Z86+AB86+AF86+X86+H86+AD86+R86</f>
        <v>0</v>
      </c>
      <c r="E86" s="229">
        <f t="shared" si="16"/>
        <v>1738983.46</v>
      </c>
      <c r="F86" s="145"/>
      <c r="G86" s="145">
        <v>0</v>
      </c>
      <c r="H86" s="145"/>
      <c r="I86" s="145">
        <v>0</v>
      </c>
      <c r="J86" s="145"/>
      <c r="K86" s="184">
        <v>-272021.02</v>
      </c>
      <c r="L86" s="145"/>
      <c r="M86" s="145"/>
      <c r="N86" s="145"/>
      <c r="O86" s="145"/>
      <c r="P86" s="145"/>
      <c r="Q86" s="145"/>
      <c r="R86" s="145"/>
      <c r="S86" s="145">
        <v>-292798.03000000003</v>
      </c>
      <c r="T86" s="145"/>
      <c r="U86" s="145"/>
      <c r="V86" s="145"/>
      <c r="W86" s="145">
        <v>0</v>
      </c>
      <c r="X86" s="145"/>
      <c r="Y86" s="145">
        <f>-30350.77+104.99+1573184.83+129567.21+16038</f>
        <v>1688544.26</v>
      </c>
      <c r="Z86" s="145"/>
      <c r="AA86" s="145"/>
      <c r="AB86" s="145"/>
      <c r="AC86" s="145">
        <v>615258.25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-12760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-875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-920</v>
      </c>
      <c r="Z87" s="146">
        <f>AB87+AF87+AH87+AJ87+AL87+AN87+AP87+AR87+AT87+AV87</f>
        <v>0</v>
      </c>
      <c r="AA87" s="146"/>
      <c r="AB87" s="146"/>
      <c r="AC87" s="146">
        <v>-10965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-2140971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-2140971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-414747.54000000004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-272021.02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-293673.03000000003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-453346.74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604293.25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15251952.969999991</v>
      </c>
      <c r="F91" s="160">
        <f t="shared" si="19"/>
        <v>0</v>
      </c>
      <c r="G91" s="160">
        <f t="shared" si="19"/>
        <v>-8463549.7599999998</v>
      </c>
      <c r="H91" s="160">
        <f>+H82+H89</f>
        <v>0</v>
      </c>
      <c r="I91" s="160">
        <f>+I82+I89</f>
        <v>10532906.24</v>
      </c>
      <c r="J91" s="160">
        <f t="shared" si="19"/>
        <v>0</v>
      </c>
      <c r="K91" s="160">
        <f t="shared" si="19"/>
        <v>620487.78000000073</v>
      </c>
      <c r="L91" s="160">
        <f t="shared" si="19"/>
        <v>0</v>
      </c>
      <c r="M91" s="160">
        <f t="shared" si="19"/>
        <v>-210168.36000000002</v>
      </c>
      <c r="N91" s="160">
        <f t="shared" si="19"/>
        <v>0</v>
      </c>
      <c r="O91" s="160">
        <f t="shared" si="19"/>
        <v>744122.64999999991</v>
      </c>
      <c r="P91" s="160">
        <f t="shared" ref="P91:AG91" si="20">+P82+P89</f>
        <v>0</v>
      </c>
      <c r="Q91" s="160">
        <f t="shared" si="20"/>
        <v>4159032.6799999997</v>
      </c>
      <c r="R91" s="160">
        <f>+R82+R89</f>
        <v>0</v>
      </c>
      <c r="S91" s="160">
        <f>+S82+S89</f>
        <v>-128228.71000000002</v>
      </c>
      <c r="T91" s="160">
        <f t="shared" si="20"/>
        <v>0</v>
      </c>
      <c r="U91" s="160">
        <f t="shared" si="20"/>
        <v>-2268</v>
      </c>
      <c r="V91" s="160">
        <f t="shared" si="20"/>
        <v>0</v>
      </c>
      <c r="W91" s="160">
        <f t="shared" si="20"/>
        <v>4255375.1300000008</v>
      </c>
      <c r="X91" s="160">
        <f>+X82+X89</f>
        <v>0</v>
      </c>
      <c r="Y91" s="160">
        <f>+Y82+Y89</f>
        <v>-6823738.04</v>
      </c>
      <c r="Z91" s="160">
        <f t="shared" si="20"/>
        <v>0</v>
      </c>
      <c r="AA91" s="160">
        <f t="shared" si="20"/>
        <v>6757271.2399999984</v>
      </c>
      <c r="AB91" s="160">
        <f t="shared" si="20"/>
        <v>0</v>
      </c>
      <c r="AC91" s="160">
        <f t="shared" si="20"/>
        <v>1876384.5</v>
      </c>
      <c r="AD91" s="160">
        <f>+AD82+AD89</f>
        <v>0</v>
      </c>
      <c r="AE91" s="160">
        <f>+AE82+AE89</f>
        <v>1284445.6200000001</v>
      </c>
      <c r="AF91" s="160">
        <f t="shared" si="20"/>
        <v>0</v>
      </c>
      <c r="AG91" s="160">
        <f t="shared" si="20"/>
        <v>649880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-16252627.460000008</v>
      </c>
      <c r="G94" s="163">
        <f>+G12+G20+G74</f>
        <v>-9224153.9399999995</v>
      </c>
      <c r="I94" s="163">
        <f>+I12+I20+I74</f>
        <v>-518404.4800000001</v>
      </c>
      <c r="K94" s="163">
        <f>+K12+K20+K74</f>
        <v>-4912484.0699999994</v>
      </c>
      <c r="M94" s="163">
        <f>+M12+M20+M74</f>
        <v>-210168.36000000002</v>
      </c>
      <c r="O94" s="163">
        <f>+O12+O20+O74</f>
        <v>637400.00999999978</v>
      </c>
      <c r="Q94" s="163">
        <f>+Q12+Q20+Q74</f>
        <v>-330677.32000000007</v>
      </c>
      <c r="S94" s="163">
        <f>+S12+S20+S74</f>
        <v>-109917.64000000001</v>
      </c>
      <c r="U94" s="163">
        <f>+U12+U20+U74</f>
        <v>-2268</v>
      </c>
      <c r="W94" s="163">
        <f>+W12+W20+W74</f>
        <v>-471551.41</v>
      </c>
      <c r="Y94" s="163">
        <f>+Y12+Y20+Y74</f>
        <v>-4797459.3</v>
      </c>
      <c r="AA94" s="163">
        <f>+AA12+AA20+AA74</f>
        <v>968914.24</v>
      </c>
      <c r="AC94" s="163">
        <f>+AC12+AC20+AC74</f>
        <v>1675172.7500000009</v>
      </c>
      <c r="AE94" s="163">
        <f>+AE12+AE20+AE74</f>
        <v>1042970.06</v>
      </c>
      <c r="AG94" s="163">
        <f>+AG12+AG20+AG74</f>
        <v>0</v>
      </c>
    </row>
    <row r="95" spans="1:34" x14ac:dyDescent="0.2">
      <c r="A95" s="4"/>
      <c r="B95" s="3"/>
      <c r="E95" s="171">
        <v>-16252627</v>
      </c>
    </row>
    <row r="96" spans="1:34" x14ac:dyDescent="0.2">
      <c r="A96" s="4"/>
      <c r="B96" s="3"/>
      <c r="E96" s="171">
        <f>+E94-E95</f>
        <v>-0.46000000834465027</v>
      </c>
    </row>
    <row r="97" spans="1:5" x14ac:dyDescent="0.2">
      <c r="A97" s="4"/>
      <c r="B97" s="3"/>
      <c r="E97" s="171">
        <v>0</v>
      </c>
    </row>
    <row r="98" spans="1:5" x14ac:dyDescent="0.2">
      <c r="A98" s="4"/>
      <c r="B98" s="3"/>
      <c r="E98" s="171">
        <f>+E97-E96</f>
        <v>0.46000000834465027</v>
      </c>
    </row>
    <row r="99" spans="1:5" x14ac:dyDescent="0.2">
      <c r="A99" s="4"/>
      <c r="B99" s="3"/>
      <c r="E99" s="171">
        <v>0</v>
      </c>
    </row>
    <row r="100" spans="1:5" x14ac:dyDescent="0.2">
      <c r="A100" s="4"/>
      <c r="B100" s="3"/>
      <c r="E100" s="171">
        <f>+E98+E99</f>
        <v>0.46000000834465027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79197220</v>
      </c>
      <c r="E11" s="146">
        <v>231099013</v>
      </c>
      <c r="F11" s="60">
        <f>H11-D11</f>
        <v>0</v>
      </c>
      <c r="G11" s="37">
        <f>I11-E11</f>
        <v>0</v>
      </c>
      <c r="H11" s="65">
        <f t="shared" ref="H11:I15" si="0">D11</f>
        <v>79197220</v>
      </c>
      <c r="I11" s="66">
        <f t="shared" si="0"/>
        <v>231099013</v>
      </c>
      <c r="J11" s="37"/>
      <c r="K11" s="38"/>
      <c r="L11" s="60">
        <f t="shared" ref="L11:M15" si="1">H11+J11</f>
        <v>79197220</v>
      </c>
      <c r="M11" s="38">
        <f t="shared" si="1"/>
        <v>231099013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51249296</v>
      </c>
      <c r="E13" s="146">
        <v>149961246</v>
      </c>
      <c r="F13" s="60">
        <f t="shared" si="2"/>
        <v>0</v>
      </c>
      <c r="G13" s="37">
        <f t="shared" si="2"/>
        <v>0</v>
      </c>
      <c r="H13" s="65">
        <f t="shared" si="0"/>
        <v>51249296</v>
      </c>
      <c r="I13" s="66">
        <f t="shared" si="0"/>
        <v>149961246</v>
      </c>
      <c r="J13" s="37"/>
      <c r="K13" s="38"/>
      <c r="L13" s="60">
        <f t="shared" si="1"/>
        <v>51249296</v>
      </c>
      <c r="M13" s="38">
        <f t="shared" si="1"/>
        <v>149961246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130446516</v>
      </c>
      <c r="E16" s="166">
        <v>381060259</v>
      </c>
      <c r="F16" s="61">
        <f t="shared" ref="F16:M16" si="3">SUM(F11:F15)</f>
        <v>0</v>
      </c>
      <c r="G16" s="39">
        <f t="shared" si="3"/>
        <v>0</v>
      </c>
      <c r="H16" s="61">
        <f>SUM(H11:H15)</f>
        <v>130446516</v>
      </c>
      <c r="I16" s="39">
        <f>SUM(I11:I15)</f>
        <v>381060259</v>
      </c>
      <c r="J16" s="133">
        <f t="shared" si="3"/>
        <v>0</v>
      </c>
      <c r="K16" s="39">
        <f t="shared" si="3"/>
        <v>0</v>
      </c>
      <c r="L16" s="61">
        <f t="shared" si="3"/>
        <v>130446516</v>
      </c>
      <c r="M16" s="39">
        <f t="shared" si="3"/>
        <v>381060259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-91327941</v>
      </c>
      <c r="E19" s="146">
        <v>-263214173</v>
      </c>
      <c r="F19" s="60">
        <f>H19-D19</f>
        <v>0</v>
      </c>
      <c r="G19" s="37">
        <f>I19-E19</f>
        <v>0</v>
      </c>
      <c r="H19" s="65">
        <f t="shared" si="4"/>
        <v>-91327941</v>
      </c>
      <c r="I19" s="66">
        <f t="shared" si="4"/>
        <v>-263214173</v>
      </c>
      <c r="J19" s="37">
        <v>0</v>
      </c>
      <c r="K19" s="38">
        <v>0</v>
      </c>
      <c r="L19" s="60">
        <f t="shared" ref="L19:M23" si="5">H19+J19</f>
        <v>-91327941</v>
      </c>
      <c r="M19" s="38">
        <f t="shared" si="5"/>
        <v>-263214173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-39819368</v>
      </c>
      <c r="E21" s="146">
        <v>-117458177</v>
      </c>
      <c r="F21" s="60">
        <f t="shared" si="6"/>
        <v>0</v>
      </c>
      <c r="G21" s="37">
        <f t="shared" si="6"/>
        <v>0</v>
      </c>
      <c r="H21" s="65">
        <f t="shared" si="4"/>
        <v>-39819368</v>
      </c>
      <c r="I21" s="66">
        <f t="shared" si="4"/>
        <v>-117458177</v>
      </c>
      <c r="J21" s="37"/>
      <c r="K21" s="38"/>
      <c r="L21" s="60">
        <f t="shared" si="5"/>
        <v>-39819368</v>
      </c>
      <c r="M21" s="38">
        <f t="shared" si="5"/>
        <v>-117458177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200495</v>
      </c>
      <c r="E23" s="146">
        <v>586172</v>
      </c>
      <c r="F23" s="60">
        <f t="shared" si="6"/>
        <v>0</v>
      </c>
      <c r="G23" s="37">
        <f t="shared" si="6"/>
        <v>0</v>
      </c>
      <c r="H23" s="65">
        <f t="shared" si="4"/>
        <v>200495</v>
      </c>
      <c r="I23" s="66">
        <f t="shared" si="4"/>
        <v>586172</v>
      </c>
      <c r="J23" s="37"/>
      <c r="K23" s="38"/>
      <c r="L23" s="60">
        <f t="shared" si="5"/>
        <v>200495</v>
      </c>
      <c r="M23" s="38">
        <f t="shared" si="5"/>
        <v>586172</v>
      </c>
    </row>
    <row r="24" spans="1:13" x14ac:dyDescent="0.2">
      <c r="A24" s="9"/>
      <c r="B24" s="7" t="s">
        <v>33</v>
      </c>
      <c r="C24" s="6"/>
      <c r="D24" s="166">
        <v>-130946814</v>
      </c>
      <c r="E24" s="166">
        <v>-380086178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-130946814</v>
      </c>
      <c r="I24" s="39">
        <f>SUM(I19:I23)</f>
        <v>-380086178</v>
      </c>
      <c r="J24" s="133">
        <f t="shared" si="7"/>
        <v>0</v>
      </c>
      <c r="K24" s="39">
        <f t="shared" si="7"/>
        <v>0</v>
      </c>
      <c r="L24" s="61">
        <f t="shared" si="7"/>
        <v>-130946814</v>
      </c>
      <c r="M24" s="39">
        <f t="shared" si="7"/>
        <v>-380086178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686</v>
      </c>
      <c r="E32" s="146">
        <v>16246</v>
      </c>
      <c r="F32" s="60">
        <f>H32-D32</f>
        <v>0</v>
      </c>
      <c r="G32" s="37">
        <f>I32-E32</f>
        <v>0</v>
      </c>
      <c r="H32" s="65">
        <f t="shared" ref="H32:I35" si="9">D32</f>
        <v>686</v>
      </c>
      <c r="I32" s="66">
        <f t="shared" si="9"/>
        <v>16246</v>
      </c>
      <c r="J32" s="37"/>
      <c r="K32" s="38"/>
      <c r="L32" s="60">
        <f t="shared" ref="L32:M35" si="10">H32+J32</f>
        <v>686</v>
      </c>
      <c r="M32" s="38">
        <f t="shared" si="10"/>
        <v>16246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530010</v>
      </c>
      <c r="E35" s="146">
        <v>1483235</v>
      </c>
      <c r="F35" s="60">
        <f t="shared" si="11"/>
        <v>0</v>
      </c>
      <c r="G35" s="37">
        <f t="shared" si="11"/>
        <v>0</v>
      </c>
      <c r="H35" s="65">
        <f t="shared" si="9"/>
        <v>530010</v>
      </c>
      <c r="I35" s="66">
        <f t="shared" si="9"/>
        <v>1483235</v>
      </c>
      <c r="J35" s="37">
        <v>0</v>
      </c>
      <c r="K35" s="38">
        <v>0</v>
      </c>
      <c r="L35" s="60">
        <f t="shared" si="10"/>
        <v>530010</v>
      </c>
      <c r="M35" s="38">
        <f t="shared" si="10"/>
        <v>1483235</v>
      </c>
    </row>
    <row r="36" spans="1:13" x14ac:dyDescent="0.2">
      <c r="A36" s="9"/>
      <c r="B36" s="7" t="s">
        <v>43</v>
      </c>
      <c r="C36" s="6"/>
      <c r="D36" s="166">
        <v>530696</v>
      </c>
      <c r="E36" s="166">
        <v>1499481</v>
      </c>
      <c r="F36" s="61">
        <f>SUM(F32:F35)</f>
        <v>0</v>
      </c>
      <c r="G36" s="39">
        <f>SUM(G32:G35)</f>
        <v>0</v>
      </c>
      <c r="H36" s="61">
        <f>SUM(H32:H35)</f>
        <v>530696</v>
      </c>
      <c r="I36" s="39">
        <f>SUM(I32:I35)</f>
        <v>1499481</v>
      </c>
      <c r="J36" s="133">
        <f>SUM(J32:J34)</f>
        <v>0</v>
      </c>
      <c r="K36" s="39">
        <f>SUM(K32:K34)</f>
        <v>0</v>
      </c>
      <c r="L36" s="61">
        <f>SUM(L32:L35)</f>
        <v>530696</v>
      </c>
      <c r="M36" s="39">
        <f>SUM(M32:M35)</f>
        <v>1499481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9478</v>
      </c>
      <c r="E39" s="146">
        <v>28434</v>
      </c>
      <c r="F39" s="60">
        <f t="shared" ref="F39:G41" si="13">H39-D39</f>
        <v>0</v>
      </c>
      <c r="G39" s="37">
        <f t="shared" si="13"/>
        <v>0</v>
      </c>
      <c r="H39" s="65">
        <f t="shared" si="12"/>
        <v>9478</v>
      </c>
      <c r="I39" s="66">
        <f t="shared" si="12"/>
        <v>28434</v>
      </c>
      <c r="J39" s="37"/>
      <c r="K39" s="38"/>
      <c r="L39" s="60">
        <f t="shared" ref="L39:M41" si="14">H39+J39</f>
        <v>9478</v>
      </c>
      <c r="M39" s="38">
        <f t="shared" si="14"/>
        <v>28434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-10000</v>
      </c>
      <c r="E40" s="146">
        <v>-30650</v>
      </c>
      <c r="F40" s="60">
        <f t="shared" si="13"/>
        <v>0</v>
      </c>
      <c r="G40" s="37">
        <f t="shared" si="13"/>
        <v>0</v>
      </c>
      <c r="H40" s="65">
        <f t="shared" si="12"/>
        <v>-10000</v>
      </c>
      <c r="I40" s="66">
        <f t="shared" si="12"/>
        <v>-30650</v>
      </c>
      <c r="J40" s="37"/>
      <c r="K40" s="38"/>
      <c r="L40" s="60">
        <f t="shared" si="14"/>
        <v>-10000</v>
      </c>
      <c r="M40" s="38">
        <f t="shared" si="14"/>
        <v>-30650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-10000</v>
      </c>
      <c r="E42" s="166">
        <v>-30650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-10000</v>
      </c>
      <c r="I42" s="39">
        <f>SUM(I40:I41)</f>
        <v>-30650</v>
      </c>
      <c r="J42" s="133">
        <f t="shared" si="15"/>
        <v>0</v>
      </c>
      <c r="K42" s="39">
        <f t="shared" si="15"/>
        <v>0</v>
      </c>
      <c r="L42" s="61">
        <f t="shared" si="15"/>
        <v>-10000</v>
      </c>
      <c r="M42" s="39">
        <f t="shared" si="15"/>
        <v>-30650</v>
      </c>
    </row>
    <row r="43" spans="1:13" ht="21" customHeight="1" x14ac:dyDescent="0.2">
      <c r="A43" s="9"/>
      <c r="B43" s="7" t="s">
        <v>49</v>
      </c>
      <c r="C43" s="6"/>
      <c r="D43" s="166">
        <v>-522</v>
      </c>
      <c r="E43" s="166">
        <v>-2216</v>
      </c>
      <c r="F43" s="61">
        <f t="shared" ref="F43:M43" si="16">F42+F39</f>
        <v>0</v>
      </c>
      <c r="G43" s="39">
        <f t="shared" si="16"/>
        <v>0</v>
      </c>
      <c r="H43" s="61">
        <f>H42+H39</f>
        <v>-522</v>
      </c>
      <c r="I43" s="39">
        <f>I42+I39</f>
        <v>-2216</v>
      </c>
      <c r="J43" s="133">
        <f t="shared" si="16"/>
        <v>0</v>
      </c>
      <c r="K43" s="39">
        <f t="shared" si="16"/>
        <v>0</v>
      </c>
      <c r="L43" s="61">
        <f t="shared" si="16"/>
        <v>-522</v>
      </c>
      <c r="M43" s="39">
        <f t="shared" si="16"/>
        <v>-2216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-29876</v>
      </c>
      <c r="E49" s="146">
        <v>-84595.985320000007</v>
      </c>
      <c r="F49" s="60">
        <f>H49-D49</f>
        <v>0</v>
      </c>
      <c r="G49" s="37">
        <f>I49-E49</f>
        <v>0</v>
      </c>
      <c r="H49" s="65">
        <f>D49</f>
        <v>-29876</v>
      </c>
      <c r="I49" s="66">
        <f>E49</f>
        <v>-84595.985320000007</v>
      </c>
      <c r="J49" s="37"/>
      <c r="K49" s="38"/>
      <c r="L49" s="60">
        <f>H49+J49</f>
        <v>-29876</v>
      </c>
      <c r="M49" s="38">
        <f>I49+K49</f>
        <v>-84595.985320000007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-200495</v>
      </c>
      <c r="E51" s="146">
        <v>-586172</v>
      </c>
      <c r="F51" s="60">
        <f>H51-D51</f>
        <v>0</v>
      </c>
      <c r="G51" s="37">
        <f>I51-E51</f>
        <v>0</v>
      </c>
      <c r="H51" s="65">
        <f>D51</f>
        <v>-200495</v>
      </c>
      <c r="I51" s="66">
        <f>E51</f>
        <v>-586172</v>
      </c>
      <c r="J51" s="37"/>
      <c r="K51" s="38"/>
      <c r="L51" s="60">
        <f>H51+J51</f>
        <v>-200495</v>
      </c>
      <c r="M51" s="38">
        <f>I51+K51</f>
        <v>-586172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-324343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-324343</v>
      </c>
      <c r="J54" s="37"/>
      <c r="K54" s="38"/>
      <c r="L54" s="60">
        <f>H54+J54</f>
        <v>0</v>
      </c>
      <c r="M54" s="38">
        <f>I54+K54</f>
        <v>-324343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-965376.97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-965376.97</v>
      </c>
      <c r="J55" s="37"/>
      <c r="K55" s="38"/>
      <c r="L55" s="60">
        <f>H55+J55</f>
        <v>0</v>
      </c>
      <c r="M55" s="38">
        <f>I55+K55</f>
        <v>-965376.97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-1289719.97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-1289719.97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-1289719.97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6568732.1845999993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6568732.1845999993</v>
      </c>
      <c r="J70" s="37"/>
      <c r="K70" s="38"/>
      <c r="L70" s="60">
        <f t="shared" si="20"/>
        <v>0</v>
      </c>
      <c r="M70" s="38">
        <f t="shared" si="20"/>
        <v>6568732.1845999993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-5832379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-5832379</v>
      </c>
      <c r="J71" s="37"/>
      <c r="K71" s="38"/>
      <c r="L71" s="60">
        <f t="shared" si="20"/>
        <v>0</v>
      </c>
      <c r="M71" s="38">
        <f t="shared" si="20"/>
        <v>-5832379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736353.18459999934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736353.18459999934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736353.18459999934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-1544727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-1544727</v>
      </c>
      <c r="J74" s="37"/>
      <c r="K74" s="38"/>
      <c r="L74" s="60">
        <f t="shared" si="24"/>
        <v>0</v>
      </c>
      <c r="M74" s="38">
        <f t="shared" si="24"/>
        <v>-1544727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26051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26051</v>
      </c>
      <c r="J75" s="37"/>
      <c r="K75" s="38"/>
      <c r="L75" s="60">
        <f t="shared" si="24"/>
        <v>0</v>
      </c>
      <c r="M75" s="38">
        <f t="shared" si="24"/>
        <v>26051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56948.1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56948.1</v>
      </c>
      <c r="J79" s="37"/>
      <c r="K79" s="38"/>
      <c r="L79" s="60">
        <f t="shared" si="24"/>
        <v>0</v>
      </c>
      <c r="M79" s="38">
        <f t="shared" si="24"/>
        <v>56948.1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1512053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1512053</v>
      </c>
      <c r="J81" s="37"/>
      <c r="K81" s="38"/>
      <c r="L81" s="60">
        <f t="shared" si="24"/>
        <v>0</v>
      </c>
      <c r="M81" s="38">
        <f t="shared" si="24"/>
        <v>1512053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1297536.3292800195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1297536.3292800195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1297536.3292800195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5358727</v>
      </c>
      <c r="E11" s="146">
        <v>15220259</v>
      </c>
      <c r="F11" s="60">
        <f>H11-D11</f>
        <v>0</v>
      </c>
      <c r="G11" s="37">
        <f>I11-E11</f>
        <v>0</v>
      </c>
      <c r="H11" s="65">
        <f t="shared" ref="H11:I15" si="0">D11</f>
        <v>5358727</v>
      </c>
      <c r="I11" s="66">
        <f t="shared" si="0"/>
        <v>15220259</v>
      </c>
      <c r="J11" s="37"/>
      <c r="K11" s="38"/>
      <c r="L11" s="60">
        <f t="shared" ref="L11:M15" si="1">H11+J11</f>
        <v>5358727</v>
      </c>
      <c r="M11" s="38">
        <f t="shared" si="1"/>
        <v>15220259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6574737</v>
      </c>
      <c r="E13" s="146">
        <v>20468407</v>
      </c>
      <c r="F13" s="60">
        <f t="shared" si="2"/>
        <v>0</v>
      </c>
      <c r="G13" s="37">
        <f t="shared" si="2"/>
        <v>0</v>
      </c>
      <c r="H13" s="65">
        <f t="shared" si="0"/>
        <v>6574737</v>
      </c>
      <c r="I13" s="66">
        <f t="shared" si="0"/>
        <v>20468407</v>
      </c>
      <c r="J13" s="37"/>
      <c r="K13" s="38"/>
      <c r="L13" s="60">
        <f t="shared" si="1"/>
        <v>6574737</v>
      </c>
      <c r="M13" s="38">
        <f t="shared" si="1"/>
        <v>20468407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11933464</v>
      </c>
      <c r="E16" s="166">
        <v>35688666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11933464</v>
      </c>
      <c r="I16" s="39">
        <f>SUM(I11:I15)</f>
        <v>35688666</v>
      </c>
      <c r="J16" s="133">
        <f t="shared" si="3"/>
        <v>0</v>
      </c>
      <c r="K16" s="39">
        <f t="shared" si="3"/>
        <v>0</v>
      </c>
      <c r="L16" s="61">
        <f t="shared" si="3"/>
        <v>11933464</v>
      </c>
      <c r="M16" s="39">
        <f t="shared" si="3"/>
        <v>35688666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-3205441</v>
      </c>
      <c r="E19" s="146">
        <v>-9792787</v>
      </c>
      <c r="F19" s="60">
        <f>H19-D19</f>
        <v>0</v>
      </c>
      <c r="G19" s="37">
        <f>I19-E19</f>
        <v>0</v>
      </c>
      <c r="H19" s="65">
        <f t="shared" si="4"/>
        <v>-3205441</v>
      </c>
      <c r="I19" s="66">
        <f t="shared" si="4"/>
        <v>-9792787</v>
      </c>
      <c r="J19" s="37">
        <v>0</v>
      </c>
      <c r="K19" s="38">
        <v>0</v>
      </c>
      <c r="L19" s="60">
        <f t="shared" ref="L19:M23" si="5">H19+J19</f>
        <v>-3205441</v>
      </c>
      <c r="M19" s="38">
        <f t="shared" si="5"/>
        <v>-9792787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-8222020</v>
      </c>
      <c r="E21" s="146">
        <v>-24322022</v>
      </c>
      <c r="F21" s="60">
        <f t="shared" si="6"/>
        <v>0</v>
      </c>
      <c r="G21" s="37">
        <f t="shared" si="6"/>
        <v>0</v>
      </c>
      <c r="H21" s="65">
        <f t="shared" si="4"/>
        <v>-8222020</v>
      </c>
      <c r="I21" s="66">
        <f t="shared" si="4"/>
        <v>-24322022</v>
      </c>
      <c r="J21" s="37"/>
      <c r="K21" s="38"/>
      <c r="L21" s="60">
        <f t="shared" si="5"/>
        <v>-8222020</v>
      </c>
      <c r="M21" s="38">
        <f t="shared" si="5"/>
        <v>-24322022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17987</v>
      </c>
      <c r="E23" s="146">
        <v>53984</v>
      </c>
      <c r="F23" s="60">
        <f t="shared" si="6"/>
        <v>0</v>
      </c>
      <c r="G23" s="37">
        <f t="shared" si="6"/>
        <v>0</v>
      </c>
      <c r="H23" s="65">
        <f t="shared" si="4"/>
        <v>17987</v>
      </c>
      <c r="I23" s="66">
        <f t="shared" si="4"/>
        <v>53984</v>
      </c>
      <c r="J23" s="37"/>
      <c r="K23" s="38"/>
      <c r="L23" s="60">
        <f t="shared" si="5"/>
        <v>17987</v>
      </c>
      <c r="M23" s="38">
        <f t="shared" si="5"/>
        <v>53984</v>
      </c>
    </row>
    <row r="24" spans="1:13" x14ac:dyDescent="0.2">
      <c r="A24" s="9"/>
      <c r="B24" s="7" t="s">
        <v>33</v>
      </c>
      <c r="C24" s="6"/>
      <c r="D24" s="166">
        <v>-11409474</v>
      </c>
      <c r="E24" s="166">
        <v>-34060825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-11409474</v>
      </c>
      <c r="I24" s="39">
        <f>SUM(I19:I23)</f>
        <v>-34060825</v>
      </c>
      <c r="J24" s="133">
        <f t="shared" si="7"/>
        <v>0</v>
      </c>
      <c r="K24" s="39">
        <f t="shared" si="7"/>
        <v>0</v>
      </c>
      <c r="L24" s="61">
        <f t="shared" si="7"/>
        <v>-11409474</v>
      </c>
      <c r="M24" s="39">
        <f t="shared" si="7"/>
        <v>-34060825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-513276</v>
      </c>
      <c r="E32" s="146">
        <v>-1502737</v>
      </c>
      <c r="F32" s="60">
        <f>H32-D32</f>
        <v>0</v>
      </c>
      <c r="G32" s="37">
        <f>I32-E32</f>
        <v>0</v>
      </c>
      <c r="H32" s="65">
        <f t="shared" ref="H32:I35" si="9">D32</f>
        <v>-513276</v>
      </c>
      <c r="I32" s="66">
        <f t="shared" si="9"/>
        <v>-1502737</v>
      </c>
      <c r="J32" s="37"/>
      <c r="K32" s="38"/>
      <c r="L32" s="60">
        <f t="shared" ref="L32:M35" si="10">H32+J32</f>
        <v>-513276</v>
      </c>
      <c r="M32" s="38">
        <f t="shared" si="10"/>
        <v>-1502737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-513276</v>
      </c>
      <c r="E36" s="166">
        <v>-1502737</v>
      </c>
      <c r="F36" s="61">
        <f>SUM(F32:F35)</f>
        <v>0</v>
      </c>
      <c r="G36" s="39">
        <f>SUM(G32:G35)</f>
        <v>0</v>
      </c>
      <c r="H36" s="61">
        <f>SUM(H32:H35)</f>
        <v>-513276</v>
      </c>
      <c r="I36" s="39">
        <f>SUM(I32:I35)</f>
        <v>-1502737</v>
      </c>
      <c r="J36" s="133">
        <f>SUM(J32:J34)</f>
        <v>0</v>
      </c>
      <c r="K36" s="39">
        <f>SUM(K32:K34)</f>
        <v>0</v>
      </c>
      <c r="L36" s="61">
        <f>SUM(L32:L35)</f>
        <v>-513276</v>
      </c>
      <c r="M36" s="39">
        <f>SUM(M32:M35)</f>
        <v>-1502737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-10714</v>
      </c>
      <c r="E49" s="146">
        <v>-30361.333200000001</v>
      </c>
      <c r="F49" s="60">
        <f>H49-D49</f>
        <v>0</v>
      </c>
      <c r="G49" s="37">
        <f>I49-E49</f>
        <v>0</v>
      </c>
      <c r="H49" s="65">
        <f>D49</f>
        <v>-10714</v>
      </c>
      <c r="I49" s="66">
        <f>E49</f>
        <v>-30361.333200000001</v>
      </c>
      <c r="J49" s="37"/>
      <c r="K49" s="38"/>
      <c r="L49" s="60">
        <f>H49+J49</f>
        <v>-10714</v>
      </c>
      <c r="M49" s="38">
        <f>I49+K49</f>
        <v>-30361.333200000001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-17987</v>
      </c>
      <c r="E51" s="146">
        <v>-53984</v>
      </c>
      <c r="F51" s="60">
        <f>H51-D51</f>
        <v>0</v>
      </c>
      <c r="G51" s="37">
        <f>I51-E51</f>
        <v>0</v>
      </c>
      <c r="H51" s="65">
        <f>D51</f>
        <v>-17987</v>
      </c>
      <c r="I51" s="66">
        <f>E51</f>
        <v>-53984</v>
      </c>
      <c r="J51" s="37"/>
      <c r="K51" s="38"/>
      <c r="L51" s="60">
        <f>H51+J51</f>
        <v>-17987</v>
      </c>
      <c r="M51" s="38">
        <f>I51+K51</f>
        <v>-53984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-14145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-14145</v>
      </c>
      <c r="J54" s="37"/>
      <c r="K54" s="38"/>
      <c r="L54" s="60">
        <f>H54+J54</f>
        <v>0</v>
      </c>
      <c r="M54" s="38">
        <f>I54+K54</f>
        <v>-14145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-21515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-21515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-21515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-102642.43979999999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-102642.43979999999</v>
      </c>
      <c r="J70" s="37"/>
      <c r="K70" s="38"/>
      <c r="L70" s="60">
        <f t="shared" si="20"/>
        <v>0</v>
      </c>
      <c r="M70" s="38">
        <f t="shared" si="20"/>
        <v>-102642.43979999999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344119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344119</v>
      </c>
      <c r="J71" s="37"/>
      <c r="K71" s="38"/>
      <c r="L71" s="60">
        <f t="shared" si="20"/>
        <v>0</v>
      </c>
      <c r="M71" s="38">
        <f t="shared" si="20"/>
        <v>344119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241476.56020000001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241476.56020000001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241476.56020000001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-145600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-145600</v>
      </c>
      <c r="J74" s="37"/>
      <c r="K74" s="38"/>
      <c r="L74" s="60">
        <f t="shared" si="23"/>
        <v>0</v>
      </c>
      <c r="M74" s="38">
        <f t="shared" si="23"/>
        <v>-145600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42943.27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42943.27</v>
      </c>
      <c r="J81" s="37"/>
      <c r="K81" s="38"/>
      <c r="L81" s="60">
        <f t="shared" si="23"/>
        <v>0</v>
      </c>
      <c r="M81" s="38">
        <f t="shared" si="23"/>
        <v>42943.27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158063.4970000016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158063.4970000016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158063.4970000016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12954190</v>
      </c>
      <c r="E11" s="146">
        <v>38565878</v>
      </c>
      <c r="F11" s="60">
        <f>H11-D11</f>
        <v>0</v>
      </c>
      <c r="G11" s="37">
        <f>I11-E11</f>
        <v>0</v>
      </c>
      <c r="H11" s="65">
        <f t="shared" ref="H11:I15" si="0">D11</f>
        <v>12954190</v>
      </c>
      <c r="I11" s="66">
        <f t="shared" si="0"/>
        <v>38565878</v>
      </c>
      <c r="J11" s="37"/>
      <c r="K11" s="38"/>
      <c r="L11" s="60">
        <f t="shared" ref="L11:M15" si="1">H11+J11</f>
        <v>12954190</v>
      </c>
      <c r="M11" s="38">
        <f t="shared" si="1"/>
        <v>38565878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19724265</v>
      </c>
      <c r="E13" s="146">
        <v>59569325</v>
      </c>
      <c r="F13" s="60">
        <f t="shared" si="2"/>
        <v>0</v>
      </c>
      <c r="G13" s="37">
        <f t="shared" si="2"/>
        <v>0</v>
      </c>
      <c r="H13" s="65">
        <f t="shared" si="0"/>
        <v>19724265</v>
      </c>
      <c r="I13" s="66">
        <f t="shared" si="0"/>
        <v>59569325</v>
      </c>
      <c r="J13" s="37"/>
      <c r="K13" s="38"/>
      <c r="L13" s="60">
        <f t="shared" si="1"/>
        <v>19724265</v>
      </c>
      <c r="M13" s="38">
        <f t="shared" si="1"/>
        <v>59569325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">
      <c r="A16" s="9"/>
      <c r="B16" s="7" t="s">
        <v>30</v>
      </c>
      <c r="C16" s="6"/>
      <c r="D16" s="166">
        <v>32678455</v>
      </c>
      <c r="E16" s="166">
        <v>101051490</v>
      </c>
      <c r="F16" s="61">
        <f t="shared" ref="F16:M16" si="3">SUM(F11:F15)</f>
        <v>0</v>
      </c>
      <c r="G16" s="39">
        <f t="shared" si="3"/>
        <v>0</v>
      </c>
      <c r="H16" s="61">
        <f>SUM(H11:H15)</f>
        <v>32678455</v>
      </c>
      <c r="I16" s="39">
        <f>SUM(I11:I15)</f>
        <v>101051490</v>
      </c>
      <c r="J16" s="133">
        <f t="shared" si="3"/>
        <v>0</v>
      </c>
      <c r="K16" s="39">
        <f t="shared" si="3"/>
        <v>0</v>
      </c>
      <c r="L16" s="61">
        <f t="shared" si="3"/>
        <v>32678455</v>
      </c>
      <c r="M16" s="39">
        <f t="shared" si="3"/>
        <v>101051490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-4398784</v>
      </c>
      <c r="E19" s="146">
        <v>-12565797</v>
      </c>
      <c r="F19" s="60">
        <f>H19-D19</f>
        <v>0</v>
      </c>
      <c r="G19" s="37">
        <f>I19-E19</f>
        <v>0</v>
      </c>
      <c r="H19" s="65">
        <f t="shared" si="4"/>
        <v>-4398784</v>
      </c>
      <c r="I19" s="66">
        <f t="shared" si="4"/>
        <v>-12565797</v>
      </c>
      <c r="J19" s="37">
        <v>0</v>
      </c>
      <c r="K19" s="38">
        <v>0</v>
      </c>
      <c r="L19" s="60">
        <f t="shared" ref="L19:M23" si="5">H19+J19</f>
        <v>-4398784</v>
      </c>
      <c r="M19" s="38">
        <f t="shared" si="5"/>
        <v>-12565797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-28492624</v>
      </c>
      <c r="E21" s="146">
        <v>-84855857</v>
      </c>
      <c r="F21" s="60">
        <f t="shared" si="6"/>
        <v>0</v>
      </c>
      <c r="G21" s="37">
        <f t="shared" si="6"/>
        <v>0</v>
      </c>
      <c r="H21" s="65">
        <f t="shared" si="4"/>
        <v>-28492624</v>
      </c>
      <c r="I21" s="66">
        <f t="shared" si="4"/>
        <v>-84855857</v>
      </c>
      <c r="J21" s="37"/>
      <c r="K21" s="38"/>
      <c r="L21" s="60">
        <f t="shared" si="5"/>
        <v>-28492624</v>
      </c>
      <c r="M21" s="38">
        <f t="shared" si="5"/>
        <v>-84855857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197496</v>
      </c>
      <c r="E23" s="146">
        <v>583040</v>
      </c>
      <c r="F23" s="60">
        <f t="shared" si="6"/>
        <v>0</v>
      </c>
      <c r="G23" s="37">
        <f t="shared" si="6"/>
        <v>0</v>
      </c>
      <c r="H23" s="65">
        <f t="shared" si="4"/>
        <v>197496</v>
      </c>
      <c r="I23" s="66">
        <f t="shared" si="4"/>
        <v>583040</v>
      </c>
      <c r="J23" s="37"/>
      <c r="K23" s="38"/>
      <c r="L23" s="60">
        <f t="shared" si="5"/>
        <v>197496</v>
      </c>
      <c r="M23" s="38">
        <f t="shared" si="5"/>
        <v>583040</v>
      </c>
    </row>
    <row r="24" spans="1:13" x14ac:dyDescent="0.2">
      <c r="A24" s="9"/>
      <c r="B24" s="7" t="s">
        <v>33</v>
      </c>
      <c r="C24" s="6"/>
      <c r="D24" s="166">
        <v>-32693912</v>
      </c>
      <c r="E24" s="166">
        <v>-96838614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-32693912</v>
      </c>
      <c r="I24" s="39">
        <f>SUM(I19:I23)</f>
        <v>-96838614</v>
      </c>
      <c r="J24" s="133">
        <f t="shared" si="7"/>
        <v>0</v>
      </c>
      <c r="K24" s="39">
        <f t="shared" si="7"/>
        <v>0</v>
      </c>
      <c r="L24" s="61">
        <f t="shared" si="7"/>
        <v>-32693912</v>
      </c>
      <c r="M24" s="39">
        <f t="shared" si="7"/>
        <v>-96838614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15457</v>
      </c>
      <c r="E49" s="146">
        <v>43934.343063</v>
      </c>
      <c r="F49" s="60">
        <f>H49-D49</f>
        <v>0</v>
      </c>
      <c r="G49" s="37">
        <f>I49-E49</f>
        <v>0</v>
      </c>
      <c r="H49" s="65">
        <f>D49</f>
        <v>15457</v>
      </c>
      <c r="I49" s="66">
        <f>E49</f>
        <v>43934.343063</v>
      </c>
      <c r="J49" s="37"/>
      <c r="K49" s="38"/>
      <c r="L49" s="60">
        <f>H49+J49</f>
        <v>15457</v>
      </c>
      <c r="M49" s="38">
        <f>I49+K49</f>
        <v>43934.343063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-197496</v>
      </c>
      <c r="E51" s="146">
        <v>-583040</v>
      </c>
      <c r="F51" s="60">
        <f>H51-D51</f>
        <v>0</v>
      </c>
      <c r="G51" s="37">
        <f>I51-E51</f>
        <v>0</v>
      </c>
      <c r="H51" s="65">
        <f>D51</f>
        <v>-197496</v>
      </c>
      <c r="I51" s="66">
        <f>E51</f>
        <v>-583040</v>
      </c>
      <c r="J51" s="37"/>
      <c r="K51" s="38"/>
      <c r="L51" s="60">
        <f>H51+J51</f>
        <v>-197496</v>
      </c>
      <c r="M51" s="38">
        <f>I51+K51</f>
        <v>-583040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-69018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-69018</v>
      </c>
      <c r="J54" s="37"/>
      <c r="K54" s="38"/>
      <c r="L54" s="60">
        <f>H54+J54</f>
        <v>0</v>
      </c>
      <c r="M54" s="38">
        <f>I54+K54</f>
        <v>-69018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-2985305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-2985305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-2985305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9152329.7246000022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9152329.7246000022</v>
      </c>
      <c r="J70" s="37"/>
      <c r="K70" s="38"/>
      <c r="L70" s="60">
        <f t="shared" si="20"/>
        <v>0</v>
      </c>
      <c r="M70" s="38">
        <f t="shared" si="20"/>
        <v>9152329.7246000022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-9155983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-9155983</v>
      </c>
      <c r="J71" s="37"/>
      <c r="K71" s="38"/>
      <c r="L71" s="60">
        <f t="shared" si="20"/>
        <v>0</v>
      </c>
      <c r="M71" s="38">
        <f t="shared" si="20"/>
        <v>-9155983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-3653.2753999978304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-3653.2753999978304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-3653.2753999978304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-708087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-708087</v>
      </c>
      <c r="J74" s="37"/>
      <c r="K74" s="38"/>
      <c r="L74" s="60">
        <f t="shared" si="23"/>
        <v>0</v>
      </c>
      <c r="M74" s="38">
        <f t="shared" si="23"/>
        <v>-708087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-2476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-2476</v>
      </c>
      <c r="J81" s="37"/>
      <c r="K81" s="38"/>
      <c r="L81" s="60">
        <f t="shared" si="23"/>
        <v>0</v>
      </c>
      <c r="M81" s="38">
        <f t="shared" si="23"/>
        <v>-2476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-25750.932336997706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-25750.932336997706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-25750.932336997706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120575170</v>
      </c>
      <c r="E11" s="217">
        <v>347780059</v>
      </c>
      <c r="F11" s="60">
        <f>H11-D11</f>
        <v>0</v>
      </c>
      <c r="G11" s="37">
        <f>I11-E11</f>
        <v>0</v>
      </c>
      <c r="H11" s="65">
        <f>D11</f>
        <v>120575170</v>
      </c>
      <c r="I11" s="66">
        <f>E11</f>
        <v>347780059</v>
      </c>
      <c r="J11" s="60"/>
      <c r="K11" s="38"/>
      <c r="L11" s="60">
        <f t="shared" ref="L11:M15" si="0">H11+J11</f>
        <v>120575170</v>
      </c>
      <c r="M11" s="38">
        <f t="shared" si="0"/>
        <v>347780059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81879603</v>
      </c>
      <c r="E13" s="217">
        <v>250192377</v>
      </c>
      <c r="F13" s="60">
        <f t="shared" si="1"/>
        <v>0</v>
      </c>
      <c r="G13" s="37">
        <f t="shared" si="1"/>
        <v>0</v>
      </c>
      <c r="H13" s="65">
        <f t="shared" si="2"/>
        <v>81879603</v>
      </c>
      <c r="I13" s="66">
        <f t="shared" si="2"/>
        <v>250192377</v>
      </c>
      <c r="J13" s="60"/>
      <c r="K13" s="38"/>
      <c r="L13" s="60">
        <f t="shared" si="0"/>
        <v>81879603</v>
      </c>
      <c r="M13" s="38">
        <f t="shared" si="0"/>
        <v>250192377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202454773</v>
      </c>
      <c r="E16" s="218">
        <v>597972436</v>
      </c>
      <c r="F16" s="61">
        <f t="shared" ref="F16:M16" si="3">SUM(F11:F15)</f>
        <v>0</v>
      </c>
      <c r="G16" s="39">
        <f t="shared" si="3"/>
        <v>0</v>
      </c>
      <c r="H16" s="61">
        <f>SUM(H11:H15)</f>
        <v>202454773</v>
      </c>
      <c r="I16" s="39">
        <f>SUM(I11:I15)</f>
        <v>597972436</v>
      </c>
      <c r="J16" s="61">
        <f t="shared" si="3"/>
        <v>0</v>
      </c>
      <c r="K16" s="39">
        <f t="shared" si="3"/>
        <v>0</v>
      </c>
      <c r="L16" s="61">
        <f t="shared" si="3"/>
        <v>202454773</v>
      </c>
      <c r="M16" s="39">
        <f t="shared" si="3"/>
        <v>597972436</v>
      </c>
    </row>
    <row r="17" spans="1:13" x14ac:dyDescent="0.2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-127902956</v>
      </c>
      <c r="E19" s="217">
        <v>-368612792</v>
      </c>
      <c r="F19" s="60">
        <f>H19-D19</f>
        <v>0</v>
      </c>
      <c r="G19" s="37">
        <f>I19-E19</f>
        <v>0</v>
      </c>
      <c r="H19" s="65">
        <f t="shared" si="4"/>
        <v>-127902956</v>
      </c>
      <c r="I19" s="66">
        <f t="shared" si="4"/>
        <v>-368612792</v>
      </c>
      <c r="J19" s="60"/>
      <c r="K19" s="38"/>
      <c r="L19" s="60">
        <f t="shared" ref="L19:M23" si="5">H19+J19</f>
        <v>-127902956</v>
      </c>
      <c r="M19" s="38">
        <f t="shared" si="5"/>
        <v>-368612792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-76131784</v>
      </c>
      <c r="E21" s="217">
        <v>-231488163</v>
      </c>
      <c r="F21" s="60">
        <f t="shared" si="6"/>
        <v>0</v>
      </c>
      <c r="G21" s="37">
        <f t="shared" si="6"/>
        <v>0</v>
      </c>
      <c r="H21" s="65">
        <f t="shared" si="4"/>
        <v>-76131784</v>
      </c>
      <c r="I21" s="66">
        <f t="shared" si="4"/>
        <v>-231488163</v>
      </c>
      <c r="J21" s="60"/>
      <c r="K21" s="38"/>
      <c r="L21" s="60">
        <f t="shared" si="5"/>
        <v>-76131784</v>
      </c>
      <c r="M21" s="38">
        <f t="shared" si="5"/>
        <v>-231488163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532179</v>
      </c>
      <c r="E23" s="217">
        <v>1588935</v>
      </c>
      <c r="F23" s="60">
        <f t="shared" si="6"/>
        <v>0</v>
      </c>
      <c r="G23" s="37">
        <f t="shared" si="6"/>
        <v>0</v>
      </c>
      <c r="H23" s="65">
        <f t="shared" si="4"/>
        <v>532179</v>
      </c>
      <c r="I23" s="66">
        <f t="shared" si="4"/>
        <v>1588935</v>
      </c>
      <c r="J23" s="60"/>
      <c r="K23" s="38"/>
      <c r="L23" s="60">
        <f t="shared" si="5"/>
        <v>532179</v>
      </c>
      <c r="M23" s="38">
        <f t="shared" si="5"/>
        <v>1588935</v>
      </c>
    </row>
    <row r="24" spans="1:13" x14ac:dyDescent="0.2">
      <c r="A24" s="9"/>
      <c r="B24" s="7" t="s">
        <v>33</v>
      </c>
      <c r="C24" s="6"/>
      <c r="D24" s="218">
        <v>-203502561</v>
      </c>
      <c r="E24" s="218">
        <v>-598512020</v>
      </c>
      <c r="F24" s="61">
        <f t="shared" ref="F24:M24" si="7">SUM(F19:F23)</f>
        <v>0</v>
      </c>
      <c r="G24" s="39">
        <f t="shared" si="7"/>
        <v>0</v>
      </c>
      <c r="H24" s="61">
        <f>SUM(H19:H23)</f>
        <v>-203502561</v>
      </c>
      <c r="I24" s="39">
        <f>SUM(I19:I23)</f>
        <v>-598512020</v>
      </c>
      <c r="J24" s="61">
        <f t="shared" si="7"/>
        <v>0</v>
      </c>
      <c r="K24" s="39">
        <f t="shared" si="7"/>
        <v>0</v>
      </c>
      <c r="L24" s="61">
        <f t="shared" si="7"/>
        <v>-203502561</v>
      </c>
      <c r="M24" s="39">
        <f t="shared" si="7"/>
        <v>-598512020</v>
      </c>
    </row>
    <row r="25" spans="1:13" x14ac:dyDescent="0.2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158825</v>
      </c>
      <c r="E32" s="217">
        <v>491311</v>
      </c>
      <c r="F32" s="60">
        <f>H32-D32</f>
        <v>0</v>
      </c>
      <c r="G32" s="37">
        <f>I32-E32</f>
        <v>0</v>
      </c>
      <c r="H32" s="65">
        <f t="shared" ref="H32:I35" si="9">D32</f>
        <v>158825</v>
      </c>
      <c r="I32" s="66">
        <f t="shared" si="9"/>
        <v>491311</v>
      </c>
      <c r="J32" s="60"/>
      <c r="K32" s="38"/>
      <c r="L32" s="60">
        <f t="shared" ref="L32:M35" si="10">H32+J32</f>
        <v>158825</v>
      </c>
      <c r="M32" s="38">
        <f t="shared" si="10"/>
        <v>491311</v>
      </c>
    </row>
    <row r="33" spans="1:13" x14ac:dyDescent="0.2">
      <c r="A33" s="9">
        <v>14</v>
      </c>
      <c r="B33" s="7"/>
      <c r="C33" s="18" t="s">
        <v>40</v>
      </c>
      <c r="D33" s="217">
        <v>550020</v>
      </c>
      <c r="E33" s="217">
        <v>1566958</v>
      </c>
      <c r="F33" s="60">
        <f t="shared" ref="F33:G35" si="11">H33-D33</f>
        <v>0</v>
      </c>
      <c r="G33" s="37">
        <f t="shared" si="11"/>
        <v>0</v>
      </c>
      <c r="H33" s="65">
        <f t="shared" si="9"/>
        <v>550020</v>
      </c>
      <c r="I33" s="66">
        <f t="shared" si="9"/>
        <v>1566958</v>
      </c>
      <c r="J33" s="60"/>
      <c r="K33" s="38"/>
      <c r="L33" s="60">
        <f t="shared" si="10"/>
        <v>550020</v>
      </c>
      <c r="M33" s="38">
        <f t="shared" si="10"/>
        <v>1566958</v>
      </c>
    </row>
    <row r="34" spans="1:13" x14ac:dyDescent="0.2">
      <c r="A34" s="9">
        <v>15</v>
      </c>
      <c r="B34" s="7"/>
      <c r="C34" s="18" t="s">
        <v>41</v>
      </c>
      <c r="D34" s="217">
        <v>-448886</v>
      </c>
      <c r="E34" s="217">
        <v>-1325331</v>
      </c>
      <c r="F34" s="60">
        <f t="shared" si="11"/>
        <v>0</v>
      </c>
      <c r="G34" s="37">
        <f t="shared" si="11"/>
        <v>0</v>
      </c>
      <c r="H34" s="65">
        <f t="shared" si="9"/>
        <v>-448886</v>
      </c>
      <c r="I34" s="66">
        <f t="shared" si="9"/>
        <v>-1325331</v>
      </c>
      <c r="J34" s="60"/>
      <c r="K34" s="38"/>
      <c r="L34" s="60">
        <f t="shared" si="10"/>
        <v>-448886</v>
      </c>
      <c r="M34" s="38">
        <f t="shared" si="10"/>
        <v>-1325331</v>
      </c>
    </row>
    <row r="35" spans="1:13" x14ac:dyDescent="0.2">
      <c r="A35" s="9">
        <v>16</v>
      </c>
      <c r="B35" s="7"/>
      <c r="C35" s="18" t="s">
        <v>42</v>
      </c>
      <c r="D35" s="217">
        <v>-297044</v>
      </c>
      <c r="E35" s="217">
        <v>-285851</v>
      </c>
      <c r="F35" s="60">
        <f t="shared" si="11"/>
        <v>0</v>
      </c>
      <c r="G35" s="37">
        <f t="shared" si="11"/>
        <v>0</v>
      </c>
      <c r="H35" s="65">
        <f t="shared" si="9"/>
        <v>-297044</v>
      </c>
      <c r="I35" s="66">
        <f t="shared" si="9"/>
        <v>-285851</v>
      </c>
      <c r="J35" s="60"/>
      <c r="K35" s="38"/>
      <c r="L35" s="60">
        <f t="shared" si="10"/>
        <v>-297044</v>
      </c>
      <c r="M35" s="38">
        <f t="shared" si="10"/>
        <v>-285851</v>
      </c>
    </row>
    <row r="36" spans="1:13" x14ac:dyDescent="0.2">
      <c r="A36" s="9"/>
      <c r="B36" s="7" t="s">
        <v>43</v>
      </c>
      <c r="C36" s="6"/>
      <c r="D36" s="218">
        <v>-37085</v>
      </c>
      <c r="E36" s="218">
        <v>447087</v>
      </c>
      <c r="F36" s="61">
        <f>SUM(F32:F35)</f>
        <v>0</v>
      </c>
      <c r="G36" s="39">
        <f>SUM(G32:G35)</f>
        <v>0</v>
      </c>
      <c r="H36" s="61">
        <f>SUM(H32:H35)</f>
        <v>-37085</v>
      </c>
      <c r="I36" s="39">
        <f>SUM(I32:I35)</f>
        <v>447087</v>
      </c>
      <c r="J36" s="61">
        <f>SUM(J32:J34)</f>
        <v>0</v>
      </c>
      <c r="K36" s="39">
        <f>SUM(K32:K34)</f>
        <v>0</v>
      </c>
      <c r="L36" s="61">
        <f>SUM(L32:L35)</f>
        <v>-37085</v>
      </c>
      <c r="M36" s="39">
        <f>SUM(M32:M35)</f>
        <v>447087</v>
      </c>
    </row>
    <row r="37" spans="1:13" x14ac:dyDescent="0.2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1245300</v>
      </c>
      <c r="E39" s="217">
        <v>3588819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1245300</v>
      </c>
      <c r="I39" s="66">
        <f t="shared" si="12"/>
        <v>3588819</v>
      </c>
      <c r="J39" s="60"/>
      <c r="K39" s="38"/>
      <c r="L39" s="60">
        <f t="shared" ref="L39:M41" si="14">H39+J39</f>
        <v>1245300</v>
      </c>
      <c r="M39" s="38">
        <f t="shared" si="14"/>
        <v>3588819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-118834</v>
      </c>
      <c r="E40" s="217">
        <v>-339266</v>
      </c>
      <c r="F40" s="60">
        <f t="shared" si="13"/>
        <v>0</v>
      </c>
      <c r="G40" s="37">
        <f t="shared" si="13"/>
        <v>0</v>
      </c>
      <c r="H40" s="65">
        <f t="shared" si="12"/>
        <v>-118834</v>
      </c>
      <c r="I40" s="66">
        <f t="shared" si="12"/>
        <v>-339266</v>
      </c>
      <c r="J40" s="60"/>
      <c r="K40" s="38"/>
      <c r="L40" s="60">
        <f t="shared" si="14"/>
        <v>-118834</v>
      </c>
      <c r="M40" s="38">
        <f t="shared" si="14"/>
        <v>-339266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-118834</v>
      </c>
      <c r="E42" s="218">
        <v>-339266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-118834</v>
      </c>
      <c r="I42" s="39">
        <f>SUM(I40:I41)</f>
        <v>-339266</v>
      </c>
      <c r="J42" s="61">
        <f t="shared" si="15"/>
        <v>0</v>
      </c>
      <c r="K42" s="39">
        <f t="shared" si="15"/>
        <v>0</v>
      </c>
      <c r="L42" s="61">
        <f t="shared" si="15"/>
        <v>-118834</v>
      </c>
      <c r="M42" s="39">
        <f t="shared" si="15"/>
        <v>-339266</v>
      </c>
    </row>
    <row r="43" spans="1:13" ht="21" customHeight="1" x14ac:dyDescent="0.2">
      <c r="A43" s="9"/>
      <c r="B43" s="7" t="s">
        <v>49</v>
      </c>
      <c r="C43" s="6"/>
      <c r="D43" s="218">
        <v>1126466</v>
      </c>
      <c r="E43" s="218">
        <v>3249553</v>
      </c>
      <c r="F43" s="61">
        <f t="shared" ref="F43:M43" si="16">F42+F39</f>
        <v>0</v>
      </c>
      <c r="G43" s="39">
        <f t="shared" si="16"/>
        <v>0</v>
      </c>
      <c r="H43" s="61">
        <f>H42+H39</f>
        <v>1126466</v>
      </c>
      <c r="I43" s="39">
        <f>I42+I39</f>
        <v>3249553</v>
      </c>
      <c r="J43" s="61">
        <f t="shared" si="16"/>
        <v>0</v>
      </c>
      <c r="K43" s="39">
        <f t="shared" si="16"/>
        <v>0</v>
      </c>
      <c r="L43" s="61">
        <f t="shared" si="16"/>
        <v>1126466</v>
      </c>
      <c r="M43" s="39">
        <f t="shared" si="16"/>
        <v>3249553</v>
      </c>
    </row>
    <row r="44" spans="1:13" x14ac:dyDescent="0.2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-41445</v>
      </c>
      <c r="E49" s="217">
        <v>-116845.8885</v>
      </c>
      <c r="F49" s="60">
        <f>H49-D49</f>
        <v>0</v>
      </c>
      <c r="G49" s="37">
        <f>I49-E49</f>
        <v>0</v>
      </c>
      <c r="H49" s="65">
        <f>D49</f>
        <v>-41445</v>
      </c>
      <c r="I49" s="66">
        <f>E49</f>
        <v>-116845.8885</v>
      </c>
      <c r="J49" s="60"/>
      <c r="K49" s="38"/>
      <c r="L49" s="60">
        <f>H49+J49</f>
        <v>-41445</v>
      </c>
      <c r="M49" s="38">
        <f>I49+K49</f>
        <v>-116845.8885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-532179</v>
      </c>
      <c r="E51" s="217">
        <v>-1588935</v>
      </c>
      <c r="F51" s="60">
        <f>H51-D51</f>
        <v>0</v>
      </c>
      <c r="G51" s="37">
        <f>I51-E51</f>
        <v>0</v>
      </c>
      <c r="H51" s="65">
        <f>D51</f>
        <v>-532179</v>
      </c>
      <c r="I51" s="66">
        <f>E51</f>
        <v>-1588935</v>
      </c>
      <c r="J51" s="60"/>
      <c r="K51" s="38"/>
      <c r="L51" s="60">
        <f>H51+J51</f>
        <v>-532179</v>
      </c>
      <c r="M51" s="38">
        <f>I51+K51</f>
        <v>-1588935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-1887162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-1887162</v>
      </c>
      <c r="J54" s="60"/>
      <c r="K54" s="38"/>
      <c r="L54" s="60">
        <f>H54+J54</f>
        <v>0</v>
      </c>
      <c r="M54" s="38">
        <f>I54+K54</f>
        <v>-1887162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-1714662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-1714662</v>
      </c>
      <c r="J55" s="60"/>
      <c r="K55" s="38"/>
      <c r="L55" s="60">
        <f>H55+J55</f>
        <v>0</v>
      </c>
      <c r="M55" s="38">
        <f>I55+K55</f>
        <v>-1714662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-3601824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-3601824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-3601824</v>
      </c>
    </row>
    <row r="57" spans="1:15" x14ac:dyDescent="0.2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6531251.8653000006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6531251.8653000006</v>
      </c>
      <c r="J70" s="60"/>
      <c r="K70" s="38"/>
      <c r="L70" s="60">
        <f>H70+J70</f>
        <v>0</v>
      </c>
      <c r="M70" s="38">
        <f>I70+K70</f>
        <v>6531251.8653000006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-4582827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-4582827</v>
      </c>
      <c r="J71" s="60"/>
      <c r="K71" s="38"/>
      <c r="L71" s="60">
        <f>H71+J71</f>
        <v>0</v>
      </c>
      <c r="M71" s="38">
        <f>I71+K71</f>
        <v>-4582827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1948424.8653000006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1948424.8653000006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1948424.8653000006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132619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132619</v>
      </c>
      <c r="J74" s="60"/>
      <c r="K74" s="38"/>
      <c r="L74" s="60">
        <f t="shared" si="22"/>
        <v>0</v>
      </c>
      <c r="M74" s="38">
        <f t="shared" si="22"/>
        <v>132619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21922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21922</v>
      </c>
      <c r="J75" s="60"/>
      <c r="K75" s="38"/>
      <c r="L75" s="60">
        <f t="shared" si="22"/>
        <v>0</v>
      </c>
      <c r="M75" s="38">
        <f t="shared" si="22"/>
        <v>21922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-3679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-3679</v>
      </c>
      <c r="J76" s="60"/>
      <c r="K76" s="38"/>
      <c r="L76" s="60">
        <f t="shared" si="22"/>
        <v>0</v>
      </c>
      <c r="M76" s="38">
        <f t="shared" si="22"/>
        <v>-3679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-67500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-67500</v>
      </c>
      <c r="J80" s="60"/>
      <c r="K80" s="38"/>
      <c r="L80" s="60">
        <f t="shared" si="22"/>
        <v>0</v>
      </c>
      <c r="M80" s="38">
        <f t="shared" si="22"/>
        <v>-67500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-221009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-221009</v>
      </c>
      <c r="J81" s="60"/>
      <c r="K81" s="38"/>
      <c r="L81" s="60">
        <f t="shared" si="22"/>
        <v>0</v>
      </c>
      <c r="M81" s="38">
        <f t="shared" si="22"/>
        <v>-221009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148</v>
      </c>
      <c r="E82" s="141">
        <f>SUM(E72:E81)+E16+E24+E29+E36+E43+E45+E47+E49+E51+E56+E61+E66</f>
        <v>-952516.7681999458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148</v>
      </c>
      <c r="I82" s="135">
        <f>SUM(I72:I81)+I16+I24+I29+I36+I43+I45+I47+I49+I51+I56+I61+I66</f>
        <v>-952516.7681999458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148</v>
      </c>
      <c r="M82" s="74">
        <f>SUM(M72:M81)+M16+M24+M29+M36+M43+M45+M47+M49+M51+M56+M61+M66</f>
        <v>-952516.7681999458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-7002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-7002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-7002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-7002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-7002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-7002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148</v>
      </c>
      <c r="E91" s="156">
        <f t="shared" ref="E91:M91" si="27">+E82+E89</f>
        <v>-959518.7681999458</v>
      </c>
      <c r="F91" s="156">
        <f t="shared" si="27"/>
        <v>0</v>
      </c>
      <c r="G91" s="156">
        <f t="shared" si="27"/>
        <v>0</v>
      </c>
      <c r="H91" s="156">
        <f t="shared" si="27"/>
        <v>148</v>
      </c>
      <c r="I91" s="156">
        <f t="shared" si="27"/>
        <v>-959518.7681999458</v>
      </c>
      <c r="J91" s="156">
        <f t="shared" si="27"/>
        <v>0</v>
      </c>
      <c r="K91" s="156">
        <f t="shared" si="27"/>
        <v>0</v>
      </c>
      <c r="L91" s="156">
        <f t="shared" si="27"/>
        <v>148</v>
      </c>
      <c r="M91" s="156">
        <f t="shared" si="27"/>
        <v>-959518.7681999458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A62" zoomScale="75" workbookViewId="0">
      <selection activeCell="E89" sqref="E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61095079</v>
      </c>
      <c r="E11" s="65">
        <v>190694190</v>
      </c>
      <c r="F11" s="65">
        <f>H11-D11</f>
        <v>0</v>
      </c>
      <c r="G11" s="63">
        <f>I11-E11</f>
        <v>0</v>
      </c>
      <c r="H11" s="65">
        <f>D11</f>
        <v>61095079</v>
      </c>
      <c r="I11" s="66">
        <f>E11</f>
        <v>190694190</v>
      </c>
      <c r="J11" s="60"/>
      <c r="K11" s="38"/>
      <c r="L11" s="60">
        <f t="shared" ref="L11:M15" si="0">H11+J11</f>
        <v>61095079</v>
      </c>
      <c r="M11" s="38">
        <f t="shared" si="0"/>
        <v>190694190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10727276</v>
      </c>
      <c r="E13" s="65">
        <v>35436239</v>
      </c>
      <c r="F13" s="65">
        <f t="shared" si="1"/>
        <v>0</v>
      </c>
      <c r="G13" s="63">
        <f t="shared" si="1"/>
        <v>0</v>
      </c>
      <c r="H13" s="65">
        <f t="shared" si="2"/>
        <v>10727276</v>
      </c>
      <c r="I13" s="66">
        <f t="shared" si="2"/>
        <v>35436239</v>
      </c>
      <c r="J13" s="60"/>
      <c r="K13" s="38"/>
      <c r="L13" s="60">
        <f t="shared" si="0"/>
        <v>10727276</v>
      </c>
      <c r="M13" s="38">
        <f t="shared" si="0"/>
        <v>35436239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-34485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-34485</v>
      </c>
      <c r="J14" s="60"/>
      <c r="K14" s="38"/>
      <c r="L14" s="60">
        <f t="shared" si="0"/>
        <v>0</v>
      </c>
      <c r="M14" s="38">
        <f t="shared" si="0"/>
        <v>-34485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71822355</v>
      </c>
      <c r="E16" s="39">
        <v>226095944</v>
      </c>
      <c r="F16" s="61">
        <f t="shared" ref="F16:M16" si="3">SUM(F11:F15)</f>
        <v>0</v>
      </c>
      <c r="G16" s="39">
        <f t="shared" si="3"/>
        <v>0</v>
      </c>
      <c r="H16" s="61">
        <f>SUM(H11:H15)</f>
        <v>71822355</v>
      </c>
      <c r="I16" s="39">
        <f>SUM(I11:I15)</f>
        <v>226095944</v>
      </c>
      <c r="J16" s="61">
        <f t="shared" si="3"/>
        <v>0</v>
      </c>
      <c r="K16" s="39">
        <f t="shared" si="3"/>
        <v>0</v>
      </c>
      <c r="L16" s="61">
        <f t="shared" si="3"/>
        <v>71822355</v>
      </c>
      <c r="M16" s="39">
        <f t="shared" si="3"/>
        <v>226095944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-55320374</v>
      </c>
      <c r="E19" s="65">
        <v>-170505188</v>
      </c>
      <c r="F19" s="65">
        <f>H19-D19</f>
        <v>0</v>
      </c>
      <c r="G19" s="63">
        <f>I19-E19</f>
        <v>0</v>
      </c>
      <c r="H19" s="65">
        <f t="shared" si="4"/>
        <v>-55320374</v>
      </c>
      <c r="I19" s="66">
        <f t="shared" si="4"/>
        <v>-170505188</v>
      </c>
      <c r="J19" s="60"/>
      <c r="K19" s="38"/>
      <c r="L19" s="60">
        <f t="shared" ref="L19:M23" si="5">H19+J19</f>
        <v>-55320374</v>
      </c>
      <c r="M19" s="38">
        <f t="shared" si="5"/>
        <v>-170505188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-17391173</v>
      </c>
      <c r="E21" s="65">
        <v>-57071058</v>
      </c>
      <c r="F21" s="65">
        <f t="shared" si="6"/>
        <v>0</v>
      </c>
      <c r="G21" s="63">
        <f t="shared" si="6"/>
        <v>0</v>
      </c>
      <c r="H21" s="65">
        <f t="shared" si="4"/>
        <v>-17391173</v>
      </c>
      <c r="I21" s="66">
        <f t="shared" si="4"/>
        <v>-57071058</v>
      </c>
      <c r="J21" s="60"/>
      <c r="K21" s="38"/>
      <c r="L21" s="60">
        <f t="shared" si="5"/>
        <v>-17391173</v>
      </c>
      <c r="M21" s="38">
        <f t="shared" si="5"/>
        <v>-57071058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181309</v>
      </c>
      <c r="E23" s="65">
        <v>578910</v>
      </c>
      <c r="F23" s="65">
        <f t="shared" si="6"/>
        <v>0</v>
      </c>
      <c r="G23" s="63">
        <f t="shared" si="6"/>
        <v>0</v>
      </c>
      <c r="H23" s="65">
        <f t="shared" si="4"/>
        <v>181309</v>
      </c>
      <c r="I23" s="66">
        <f t="shared" si="4"/>
        <v>578910</v>
      </c>
      <c r="J23" s="60"/>
      <c r="K23" s="38"/>
      <c r="L23" s="60">
        <f t="shared" si="5"/>
        <v>181309</v>
      </c>
      <c r="M23" s="38">
        <f t="shared" si="5"/>
        <v>578910</v>
      </c>
    </row>
    <row r="24" spans="1:13" x14ac:dyDescent="0.2">
      <c r="A24" s="9"/>
      <c r="B24" s="7" t="s">
        <v>33</v>
      </c>
      <c r="C24" s="6"/>
      <c r="D24" s="61">
        <v>-72530238</v>
      </c>
      <c r="E24" s="39">
        <v>-226997336</v>
      </c>
      <c r="F24" s="61">
        <f t="shared" ref="F24:M24" si="7">SUM(F19:F23)</f>
        <v>0</v>
      </c>
      <c r="G24" s="39">
        <f t="shared" si="7"/>
        <v>0</v>
      </c>
      <c r="H24" s="61">
        <f>SUM(H19:H23)</f>
        <v>-72530238</v>
      </c>
      <c r="I24" s="39">
        <f>SUM(I19:I23)</f>
        <v>-226997336</v>
      </c>
      <c r="J24" s="61">
        <f t="shared" si="7"/>
        <v>0</v>
      </c>
      <c r="K24" s="39">
        <f t="shared" si="7"/>
        <v>0</v>
      </c>
      <c r="L24" s="61">
        <f t="shared" si="7"/>
        <v>-72530238</v>
      </c>
      <c r="M24" s="39">
        <f t="shared" si="7"/>
        <v>-226997336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137910</v>
      </c>
      <c r="E32" s="65">
        <v>421390</v>
      </c>
      <c r="F32" s="65">
        <f>H32-D32</f>
        <v>0</v>
      </c>
      <c r="G32" s="63">
        <f>I32-E32</f>
        <v>0</v>
      </c>
      <c r="H32" s="65">
        <f t="shared" ref="H32:I35" si="9">D32</f>
        <v>137910</v>
      </c>
      <c r="I32" s="66">
        <f t="shared" si="9"/>
        <v>421390</v>
      </c>
      <c r="J32" s="60"/>
      <c r="K32" s="38"/>
      <c r="L32" s="60">
        <f t="shared" ref="L32:M35" si="10">H32+J32</f>
        <v>137910</v>
      </c>
      <c r="M32" s="38">
        <f t="shared" si="10"/>
        <v>421390</v>
      </c>
    </row>
    <row r="33" spans="1:13" x14ac:dyDescent="0.2">
      <c r="A33" s="9">
        <v>14</v>
      </c>
      <c r="B33" s="7"/>
      <c r="C33" s="18" t="s">
        <v>40</v>
      </c>
      <c r="D33" s="65">
        <v>4</v>
      </c>
      <c r="E33" s="65">
        <v>11</v>
      </c>
      <c r="F33" s="65">
        <f t="shared" ref="F33:G35" si="11">H33-D33</f>
        <v>0</v>
      </c>
      <c r="G33" s="63">
        <f t="shared" si="11"/>
        <v>0</v>
      </c>
      <c r="H33" s="65">
        <f t="shared" si="9"/>
        <v>4</v>
      </c>
      <c r="I33" s="66">
        <f t="shared" si="9"/>
        <v>11</v>
      </c>
      <c r="J33" s="60"/>
      <c r="K33" s="38"/>
      <c r="L33" s="60">
        <f t="shared" si="10"/>
        <v>4</v>
      </c>
      <c r="M33" s="38">
        <f t="shared" si="10"/>
        <v>11</v>
      </c>
    </row>
    <row r="34" spans="1:13" x14ac:dyDescent="0.2">
      <c r="A34" s="9">
        <v>15</v>
      </c>
      <c r="B34" s="7"/>
      <c r="C34" s="18" t="s">
        <v>41</v>
      </c>
      <c r="D34" s="65">
        <v>-173</v>
      </c>
      <c r="E34" s="65">
        <v>-510</v>
      </c>
      <c r="F34" s="65">
        <f t="shared" si="11"/>
        <v>0</v>
      </c>
      <c r="G34" s="63">
        <f t="shared" si="11"/>
        <v>0</v>
      </c>
      <c r="H34" s="65">
        <f t="shared" si="9"/>
        <v>-173</v>
      </c>
      <c r="I34" s="66">
        <f t="shared" si="9"/>
        <v>-510</v>
      </c>
      <c r="J34" s="60"/>
      <c r="K34" s="38"/>
      <c r="L34" s="60">
        <f t="shared" si="10"/>
        <v>-173</v>
      </c>
      <c r="M34" s="38">
        <f t="shared" si="10"/>
        <v>-510</v>
      </c>
    </row>
    <row r="35" spans="1:13" x14ac:dyDescent="0.2">
      <c r="A35" s="9">
        <v>16</v>
      </c>
      <c r="B35" s="7"/>
      <c r="C35" s="18" t="s">
        <v>42</v>
      </c>
      <c r="D35" s="65">
        <v>-74737</v>
      </c>
      <c r="E35" s="65">
        <v>-3023</v>
      </c>
      <c r="F35" s="65">
        <f t="shared" si="11"/>
        <v>0</v>
      </c>
      <c r="G35" s="63">
        <f t="shared" si="11"/>
        <v>0</v>
      </c>
      <c r="H35" s="65">
        <f t="shared" si="9"/>
        <v>-74737</v>
      </c>
      <c r="I35" s="66">
        <f t="shared" si="9"/>
        <v>-3023</v>
      </c>
      <c r="J35" s="60"/>
      <c r="K35" s="38"/>
      <c r="L35" s="60">
        <f t="shared" si="10"/>
        <v>-74737</v>
      </c>
      <c r="M35" s="38">
        <f t="shared" si="10"/>
        <v>-3023</v>
      </c>
    </row>
    <row r="36" spans="1:13" x14ac:dyDescent="0.2">
      <c r="A36" s="9"/>
      <c r="B36" s="7" t="s">
        <v>43</v>
      </c>
      <c r="C36" s="6"/>
      <c r="D36" s="61">
        <v>63004</v>
      </c>
      <c r="E36" s="39">
        <v>417868</v>
      </c>
      <c r="F36" s="61">
        <f>SUM(F32:F35)</f>
        <v>0</v>
      </c>
      <c r="G36" s="39">
        <f>SUM(G32:G35)</f>
        <v>0</v>
      </c>
      <c r="H36" s="61">
        <f>SUM(H32:H35)</f>
        <v>63004</v>
      </c>
      <c r="I36" s="39">
        <f>SUM(I32:I35)</f>
        <v>417868</v>
      </c>
      <c r="J36" s="61">
        <f>SUM(J32:J34)</f>
        <v>0</v>
      </c>
      <c r="K36" s="39">
        <f>SUM(K32:K34)</f>
        <v>0</v>
      </c>
      <c r="L36" s="61">
        <f>SUM(L32:L35)</f>
        <v>63004</v>
      </c>
      <c r="M36" s="39">
        <f>SUM(M32:M35)</f>
        <v>417868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658408</v>
      </c>
      <c r="E39" s="65">
        <v>1981783</v>
      </c>
      <c r="F39" s="65">
        <f t="shared" ref="F39:G41" si="13">H39-D39</f>
        <v>0</v>
      </c>
      <c r="G39" s="63">
        <f t="shared" si="13"/>
        <v>0</v>
      </c>
      <c r="H39" s="65">
        <f t="shared" si="12"/>
        <v>658408</v>
      </c>
      <c r="I39" s="66">
        <f t="shared" si="12"/>
        <v>1981783</v>
      </c>
      <c r="J39" s="60"/>
      <c r="K39" s="38"/>
      <c r="L39" s="60">
        <f t="shared" ref="L39:M41" si="14">H39+J39</f>
        <v>658408</v>
      </c>
      <c r="M39" s="38">
        <f t="shared" si="14"/>
        <v>1981783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-9543</v>
      </c>
      <c r="E40" s="65">
        <v>-27555</v>
      </c>
      <c r="F40" s="65">
        <f t="shared" si="13"/>
        <v>0</v>
      </c>
      <c r="G40" s="63">
        <f t="shared" si="13"/>
        <v>0</v>
      </c>
      <c r="H40" s="65">
        <f t="shared" si="12"/>
        <v>-9543</v>
      </c>
      <c r="I40" s="66">
        <f t="shared" si="12"/>
        <v>-27555</v>
      </c>
      <c r="J40" s="60"/>
      <c r="K40" s="38"/>
      <c r="L40" s="60">
        <f t="shared" si="14"/>
        <v>-9543</v>
      </c>
      <c r="M40" s="38">
        <f t="shared" si="14"/>
        <v>-27555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-9543</v>
      </c>
      <c r="E42" s="39">
        <v>-27555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-9543</v>
      </c>
      <c r="I42" s="39">
        <f>SUM(I40:I41)</f>
        <v>-27555</v>
      </c>
      <c r="J42" s="61">
        <f t="shared" si="15"/>
        <v>0</v>
      </c>
      <c r="K42" s="39">
        <f t="shared" si="15"/>
        <v>0</v>
      </c>
      <c r="L42" s="61">
        <f t="shared" si="15"/>
        <v>-9543</v>
      </c>
      <c r="M42" s="39">
        <f t="shared" si="15"/>
        <v>-27555</v>
      </c>
    </row>
    <row r="43" spans="1:13" ht="21" customHeight="1" x14ac:dyDescent="0.2">
      <c r="A43" s="9"/>
      <c r="B43" s="7" t="s">
        <v>49</v>
      </c>
      <c r="C43" s="6"/>
      <c r="D43" s="61">
        <v>648865</v>
      </c>
      <c r="E43" s="39">
        <v>1954228</v>
      </c>
      <c r="F43" s="61">
        <f t="shared" ref="F43:M43" si="16">F42+F39</f>
        <v>0</v>
      </c>
      <c r="G43" s="39">
        <f t="shared" si="16"/>
        <v>0</v>
      </c>
      <c r="H43" s="61">
        <f>H42+H39</f>
        <v>648865</v>
      </c>
      <c r="I43" s="39">
        <f>I42+I39</f>
        <v>1954228</v>
      </c>
      <c r="J43" s="61">
        <f t="shared" si="16"/>
        <v>0</v>
      </c>
      <c r="K43" s="39">
        <f t="shared" si="16"/>
        <v>0</v>
      </c>
      <c r="L43" s="61">
        <f t="shared" si="16"/>
        <v>648865</v>
      </c>
      <c r="M43" s="39">
        <f t="shared" si="16"/>
        <v>1954228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-3986</v>
      </c>
      <c r="E49" s="65">
        <v>-12020.580199999999</v>
      </c>
      <c r="F49" s="65">
        <f>H49-D49</f>
        <v>0</v>
      </c>
      <c r="G49" s="63">
        <f>I49-E49</f>
        <v>0</v>
      </c>
      <c r="H49" s="65">
        <f>D49</f>
        <v>-3986</v>
      </c>
      <c r="I49" s="66">
        <f>E49</f>
        <v>-12020.580199999999</v>
      </c>
      <c r="J49" s="60"/>
      <c r="K49" s="38"/>
      <c r="L49" s="60">
        <f>H49+J49</f>
        <v>-3986</v>
      </c>
      <c r="M49" s="38">
        <f>I49+K49</f>
        <v>-12020.580199999999</v>
      </c>
    </row>
    <row r="50" spans="1:15" x14ac:dyDescent="0.2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-181309</v>
      </c>
      <c r="E51" s="65">
        <v>-578910</v>
      </c>
      <c r="F51" s="65">
        <f>H51-D51</f>
        <v>0</v>
      </c>
      <c r="G51" s="63">
        <f>I51-E51</f>
        <v>0</v>
      </c>
      <c r="H51" s="65">
        <f>D51</f>
        <v>-181309</v>
      </c>
      <c r="I51" s="66">
        <f>E51</f>
        <v>-578910</v>
      </c>
      <c r="J51" s="60"/>
      <c r="K51" s="38"/>
      <c r="L51" s="60">
        <f>H51+J51</f>
        <v>-181309</v>
      </c>
      <c r="M51" s="38">
        <f>I51+K51</f>
        <v>-578910</v>
      </c>
    </row>
    <row r="52" spans="1:15" x14ac:dyDescent="0.2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-375983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-375983</v>
      </c>
      <c r="J54" s="60"/>
      <c r="K54" s="38"/>
      <c r="L54" s="60">
        <f>H54+J54</f>
        <v>0</v>
      </c>
      <c r="M54" s="38">
        <f>I54+K54</f>
        <v>-375983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-375983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-375983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-375983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106722.64130000005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106722.64130000005</v>
      </c>
      <c r="J70" s="60"/>
      <c r="K70" s="38"/>
      <c r="L70" s="60">
        <f>H70+J70</f>
        <v>0</v>
      </c>
      <c r="M70" s="38">
        <f>I70+K70</f>
        <v>106722.64130000005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3759148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3759148</v>
      </c>
      <c r="J71" s="60"/>
      <c r="K71" s="38"/>
      <c r="L71" s="60">
        <f>H71+J71</f>
        <v>0</v>
      </c>
      <c r="M71" s="38">
        <f>I71+K71</f>
        <v>3759148</v>
      </c>
    </row>
    <row r="72" spans="1:13" x14ac:dyDescent="0.2">
      <c r="A72" s="9"/>
      <c r="B72" s="3"/>
      <c r="C72" s="55" t="s">
        <v>69</v>
      </c>
      <c r="D72" s="61">
        <v>0</v>
      </c>
      <c r="E72" s="39">
        <v>3865870.6413000003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3865870.6413000003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3865870.6413000003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-3114152.2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-3114152.2</v>
      </c>
      <c r="J74" s="60"/>
      <c r="K74" s="38"/>
      <c r="L74" s="60">
        <f t="shared" si="22"/>
        <v>0</v>
      </c>
      <c r="M74" s="38">
        <f t="shared" si="22"/>
        <v>-3114152.2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140851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140851</v>
      </c>
      <c r="J75" s="60"/>
      <c r="K75" s="38"/>
      <c r="L75" s="60">
        <f t="shared" si="22"/>
        <v>0</v>
      </c>
      <c r="M75" s="38">
        <f t="shared" si="22"/>
        <v>140851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-460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-460</v>
      </c>
      <c r="J76" s="60"/>
      <c r="K76" s="38"/>
      <c r="L76" s="60">
        <f t="shared" si="22"/>
        <v>0</v>
      </c>
      <c r="M76" s="38">
        <f t="shared" si="22"/>
        <v>-460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1395899.8611000045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1395899.8611000045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1395899.8611000045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120575170</v>
      </c>
      <c r="E11" s="66">
        <f>'EAST-EGM-FLSH'!E11+'EAST-LRC-FLSH'!E11</f>
        <v>347780059</v>
      </c>
      <c r="F11" s="37">
        <f>H11-D11</f>
        <v>0</v>
      </c>
      <c r="G11" s="37">
        <f>I11-E11</f>
        <v>0</v>
      </c>
      <c r="H11" s="60">
        <f>'EAST-EGM-FLSH'!H11+'EAST-LRC-FLSH'!H11</f>
        <v>120575170</v>
      </c>
      <c r="I11" s="38">
        <f>'EAST-EGM-FLSH'!I11+'EAST-LRC-FLSH'!I11</f>
        <v>347780059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120575170</v>
      </c>
      <c r="M11" s="38">
        <f t="shared" si="0"/>
        <v>347780059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81879603</v>
      </c>
      <c r="E13" s="66">
        <f>'EAST-EGM-FLSH'!E13+'EAST-LRC-FLSH'!E13</f>
        <v>250192377</v>
      </c>
      <c r="F13" s="60">
        <f t="shared" si="1"/>
        <v>0</v>
      </c>
      <c r="G13" s="37">
        <f t="shared" si="1"/>
        <v>0</v>
      </c>
      <c r="H13" s="60">
        <f>'EAST-EGM-FLSH'!H13+'EAST-LRC-FLSH'!H13</f>
        <v>81879603</v>
      </c>
      <c r="I13" s="38">
        <f>'EAST-EGM-FLSH'!I13+'EAST-LRC-FLSH'!I13</f>
        <v>250192377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81879603</v>
      </c>
      <c r="M13" s="38">
        <f t="shared" si="0"/>
        <v>250192377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202454773</v>
      </c>
      <c r="E16" s="39">
        <f>SUM(E11:E15)</f>
        <v>597972436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202454773</v>
      </c>
      <c r="I16" s="39">
        <f t="shared" si="2"/>
        <v>597972436</v>
      </c>
      <c r="J16" s="61">
        <f t="shared" si="2"/>
        <v>0</v>
      </c>
      <c r="K16" s="39">
        <f t="shared" si="2"/>
        <v>0</v>
      </c>
      <c r="L16" s="61">
        <f t="shared" si="2"/>
        <v>202454773</v>
      </c>
      <c r="M16" s="39">
        <f t="shared" si="2"/>
        <v>597972436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-127902956</v>
      </c>
      <c r="E19" s="66">
        <f>'EAST-EGM-FLSH'!E19+'EAST-LRC-FLSH'!E19</f>
        <v>-368612792</v>
      </c>
      <c r="F19" s="60">
        <f>H19-D19</f>
        <v>0</v>
      </c>
      <c r="G19" s="37">
        <f>I19-E19</f>
        <v>0</v>
      </c>
      <c r="H19" s="60">
        <f>'EAST-EGM-FLSH'!H19+'EAST-LRC-FLSH'!H19</f>
        <v>-127902956</v>
      </c>
      <c r="I19" s="38">
        <f>'EAST-EGM-FLSH'!I19+'EAST-LRC-FLSH'!I19</f>
        <v>-368612792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-127902956</v>
      </c>
      <c r="M19" s="38">
        <f t="shared" si="3"/>
        <v>-368612792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-76131784</v>
      </c>
      <c r="E21" s="66">
        <f>'EAST-EGM-FLSH'!E21+'EAST-LRC-FLSH'!E21</f>
        <v>-231488163</v>
      </c>
      <c r="F21" s="60">
        <f t="shared" si="4"/>
        <v>0</v>
      </c>
      <c r="G21" s="37">
        <f t="shared" si="4"/>
        <v>0</v>
      </c>
      <c r="H21" s="60">
        <f>'EAST-EGM-FLSH'!H21+'EAST-LRC-FLSH'!H21</f>
        <v>-76131784</v>
      </c>
      <c r="I21" s="38">
        <f>'EAST-EGM-FLSH'!I21+'EAST-LRC-FLSH'!I21</f>
        <v>-231488163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-76131784</v>
      </c>
      <c r="M21" s="38">
        <f t="shared" si="3"/>
        <v>-231488163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532179</v>
      </c>
      <c r="E23" s="66">
        <f>'EAST-EGM-FLSH'!E23+'EAST-LRC-FLSH'!E23</f>
        <v>1588935</v>
      </c>
      <c r="F23" s="60">
        <f t="shared" si="4"/>
        <v>0</v>
      </c>
      <c r="G23" s="37">
        <f t="shared" si="4"/>
        <v>0</v>
      </c>
      <c r="H23" s="60">
        <f>'EAST-EGM-FLSH'!H23+'EAST-LRC-FLSH'!H23</f>
        <v>532179</v>
      </c>
      <c r="I23" s="38">
        <f>'EAST-EGM-FLSH'!I23+'EAST-LRC-FLSH'!I23</f>
        <v>1588935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532179</v>
      </c>
      <c r="M23" s="38">
        <f t="shared" si="3"/>
        <v>1588935</v>
      </c>
    </row>
    <row r="24" spans="1:13" x14ac:dyDescent="0.2">
      <c r="A24" s="9"/>
      <c r="B24" s="7" t="s">
        <v>33</v>
      </c>
      <c r="C24" s="6"/>
      <c r="D24" s="61">
        <f>SUM(D19:D23)</f>
        <v>-203502561</v>
      </c>
      <c r="E24" s="39">
        <f>SUM(E19:E23)</f>
        <v>-598512020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-203502561</v>
      </c>
      <c r="I24" s="39">
        <f t="shared" si="5"/>
        <v>-598512020</v>
      </c>
      <c r="J24" s="61">
        <f t="shared" si="5"/>
        <v>0</v>
      </c>
      <c r="K24" s="39">
        <f t="shared" si="5"/>
        <v>0</v>
      </c>
      <c r="L24" s="61">
        <f t="shared" si="5"/>
        <v>-203502561</v>
      </c>
      <c r="M24" s="39">
        <f t="shared" si="5"/>
        <v>-598512020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158825</v>
      </c>
      <c r="E32" s="66">
        <f>'EAST-EGM-FLSH'!E32+'EAST-LRC-FLSH'!E32</f>
        <v>491311</v>
      </c>
      <c r="F32" s="60">
        <f>H32-D32</f>
        <v>0</v>
      </c>
      <c r="G32" s="37">
        <f>I32-E32</f>
        <v>0</v>
      </c>
      <c r="H32" s="60">
        <f>'EAST-EGM-FLSH'!H32+'EAST-LRC-FLSH'!H32</f>
        <v>158825</v>
      </c>
      <c r="I32" s="38">
        <f>'EAST-EGM-FLSH'!I32+'EAST-LRC-FLSH'!I32</f>
        <v>491311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158825</v>
      </c>
      <c r="M32" s="38">
        <f t="shared" si="7"/>
        <v>491311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550020</v>
      </c>
      <c r="E33" s="66">
        <f>'EAST-EGM-FLSH'!E33+'EAST-LRC-FLSH'!E33</f>
        <v>1566958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550020</v>
      </c>
      <c r="I33" s="38">
        <f>'EAST-EGM-FLSH'!I33+'EAST-LRC-FLSH'!I33</f>
        <v>1566958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550020</v>
      </c>
      <c r="M33" s="38">
        <f t="shared" si="7"/>
        <v>1566958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-448886</v>
      </c>
      <c r="E34" s="66">
        <f>'EAST-EGM-FLSH'!E34+'EAST-LRC-FLSH'!E34</f>
        <v>-1325331</v>
      </c>
      <c r="F34" s="60">
        <f t="shared" si="8"/>
        <v>0</v>
      </c>
      <c r="G34" s="37">
        <f t="shared" si="8"/>
        <v>0</v>
      </c>
      <c r="H34" s="60">
        <f>'EAST-EGM-FLSH'!H34+'EAST-LRC-FLSH'!H34</f>
        <v>-448886</v>
      </c>
      <c r="I34" s="38">
        <f>'EAST-EGM-FLSH'!I34+'EAST-LRC-FLSH'!I34</f>
        <v>-1325331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-448886</v>
      </c>
      <c r="M34" s="38">
        <f t="shared" si="7"/>
        <v>-1325331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-297044</v>
      </c>
      <c r="E35" s="66">
        <f>'EAST-EGM-FLSH'!E35+'EAST-LRC-FLSH'!E35</f>
        <v>-285851</v>
      </c>
      <c r="F35" s="60">
        <f t="shared" si="8"/>
        <v>0</v>
      </c>
      <c r="G35" s="37">
        <f t="shared" si="8"/>
        <v>0</v>
      </c>
      <c r="H35" s="60">
        <f>'EAST-EGM-FLSH'!H35+'EAST-LRC-FLSH'!H35</f>
        <v>-297044</v>
      </c>
      <c r="I35" s="38">
        <f>'EAST-EGM-FLSH'!I35+'EAST-LRC-FLSH'!I35</f>
        <v>-285851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-297044</v>
      </c>
      <c r="M35" s="38">
        <f t="shared" si="7"/>
        <v>-285851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-37085</v>
      </c>
      <c r="E36" s="39">
        <f t="shared" si="9"/>
        <v>447087</v>
      </c>
      <c r="F36" s="61">
        <f t="shared" si="9"/>
        <v>0</v>
      </c>
      <c r="G36" s="39">
        <f t="shared" si="9"/>
        <v>0</v>
      </c>
      <c r="H36" s="61">
        <f t="shared" si="9"/>
        <v>-37085</v>
      </c>
      <c r="I36" s="39">
        <f t="shared" si="9"/>
        <v>447087</v>
      </c>
      <c r="J36" s="61">
        <f>SUM(J32:J34)</f>
        <v>0</v>
      </c>
      <c r="K36" s="39">
        <f>SUM(K32:K34)</f>
        <v>0</v>
      </c>
      <c r="L36" s="61">
        <f>SUM(L32:L35)</f>
        <v>-37085</v>
      </c>
      <c r="M36" s="39">
        <f>SUM(M32:M35)</f>
        <v>447087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1245300</v>
      </c>
      <c r="E39" s="66">
        <f>'EAST-EGM-FLSH'!E39+'EAST-LRC-FLSH'!E39</f>
        <v>3588819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1245300</v>
      </c>
      <c r="I39" s="38">
        <f>'EAST-EGM-FLSH'!I39+'EAST-LRC-FLSH'!I39</f>
        <v>3588819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1245300</v>
      </c>
      <c r="M39" s="38">
        <f t="shared" si="11"/>
        <v>3588819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-118834</v>
      </c>
      <c r="E40" s="66">
        <f>'EAST-EGM-FLSH'!E40+'EAST-LRC-FLSH'!E40</f>
        <v>-339266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-118834</v>
      </c>
      <c r="I40" s="38">
        <f>'EAST-EGM-FLSH'!I40+'EAST-LRC-FLSH'!I40</f>
        <v>-339266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-118834</v>
      </c>
      <c r="M40" s="38">
        <f t="shared" si="11"/>
        <v>-339266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-118834</v>
      </c>
      <c r="E42" s="39">
        <f>SUM(E40:E41)</f>
        <v>-339266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-118834</v>
      </c>
      <c r="I42" s="39">
        <f t="shared" si="12"/>
        <v>-339266</v>
      </c>
      <c r="J42" s="61">
        <f t="shared" si="12"/>
        <v>0</v>
      </c>
      <c r="K42" s="39">
        <f t="shared" si="12"/>
        <v>0</v>
      </c>
      <c r="L42" s="61">
        <f t="shared" si="12"/>
        <v>-118834</v>
      </c>
      <c r="M42" s="39">
        <f t="shared" si="12"/>
        <v>-339266</v>
      </c>
    </row>
    <row r="43" spans="1:13" ht="21" customHeight="1" x14ac:dyDescent="0.2">
      <c r="A43" s="9"/>
      <c r="B43" s="7" t="s">
        <v>49</v>
      </c>
      <c r="C43" s="6"/>
      <c r="D43" s="61">
        <f>D42+D39</f>
        <v>1126466</v>
      </c>
      <c r="E43" s="39">
        <f>E42+E39</f>
        <v>3249553</v>
      </c>
      <c r="F43" s="61">
        <f t="shared" ref="F43:M43" si="13">F42+F39</f>
        <v>0</v>
      </c>
      <c r="G43" s="39">
        <f t="shared" si="13"/>
        <v>0</v>
      </c>
      <c r="H43" s="61">
        <f t="shared" si="13"/>
        <v>1126466</v>
      </c>
      <c r="I43" s="39">
        <f t="shared" si="13"/>
        <v>3249553</v>
      </c>
      <c r="J43" s="61">
        <f t="shared" si="13"/>
        <v>0</v>
      </c>
      <c r="K43" s="39">
        <f t="shared" si="13"/>
        <v>0</v>
      </c>
      <c r="L43" s="61">
        <f t="shared" si="13"/>
        <v>1126466</v>
      </c>
      <c r="M43" s="39">
        <f t="shared" si="13"/>
        <v>3249553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-41445</v>
      </c>
      <c r="E49" s="66">
        <f>'EAST-EGM-FLSH'!E49+'EAST-LRC-FLSH'!E49</f>
        <v>-116845.8885</v>
      </c>
      <c r="F49" s="60">
        <f>H49-D49</f>
        <v>0</v>
      </c>
      <c r="G49" s="37">
        <f>I49-E49</f>
        <v>0</v>
      </c>
      <c r="H49" s="60">
        <f>'EAST-EGM-FLSH'!H49+'EAST-LRC-FLSH'!H49</f>
        <v>-41445</v>
      </c>
      <c r="I49" s="38">
        <f>'EAST-EGM-FLSH'!I49+'EAST-LRC-FLSH'!I49</f>
        <v>-116845.8885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-41445</v>
      </c>
      <c r="M49" s="38">
        <f>I49+K49</f>
        <v>-116845.8885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-532179</v>
      </c>
      <c r="E51" s="66">
        <f>'EAST-EGM-FLSH'!E51+'EAST-LRC-FLSH'!E51</f>
        <v>-1588935</v>
      </c>
      <c r="F51" s="60">
        <f>H51-D51</f>
        <v>0</v>
      </c>
      <c r="G51" s="37">
        <f>I51-E51</f>
        <v>0</v>
      </c>
      <c r="H51" s="60">
        <f>'EAST-EGM-FLSH'!H51+'EAST-LRC-FLSH'!H51</f>
        <v>-532179</v>
      </c>
      <c r="I51" s="38">
        <f>'EAST-EGM-FLSH'!I51+'EAST-LRC-FLSH'!I51</f>
        <v>-1588935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-532179</v>
      </c>
      <c r="M51" s="38">
        <f>I51+K51</f>
        <v>-1588935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-1887162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-1887162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-1887162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-1714662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-1714662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-1714662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-3601824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-3601824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-3601824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6531251.8653000006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6531251.8653000006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6531251.8653000006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-4582827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-4582827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-4582827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1948424.8653000006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1948424.8653000006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1948424.8653000006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132619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132619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132619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21922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21922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21922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-3679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-3679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-3679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-67500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-67500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-67500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-221009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-221009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-221009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148</v>
      </c>
      <c r="E82" s="74">
        <f>SUM(E72:E81)+E16+E24+E29+E36+E43+E45+E47+E49+E51+E56+E61+E66</f>
        <v>-952516.7681999458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148</v>
      </c>
      <c r="I82" s="74">
        <f>SUM(I72:I81)+I16+I24+I29+I36+I43+I45+I47+I49+I51+I56+I61+I66</f>
        <v>-952516.7681999458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148</v>
      </c>
      <c r="M82" s="74">
        <f>SUM(M72:M81)+M16+M24+M29+M36+M43+M45+M47+M49+M51+M56+M61+M66</f>
        <v>-952516.7681999458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-952516.7681999458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-7002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-7002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-7002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-7002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-7002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-7002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148</v>
      </c>
      <c r="E91" s="155">
        <f t="shared" ref="E91:M91" si="21">+E82+E89</f>
        <v>-959518.7681999458</v>
      </c>
      <c r="F91" s="155">
        <f t="shared" si="21"/>
        <v>0</v>
      </c>
      <c r="G91" s="155">
        <f t="shared" si="21"/>
        <v>0</v>
      </c>
      <c r="H91" s="155">
        <f t="shared" si="21"/>
        <v>148</v>
      </c>
      <c r="I91" s="155">
        <f t="shared" si="21"/>
        <v>-959518.7681999458</v>
      </c>
      <c r="J91" s="155">
        <f t="shared" si="21"/>
        <v>0</v>
      </c>
      <c r="K91" s="155">
        <f t="shared" si="21"/>
        <v>0</v>
      </c>
      <c r="L91" s="155">
        <f t="shared" si="21"/>
        <v>148</v>
      </c>
      <c r="M91" s="155">
        <f t="shared" si="21"/>
        <v>-959518.7681999458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11521472</v>
      </c>
      <c r="E11" s="38">
        <v>33766814.50999999</v>
      </c>
      <c r="F11" s="65">
        <f>H11-D11</f>
        <v>0</v>
      </c>
      <c r="G11" s="63">
        <f>I11-E11</f>
        <v>0</v>
      </c>
      <c r="H11" s="65">
        <f>D11</f>
        <v>11521472</v>
      </c>
      <c r="I11" s="66">
        <f>E11</f>
        <v>33766814.50999999</v>
      </c>
      <c r="J11" s="60"/>
      <c r="K11" s="38"/>
      <c r="L11" s="60">
        <f t="shared" ref="L11:M15" si="0">H11+J11</f>
        <v>11521472</v>
      </c>
      <c r="M11" s="38">
        <f t="shared" si="0"/>
        <v>33766814.50999999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11521472</v>
      </c>
      <c r="E16" s="39">
        <v>33766814.50999999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11521472</v>
      </c>
      <c r="I16" s="39">
        <f>SUM(I11:I15)</f>
        <v>33766814.50999999</v>
      </c>
      <c r="J16" s="61">
        <f t="shared" si="3"/>
        <v>0</v>
      </c>
      <c r="K16" s="39">
        <f t="shared" si="3"/>
        <v>0</v>
      </c>
      <c r="L16" s="61">
        <f t="shared" si="3"/>
        <v>11521472</v>
      </c>
      <c r="M16" s="39">
        <f t="shared" si="3"/>
        <v>33766814.50999999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-5656514</v>
      </c>
      <c r="E19" s="38">
        <v>-16257016.859999999</v>
      </c>
      <c r="F19" s="65">
        <f>H19-D19</f>
        <v>0</v>
      </c>
      <c r="G19" s="63">
        <f>I19-E19</f>
        <v>0</v>
      </c>
      <c r="H19" s="65">
        <f t="shared" si="4"/>
        <v>-5656514</v>
      </c>
      <c r="I19" s="66">
        <f t="shared" si="4"/>
        <v>-16257016.859999999</v>
      </c>
      <c r="J19" s="60"/>
      <c r="K19" s="38"/>
      <c r="L19" s="60">
        <f t="shared" ref="L19:M23" si="5">H19+J19</f>
        <v>-5656514</v>
      </c>
      <c r="M19" s="38">
        <f t="shared" si="5"/>
        <v>-16257016.859999999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16857</v>
      </c>
      <c r="E23" s="38">
        <v>49688.12</v>
      </c>
      <c r="F23" s="65">
        <f t="shared" si="6"/>
        <v>0</v>
      </c>
      <c r="G23" s="63">
        <f t="shared" si="6"/>
        <v>0</v>
      </c>
      <c r="H23" s="65">
        <f t="shared" si="4"/>
        <v>16857</v>
      </c>
      <c r="I23" s="66">
        <f t="shared" si="4"/>
        <v>49688.12</v>
      </c>
      <c r="J23" s="60"/>
      <c r="K23" s="38"/>
      <c r="L23" s="60">
        <f t="shared" si="5"/>
        <v>16857</v>
      </c>
      <c r="M23" s="38">
        <f t="shared" si="5"/>
        <v>49688.12</v>
      </c>
    </row>
    <row r="24" spans="1:13" x14ac:dyDescent="0.2">
      <c r="A24" s="9"/>
      <c r="B24" s="7" t="s">
        <v>33</v>
      </c>
      <c r="C24" s="6"/>
      <c r="D24" s="61">
        <v>-5639657</v>
      </c>
      <c r="E24" s="39">
        <v>-16207328.74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-5639657</v>
      </c>
      <c r="I24" s="39">
        <f>SUM(I19:I23)</f>
        <v>-16207328.74</v>
      </c>
      <c r="J24" s="61">
        <f t="shared" si="7"/>
        <v>0</v>
      </c>
      <c r="K24" s="39">
        <f t="shared" si="7"/>
        <v>0</v>
      </c>
      <c r="L24" s="61">
        <f t="shared" si="7"/>
        <v>-5639657</v>
      </c>
      <c r="M24" s="39">
        <f t="shared" si="7"/>
        <v>-16207328.74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25750861</v>
      </c>
      <c r="E27" s="38">
        <v>77262337.280000001</v>
      </c>
      <c r="F27" s="65">
        <f>H27-D27</f>
        <v>0</v>
      </c>
      <c r="G27" s="63">
        <f>I27-E27</f>
        <v>0</v>
      </c>
      <c r="H27" s="65">
        <f>D27</f>
        <v>25750861</v>
      </c>
      <c r="I27" s="66">
        <f>E27</f>
        <v>77262337.280000001</v>
      </c>
      <c r="J27" s="60"/>
      <c r="K27" s="38"/>
      <c r="L27" s="60">
        <f>H27+J27</f>
        <v>25750861</v>
      </c>
      <c r="M27" s="38">
        <f>I27+K27</f>
        <v>77262337.280000001</v>
      </c>
    </row>
    <row r="28" spans="1:13" x14ac:dyDescent="0.2">
      <c r="A28" s="9">
        <v>12</v>
      </c>
      <c r="B28" s="7"/>
      <c r="C28" s="18" t="s">
        <v>36</v>
      </c>
      <c r="D28" s="60">
        <v>-26069777</v>
      </c>
      <c r="E28" s="38">
        <v>-78220878.129999995</v>
      </c>
      <c r="F28" s="65">
        <f>H28-D28</f>
        <v>0</v>
      </c>
      <c r="G28" s="63">
        <f>I28-E28</f>
        <v>0</v>
      </c>
      <c r="H28" s="65">
        <f>D28</f>
        <v>-26069777</v>
      </c>
      <c r="I28" s="66">
        <f>E28</f>
        <v>-78220878.129999995</v>
      </c>
      <c r="J28" s="60"/>
      <c r="K28" s="38"/>
      <c r="L28" s="60">
        <f>H28+J28</f>
        <v>-26069777</v>
      </c>
      <c r="M28" s="38">
        <f>I28+K28</f>
        <v>-78220878.129999995</v>
      </c>
    </row>
    <row r="29" spans="1:13" x14ac:dyDescent="0.2">
      <c r="A29" s="9"/>
      <c r="B29" s="7" t="s">
        <v>37</v>
      </c>
      <c r="C29" s="6"/>
      <c r="D29" s="61">
        <v>-318916</v>
      </c>
      <c r="E29" s="39">
        <v>-958540.84999999404</v>
      </c>
      <c r="F29" s="61">
        <f t="shared" ref="F29:M29" si="8">SUM(F27:F28)</f>
        <v>0</v>
      </c>
      <c r="G29" s="39">
        <f t="shared" si="8"/>
        <v>0</v>
      </c>
      <c r="H29" s="61">
        <f>SUM(H27:H28)</f>
        <v>-318916</v>
      </c>
      <c r="I29" s="39">
        <f>SUM(I27:I28)</f>
        <v>-958540.84999999404</v>
      </c>
      <c r="J29" s="61">
        <f t="shared" si="8"/>
        <v>0</v>
      </c>
      <c r="K29" s="39">
        <f t="shared" si="8"/>
        <v>0</v>
      </c>
      <c r="L29" s="61">
        <f t="shared" si="8"/>
        <v>-318916</v>
      </c>
      <c r="M29" s="39">
        <f t="shared" si="8"/>
        <v>-958540.84999999404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-5562899</v>
      </c>
      <c r="E49" s="38">
        <v>-15752154.264623333</v>
      </c>
      <c r="F49" s="65">
        <f>H49-D49</f>
        <v>0</v>
      </c>
      <c r="G49" s="63">
        <f>I49-E49</f>
        <v>0</v>
      </c>
      <c r="H49" s="65">
        <f>D49</f>
        <v>-5562899</v>
      </c>
      <c r="I49" s="66">
        <f>E49</f>
        <v>-15752154.264623333</v>
      </c>
      <c r="J49" s="60"/>
      <c r="K49" s="38"/>
      <c r="L49" s="60">
        <f>H49+J49</f>
        <v>-5562899</v>
      </c>
      <c r="M49" s="38">
        <f>I49+K49</f>
        <v>-15752154.264623333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-16857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-16857</v>
      </c>
      <c r="I51" s="66">
        <f>E51</f>
        <v>0</v>
      </c>
      <c r="J51" s="60"/>
      <c r="K51" s="38"/>
      <c r="L51" s="60">
        <f>H51+J51</f>
        <v>-16857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-524229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-524229</v>
      </c>
      <c r="J54" s="60"/>
      <c r="K54" s="38"/>
      <c r="L54" s="60">
        <f>H54+J54</f>
        <v>0</v>
      </c>
      <c r="M54" s="38">
        <f>I54+K54</f>
        <v>-524229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-524229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-524229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-524229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-3964571.46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-3964571.46</v>
      </c>
      <c r="J70" s="60"/>
      <c r="K70" s="38"/>
      <c r="L70" s="60">
        <f t="shared" si="20"/>
        <v>0</v>
      </c>
      <c r="M70" s="38">
        <f t="shared" si="20"/>
        <v>-3964571.46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8691498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8691498</v>
      </c>
      <c r="J71" s="60"/>
      <c r="K71" s="38"/>
      <c r="L71" s="60">
        <f t="shared" si="20"/>
        <v>0</v>
      </c>
      <c r="M71" s="38">
        <f t="shared" si="20"/>
        <v>8691498</v>
      </c>
    </row>
    <row r="72" spans="1:13" x14ac:dyDescent="0.2">
      <c r="A72" s="9"/>
      <c r="B72" s="3"/>
      <c r="C72" s="55" t="s">
        <v>69</v>
      </c>
      <c r="D72" s="61">
        <v>0</v>
      </c>
      <c r="E72" s="39">
        <v>4726926.54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4726926.54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4726926.54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-2221344.86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-2221344.86</v>
      </c>
      <c r="J74" s="60"/>
      <c r="K74" s="38"/>
      <c r="L74" s="60">
        <f t="shared" si="23"/>
        <v>0</v>
      </c>
      <c r="M74" s="38">
        <f t="shared" si="23"/>
        <v>-2221344.86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-1651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-1651</v>
      </c>
      <c r="J76" s="60"/>
      <c r="K76" s="38"/>
      <c r="L76" s="60">
        <f t="shared" si="23"/>
        <v>0</v>
      </c>
      <c r="M76" s="38">
        <f t="shared" si="23"/>
        <v>-1651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312751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312751</v>
      </c>
      <c r="J81" s="60"/>
      <c r="K81" s="38"/>
      <c r="L81" s="60">
        <f t="shared" si="23"/>
        <v>0</v>
      </c>
      <c r="M81" s="38">
        <f t="shared" si="23"/>
        <v>312751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3141243.3353766613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3141243.3353766613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3141243.3353766613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3142696.415376679</v>
      </c>
    </row>
    <row r="86" spans="1:67" s="3" customFormat="1" x14ac:dyDescent="0.2">
      <c r="A86" s="144"/>
      <c r="C86" s="10" t="s">
        <v>162</v>
      </c>
      <c r="D86" s="148">
        <v>0</v>
      </c>
      <c r="E86" s="148">
        <v>-481536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-481536</v>
      </c>
      <c r="J86" s="148"/>
      <c r="K86" s="148"/>
      <c r="L86" s="148">
        <f t="shared" ref="L86:M88" si="27">H86+J86</f>
        <v>0</v>
      </c>
      <c r="M86" s="148">
        <f t="shared" si="27"/>
        <v>-481536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-481536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-481536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-481536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2659707.3353766613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2659707.3353766613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2659707.3353766613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129325</v>
      </c>
      <c r="E11" s="60">
        <v>375496.49000000954</v>
      </c>
      <c r="F11" s="60">
        <f>H11-D11</f>
        <v>0</v>
      </c>
      <c r="G11" s="37">
        <f>I11-E11</f>
        <v>0</v>
      </c>
      <c r="H11" s="65">
        <f>D11</f>
        <v>129325</v>
      </c>
      <c r="I11" s="66">
        <f>E11</f>
        <v>375496.49000000954</v>
      </c>
      <c r="J11" s="60"/>
      <c r="K11" s="38"/>
      <c r="L11" s="60">
        <f t="shared" ref="L11:M15" si="0">H11+J11</f>
        <v>129325</v>
      </c>
      <c r="M11" s="38">
        <f t="shared" si="0"/>
        <v>375496.49000000954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129325</v>
      </c>
      <c r="E16" s="39">
        <v>375496.49000000954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129325</v>
      </c>
      <c r="I16" s="39">
        <f>SUM(I11:I15)</f>
        <v>375496.49000000954</v>
      </c>
      <c r="J16" s="61">
        <f t="shared" si="3"/>
        <v>0</v>
      </c>
      <c r="K16" s="39">
        <f t="shared" si="3"/>
        <v>0</v>
      </c>
      <c r="L16" s="61">
        <f t="shared" si="3"/>
        <v>129325</v>
      </c>
      <c r="M16" s="39">
        <f t="shared" si="3"/>
        <v>375496.49000000954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-13347</v>
      </c>
      <c r="E19" s="60">
        <v>-37711.139999985695</v>
      </c>
      <c r="F19" s="60">
        <f>H19-D19</f>
        <v>0</v>
      </c>
      <c r="G19" s="37">
        <f>I19-E19</f>
        <v>0</v>
      </c>
      <c r="H19" s="65">
        <f t="shared" si="4"/>
        <v>-13347</v>
      </c>
      <c r="I19" s="66">
        <f t="shared" si="4"/>
        <v>-37711.139999985695</v>
      </c>
      <c r="J19" s="60"/>
      <c r="K19" s="38"/>
      <c r="L19" s="60">
        <f t="shared" ref="L19:M23" si="5">H19+J19</f>
        <v>-13347</v>
      </c>
      <c r="M19" s="38">
        <f t="shared" si="5"/>
        <v>-37711.139999985695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0.87999999999738066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0.87999999999738066</v>
      </c>
      <c r="J23" s="60"/>
      <c r="K23" s="38"/>
      <c r="L23" s="60">
        <f t="shared" si="5"/>
        <v>0</v>
      </c>
      <c r="M23" s="38">
        <f t="shared" si="5"/>
        <v>0.87999999999738066</v>
      </c>
    </row>
    <row r="24" spans="1:13" x14ac:dyDescent="0.2">
      <c r="A24" s="9"/>
      <c r="B24" s="7" t="s">
        <v>33</v>
      </c>
      <c r="C24" s="6"/>
      <c r="D24" s="61">
        <v>-13347</v>
      </c>
      <c r="E24" s="39">
        <v>-37710.259999985698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-13347</v>
      </c>
      <c r="I24" s="39">
        <f>SUM(I19:I23)</f>
        <v>-37710.259999985698</v>
      </c>
      <c r="J24" s="61">
        <f t="shared" si="7"/>
        <v>0</v>
      </c>
      <c r="K24" s="39">
        <f t="shared" si="7"/>
        <v>0</v>
      </c>
      <c r="L24" s="61">
        <f t="shared" si="7"/>
        <v>-13347</v>
      </c>
      <c r="M24" s="39">
        <f t="shared" si="7"/>
        <v>-37710.259999985698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13347</v>
      </c>
      <c r="E27" s="60">
        <v>38708.719999998808</v>
      </c>
      <c r="F27" s="60">
        <f>H27-D27</f>
        <v>0</v>
      </c>
      <c r="G27" s="37">
        <f>I27-E27</f>
        <v>0</v>
      </c>
      <c r="H27" s="65">
        <f>D27</f>
        <v>13347</v>
      </c>
      <c r="I27" s="66">
        <f>E27</f>
        <v>38708.719999998808</v>
      </c>
      <c r="J27" s="60"/>
      <c r="K27" s="38"/>
      <c r="L27" s="60">
        <f>H27+J27</f>
        <v>13347</v>
      </c>
      <c r="M27" s="38">
        <f>I27+K27</f>
        <v>38708.719999998808</v>
      </c>
    </row>
    <row r="28" spans="1:13" x14ac:dyDescent="0.2">
      <c r="A28" s="9">
        <v>12</v>
      </c>
      <c r="B28" s="7"/>
      <c r="C28" s="18" t="s">
        <v>36</v>
      </c>
      <c r="D28" s="60">
        <v>-129325</v>
      </c>
      <c r="E28" s="60">
        <v>-375041.87000000477</v>
      </c>
      <c r="F28" s="60">
        <f>H28-D28</f>
        <v>0</v>
      </c>
      <c r="G28" s="37">
        <f>I28-E28</f>
        <v>0</v>
      </c>
      <c r="H28" s="65">
        <f>D28</f>
        <v>-129325</v>
      </c>
      <c r="I28" s="66">
        <f>E28</f>
        <v>-375041.87000000477</v>
      </c>
      <c r="J28" s="60"/>
      <c r="K28" s="38"/>
      <c r="L28" s="60">
        <f>H28+J28</f>
        <v>-129325</v>
      </c>
      <c r="M28" s="38">
        <f>I28+K28</f>
        <v>-375041.87000000477</v>
      </c>
    </row>
    <row r="29" spans="1:13" x14ac:dyDescent="0.2">
      <c r="A29" s="9"/>
      <c r="B29" s="7" t="s">
        <v>37</v>
      </c>
      <c r="C29" s="6"/>
      <c r="D29" s="61">
        <v>-115978</v>
      </c>
      <c r="E29" s="39">
        <v>-336333.15000000596</v>
      </c>
      <c r="F29" s="61">
        <f t="shared" ref="F29:M29" si="8">SUM(F27:F28)</f>
        <v>0</v>
      </c>
      <c r="G29" s="39">
        <f t="shared" si="8"/>
        <v>0</v>
      </c>
      <c r="H29" s="61">
        <f>SUM(H27:H28)</f>
        <v>-115978</v>
      </c>
      <c r="I29" s="39">
        <f>SUM(I27:I28)</f>
        <v>-336333.15000000596</v>
      </c>
      <c r="J29" s="61">
        <f t="shared" si="8"/>
        <v>0</v>
      </c>
      <c r="K29" s="39">
        <f t="shared" si="8"/>
        <v>0</v>
      </c>
      <c r="L29" s="61">
        <f t="shared" si="8"/>
        <v>-115978</v>
      </c>
      <c r="M29" s="39">
        <f t="shared" si="8"/>
        <v>-336333.15000000596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16857</v>
      </c>
      <c r="E51" s="60">
        <v>0</v>
      </c>
      <c r="F51" s="60">
        <f>H51-D51</f>
        <v>0</v>
      </c>
      <c r="G51" s="37">
        <f>I51-E51</f>
        <v>0</v>
      </c>
      <c r="H51" s="65">
        <f>D51</f>
        <v>16857</v>
      </c>
      <c r="I51" s="66">
        <f>E51</f>
        <v>0</v>
      </c>
      <c r="J51" s="60"/>
      <c r="K51" s="38"/>
      <c r="L51" s="60">
        <f>H51+J51</f>
        <v>16857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1453.0800000178861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1453.0800000178861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1453.0800000178861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41600744</v>
      </c>
      <c r="E11" s="60">
        <v>118839192</v>
      </c>
      <c r="F11" s="60">
        <f>H11-D11</f>
        <v>0</v>
      </c>
      <c r="G11" s="37">
        <f>I11-E11</f>
        <v>0</v>
      </c>
      <c r="H11" s="65">
        <f>D11</f>
        <v>41600744</v>
      </c>
      <c r="I11" s="66">
        <f>E11</f>
        <v>118839192</v>
      </c>
      <c r="J11" s="60"/>
      <c r="K11" s="38"/>
      <c r="L11" s="60">
        <f t="shared" ref="L11:M15" si="0">H11+J11</f>
        <v>41600744</v>
      </c>
      <c r="M11" s="38">
        <f t="shared" si="0"/>
        <v>118839192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2005770</v>
      </c>
      <c r="E13" s="60">
        <v>5931185</v>
      </c>
      <c r="F13" s="60">
        <f t="shared" si="1"/>
        <v>0</v>
      </c>
      <c r="G13" s="37">
        <f t="shared" si="1"/>
        <v>0</v>
      </c>
      <c r="H13" s="65">
        <f t="shared" si="2"/>
        <v>2005770</v>
      </c>
      <c r="I13" s="66">
        <f t="shared" si="2"/>
        <v>5931185</v>
      </c>
      <c r="J13" s="60"/>
      <c r="K13" s="38"/>
      <c r="L13" s="60">
        <f t="shared" si="0"/>
        <v>2005770</v>
      </c>
      <c r="M13" s="38">
        <f t="shared" si="0"/>
        <v>5931185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43606514</v>
      </c>
      <c r="E16" s="39">
        <v>124770377</v>
      </c>
      <c r="F16" s="61">
        <f t="shared" ref="F16:M16" si="3">SUM(F11:F15)</f>
        <v>0</v>
      </c>
      <c r="G16" s="39">
        <f t="shared" si="3"/>
        <v>0</v>
      </c>
      <c r="H16" s="61">
        <f>SUM(H11:H15)</f>
        <v>43606514</v>
      </c>
      <c r="I16" s="39">
        <f>SUM(I11:I15)</f>
        <v>124770377</v>
      </c>
      <c r="J16" s="61">
        <f t="shared" si="3"/>
        <v>0</v>
      </c>
      <c r="K16" s="39">
        <f t="shared" si="3"/>
        <v>0</v>
      </c>
      <c r="L16" s="61">
        <f t="shared" si="3"/>
        <v>43606514</v>
      </c>
      <c r="M16" s="39">
        <f t="shared" si="3"/>
        <v>124770377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-51185833</v>
      </c>
      <c r="E19" s="60">
        <v>-144285396</v>
      </c>
      <c r="F19" s="60">
        <f>H19-D19</f>
        <v>0</v>
      </c>
      <c r="G19" s="37">
        <f>I19-E19</f>
        <v>0</v>
      </c>
      <c r="H19" s="65">
        <f t="shared" si="4"/>
        <v>-51185833</v>
      </c>
      <c r="I19" s="66">
        <f t="shared" si="4"/>
        <v>-144285396</v>
      </c>
      <c r="J19" s="60"/>
      <c r="K19" s="38"/>
      <c r="L19" s="60">
        <f t="shared" ref="L19:M23" si="5">H19+J19</f>
        <v>-51185833</v>
      </c>
      <c r="M19" s="38">
        <f t="shared" si="5"/>
        <v>-144285396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-3062241</v>
      </c>
      <c r="E21" s="60">
        <v>-8861482</v>
      </c>
      <c r="F21" s="60">
        <f t="shared" si="6"/>
        <v>0</v>
      </c>
      <c r="G21" s="37">
        <f t="shared" si="6"/>
        <v>0</v>
      </c>
      <c r="H21" s="65">
        <f t="shared" si="4"/>
        <v>-3062241</v>
      </c>
      <c r="I21" s="66">
        <f t="shared" si="4"/>
        <v>-8861482</v>
      </c>
      <c r="J21" s="60"/>
      <c r="K21" s="38"/>
      <c r="L21" s="60">
        <f t="shared" si="5"/>
        <v>-3062241</v>
      </c>
      <c r="M21" s="38">
        <f t="shared" si="5"/>
        <v>-8861482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6234</v>
      </c>
      <c r="E23" s="60">
        <v>18409</v>
      </c>
      <c r="F23" s="60">
        <f t="shared" si="6"/>
        <v>0</v>
      </c>
      <c r="G23" s="37">
        <f t="shared" si="6"/>
        <v>0</v>
      </c>
      <c r="H23" s="65">
        <f t="shared" si="4"/>
        <v>6234</v>
      </c>
      <c r="I23" s="66">
        <f t="shared" si="4"/>
        <v>18409</v>
      </c>
      <c r="J23" s="60"/>
      <c r="K23" s="38"/>
      <c r="L23" s="60">
        <f t="shared" si="5"/>
        <v>6234</v>
      </c>
      <c r="M23" s="38">
        <f t="shared" si="5"/>
        <v>18409</v>
      </c>
    </row>
    <row r="24" spans="1:13" x14ac:dyDescent="0.2">
      <c r="A24" s="9"/>
      <c r="B24" s="7" t="s">
        <v>33</v>
      </c>
      <c r="C24" s="6"/>
      <c r="D24" s="61">
        <v>-54241840</v>
      </c>
      <c r="E24" s="39">
        <v>-153128469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-54241840</v>
      </c>
      <c r="I24" s="39">
        <f>SUM(I19:I23)</f>
        <v>-153128469</v>
      </c>
      <c r="J24" s="61">
        <f t="shared" si="7"/>
        <v>0</v>
      </c>
      <c r="K24" s="39">
        <f t="shared" si="7"/>
        <v>0</v>
      </c>
      <c r="L24" s="61">
        <f t="shared" si="7"/>
        <v>-54241840</v>
      </c>
      <c r="M24" s="39">
        <f t="shared" si="7"/>
        <v>-153128469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85015783</v>
      </c>
      <c r="E27" s="60">
        <v>251774010</v>
      </c>
      <c r="F27" s="60">
        <f>H27-D27</f>
        <v>0</v>
      </c>
      <c r="G27" s="37">
        <f>I27-E27</f>
        <v>0</v>
      </c>
      <c r="H27" s="65">
        <f>D27</f>
        <v>85015783</v>
      </c>
      <c r="I27" s="66">
        <f>E27</f>
        <v>251774010</v>
      </c>
      <c r="J27" s="60"/>
      <c r="K27" s="38"/>
      <c r="L27" s="60">
        <f>H27+J27</f>
        <v>85015783</v>
      </c>
      <c r="M27" s="38">
        <f>I27+K27</f>
        <v>251774010</v>
      </c>
    </row>
    <row r="28" spans="1:13" x14ac:dyDescent="0.2">
      <c r="A28" s="9">
        <v>12</v>
      </c>
      <c r="B28" s="7"/>
      <c r="C28" s="18" t="s">
        <v>36</v>
      </c>
      <c r="D28" s="60">
        <v>-83791898</v>
      </c>
      <c r="E28" s="60">
        <v>-248193272</v>
      </c>
      <c r="F28" s="60">
        <f>H28-D28</f>
        <v>0</v>
      </c>
      <c r="G28" s="37">
        <f>I28-E28</f>
        <v>0</v>
      </c>
      <c r="H28" s="65">
        <f>D28</f>
        <v>-83791898</v>
      </c>
      <c r="I28" s="66">
        <f>E28</f>
        <v>-248193272</v>
      </c>
      <c r="J28" s="60"/>
      <c r="K28" s="38"/>
      <c r="L28" s="60">
        <f>H28+J28</f>
        <v>-83791898</v>
      </c>
      <c r="M28" s="38">
        <f>I28+K28</f>
        <v>-248193272</v>
      </c>
    </row>
    <row r="29" spans="1:13" x14ac:dyDescent="0.2">
      <c r="A29" s="9"/>
      <c r="B29" s="7" t="s">
        <v>37</v>
      </c>
      <c r="C29" s="6"/>
      <c r="D29" s="61">
        <v>1223885</v>
      </c>
      <c r="E29" s="39">
        <v>3580738</v>
      </c>
      <c r="F29" s="61">
        <f t="shared" ref="F29:M29" si="8">SUM(F27:F28)</f>
        <v>0</v>
      </c>
      <c r="G29" s="39">
        <f t="shared" si="8"/>
        <v>0</v>
      </c>
      <c r="H29" s="61">
        <f>SUM(H27:H28)</f>
        <v>1223885</v>
      </c>
      <c r="I29" s="39">
        <f>SUM(I27:I28)</f>
        <v>3580738</v>
      </c>
      <c r="J29" s="61">
        <f t="shared" si="8"/>
        <v>0</v>
      </c>
      <c r="K29" s="39">
        <f t="shared" si="8"/>
        <v>0</v>
      </c>
      <c r="L29" s="61">
        <f t="shared" si="8"/>
        <v>1223885</v>
      </c>
      <c r="M29" s="39">
        <f t="shared" si="8"/>
        <v>3580738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7402404</v>
      </c>
      <c r="E39" s="60">
        <v>21798946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7402404</v>
      </c>
      <c r="I39" s="66">
        <f t="shared" si="12"/>
        <v>21798946</v>
      </c>
      <c r="J39" s="60"/>
      <c r="K39" s="38"/>
      <c r="L39" s="60">
        <f t="shared" ref="L39:M41" si="14">H39+J39</f>
        <v>7402404</v>
      </c>
      <c r="M39" s="38">
        <f t="shared" si="14"/>
        <v>21798946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-3491666</v>
      </c>
      <c r="E40" s="60">
        <v>-10124514</v>
      </c>
      <c r="F40" s="60">
        <f t="shared" si="13"/>
        <v>0</v>
      </c>
      <c r="G40" s="37">
        <f t="shared" si="13"/>
        <v>0</v>
      </c>
      <c r="H40" s="65">
        <f t="shared" si="12"/>
        <v>-3491666</v>
      </c>
      <c r="I40" s="66">
        <f t="shared" si="12"/>
        <v>-10124514</v>
      </c>
      <c r="J40" s="60"/>
      <c r="K40" s="38"/>
      <c r="L40" s="60">
        <f t="shared" si="14"/>
        <v>-3491666</v>
      </c>
      <c r="M40" s="38">
        <f t="shared" si="14"/>
        <v>-10124514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-3491666</v>
      </c>
      <c r="E42" s="39">
        <v>-10124514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-3491666</v>
      </c>
      <c r="I42" s="39">
        <f>SUM(I40:I41)</f>
        <v>-10124514</v>
      </c>
      <c r="J42" s="61">
        <f t="shared" si="15"/>
        <v>0</v>
      </c>
      <c r="K42" s="39">
        <f t="shared" si="15"/>
        <v>0</v>
      </c>
      <c r="L42" s="61">
        <f t="shared" si="15"/>
        <v>-3491666</v>
      </c>
      <c r="M42" s="39">
        <f t="shared" si="15"/>
        <v>-10124514</v>
      </c>
    </row>
    <row r="43" spans="1:13" ht="21" customHeight="1" x14ac:dyDescent="0.2">
      <c r="A43" s="9"/>
      <c r="B43" s="7" t="s">
        <v>49</v>
      </c>
      <c r="C43" s="6"/>
      <c r="D43" s="61">
        <v>3910738</v>
      </c>
      <c r="E43" s="39">
        <v>11674432</v>
      </c>
      <c r="F43" s="61">
        <f t="shared" ref="F43:M43" si="16">F42+F39</f>
        <v>0</v>
      </c>
      <c r="G43" s="39">
        <f t="shared" si="16"/>
        <v>0</v>
      </c>
      <c r="H43" s="61">
        <f>H42+H39</f>
        <v>3910738</v>
      </c>
      <c r="I43" s="39">
        <f>I42+I39</f>
        <v>11674432</v>
      </c>
      <c r="J43" s="61">
        <f t="shared" si="16"/>
        <v>0</v>
      </c>
      <c r="K43" s="39">
        <f t="shared" si="16"/>
        <v>0</v>
      </c>
      <c r="L43" s="61">
        <f t="shared" si="16"/>
        <v>3910738</v>
      </c>
      <c r="M43" s="39">
        <f t="shared" si="16"/>
        <v>11674432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5500703</v>
      </c>
      <c r="E49" s="60">
        <v>15576037.281977681</v>
      </c>
      <c r="F49" s="60">
        <f>H49-D49</f>
        <v>0</v>
      </c>
      <c r="G49" s="37">
        <f>I49-E49</f>
        <v>0</v>
      </c>
      <c r="H49" s="65">
        <f>D49</f>
        <v>5500703</v>
      </c>
      <c r="I49" s="66">
        <f>E49</f>
        <v>15576037.281977681</v>
      </c>
      <c r="J49" s="60"/>
      <c r="K49" s="38"/>
      <c r="L49" s="60">
        <f>H49+J49</f>
        <v>5500703</v>
      </c>
      <c r="M49" s="38">
        <f>I49+K49</f>
        <v>15576037.281977681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-1951063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-1951063</v>
      </c>
      <c r="J54" s="60"/>
      <c r="K54" s="38"/>
      <c r="L54" s="60">
        <f>H54+J54</f>
        <v>0</v>
      </c>
      <c r="M54" s="38">
        <f>I54+K54</f>
        <v>-1951063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-1951063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-1951063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-1951063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423752.28197768144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423752.28197768144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423752.28197768144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53251541</v>
      </c>
      <c r="E11" s="38">
        <f>'TX-EGM-FLSH'!E11+'TX-HPLR-FLSH'!E11+'TX-HPLC-FLSH'!E11</f>
        <v>152981503</v>
      </c>
      <c r="F11" s="60">
        <f>H11-D11</f>
        <v>0</v>
      </c>
      <c r="G11" s="37">
        <f>I11-E11</f>
        <v>0</v>
      </c>
      <c r="H11" s="60">
        <f>'TX-EGM-FLSH'!H11+'TX-HPLR-FLSH'!H11+'TX-HPLC-FLSH'!H11</f>
        <v>53251541</v>
      </c>
      <c r="I11" s="38">
        <f>'TX-EGM-FLSH'!I11+'TX-HPLR-FLSH'!I11+'TX-HPLC-FLSH'!I11</f>
        <v>152981503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53251541</v>
      </c>
      <c r="M11" s="38">
        <f t="shared" si="0"/>
        <v>152981503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2005770</v>
      </c>
      <c r="E13" s="38">
        <f>'TX-EGM-FLSH'!E13+'TX-HPLR-FLSH'!E13+'TX-HPLC-FLSH'!E13</f>
        <v>5931185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2005770</v>
      </c>
      <c r="I13" s="38">
        <f>'TX-EGM-FLSH'!I13+'TX-HPLR-FLSH'!I13+'TX-HPLC-FLSH'!I13</f>
        <v>5931185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2005770</v>
      </c>
      <c r="M13" s="38">
        <f t="shared" si="0"/>
        <v>5931185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55257311</v>
      </c>
      <c r="E16" s="39">
        <f>SUM(E11:E15)</f>
        <v>158912688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55257311</v>
      </c>
      <c r="I16" s="39">
        <f t="shared" si="2"/>
        <v>158912688</v>
      </c>
      <c r="J16" s="61">
        <f t="shared" si="2"/>
        <v>0</v>
      </c>
      <c r="K16" s="39">
        <f t="shared" si="2"/>
        <v>0</v>
      </c>
      <c r="L16" s="61">
        <f t="shared" si="2"/>
        <v>55257311</v>
      </c>
      <c r="M16" s="39">
        <f t="shared" si="2"/>
        <v>158912688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-56855694</v>
      </c>
      <c r="E19" s="38">
        <f>'TX-EGM-FLSH'!E19+'TX-HPLR-FLSH'!E19+'TX-HPLC-FLSH'!E19</f>
        <v>-160580124</v>
      </c>
      <c r="F19" s="60">
        <f>H19-D19</f>
        <v>0</v>
      </c>
      <c r="G19" s="37">
        <f>I19-E19</f>
        <v>0</v>
      </c>
      <c r="H19" s="60">
        <f>'TX-EGM-FLSH'!H19+'TX-HPLR-FLSH'!H19+'TX-HPLC-FLSH'!H19</f>
        <v>-56855694</v>
      </c>
      <c r="I19" s="38">
        <f>'TX-EGM-FLSH'!I19+'TX-HPLR-FLSH'!I19+'TX-HPLC-FLSH'!I19</f>
        <v>-160580124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-56855694</v>
      </c>
      <c r="M19" s="38">
        <f t="shared" si="3"/>
        <v>-160580124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-3062241</v>
      </c>
      <c r="E21" s="38">
        <f>'TX-EGM-FLSH'!E21+'TX-HPLR-FLSH'!E21+'TX-HPLC-FLSH'!E21</f>
        <v>-8861482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-3062241</v>
      </c>
      <c r="I21" s="38">
        <f>'TX-EGM-FLSH'!I21+'TX-HPLR-FLSH'!I21+'TX-HPLC-FLSH'!I21</f>
        <v>-8861482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-3062241</v>
      </c>
      <c r="M21" s="38">
        <f t="shared" si="3"/>
        <v>-8861482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23091</v>
      </c>
      <c r="E23" s="38">
        <f>'TX-EGM-FLSH'!E23+'TX-HPLR-FLSH'!E23+'TX-HPLC-FLSH'!E23</f>
        <v>68098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23091</v>
      </c>
      <c r="I23" s="38">
        <f>'TX-EGM-FLSH'!I23+'TX-HPLR-FLSH'!I23+'TX-HPLC-FLSH'!I23</f>
        <v>68098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23091</v>
      </c>
      <c r="M23" s="38">
        <f t="shared" si="3"/>
        <v>68098</v>
      </c>
    </row>
    <row r="24" spans="1:13" x14ac:dyDescent="0.2">
      <c r="A24" s="9"/>
      <c r="B24" s="7" t="s">
        <v>33</v>
      </c>
      <c r="C24" s="6"/>
      <c r="D24" s="61">
        <f>SUM(D19:D23)</f>
        <v>-59894844</v>
      </c>
      <c r="E24" s="39">
        <f>SUM(E19:E23)</f>
        <v>-169373508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-59894844</v>
      </c>
      <c r="I24" s="39">
        <f t="shared" si="5"/>
        <v>-169373508</v>
      </c>
      <c r="J24" s="61">
        <f t="shared" si="5"/>
        <v>0</v>
      </c>
      <c r="K24" s="39">
        <f t="shared" si="5"/>
        <v>0</v>
      </c>
      <c r="L24" s="61">
        <f t="shared" si="5"/>
        <v>-59894844</v>
      </c>
      <c r="M24" s="39">
        <f t="shared" si="5"/>
        <v>-169373508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110779991</v>
      </c>
      <c r="E27" s="38">
        <f>'TX-EGM-FLSH'!E27+'TX-HPLR-FLSH'!E27+'TX-HPLC-FLSH'!E27</f>
        <v>329075056</v>
      </c>
      <c r="F27" s="60">
        <f>H27-D27</f>
        <v>0</v>
      </c>
      <c r="G27" s="37">
        <f>I27-E27</f>
        <v>0</v>
      </c>
      <c r="H27" s="60">
        <f>'TX-EGM-FLSH'!H27+'TX-HPLR-FLSH'!H27+'TX-HPLC-FLSH'!H27</f>
        <v>110779991</v>
      </c>
      <c r="I27" s="38">
        <f>'TX-EGM-FLSH'!I27+'TX-HPLR-FLSH'!I27+'TX-HPLC-FLSH'!I27</f>
        <v>329075056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110779991</v>
      </c>
      <c r="M27" s="38">
        <f>I27+K27</f>
        <v>329075056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-109991000</v>
      </c>
      <c r="E28" s="38">
        <f>'TX-EGM-FLSH'!E28+'TX-HPLR-FLSH'!E28+'TX-HPLC-FLSH'!E28</f>
        <v>-326789192</v>
      </c>
      <c r="F28" s="60">
        <f>H28-D28</f>
        <v>0</v>
      </c>
      <c r="G28" s="37">
        <f>I28-E28</f>
        <v>0</v>
      </c>
      <c r="H28" s="60">
        <f>'TX-EGM-FLSH'!H28+'TX-HPLR-FLSH'!H28+'TX-HPLC-FLSH'!H28</f>
        <v>-109991000</v>
      </c>
      <c r="I28" s="38">
        <f>'TX-EGM-FLSH'!I28+'TX-HPLR-FLSH'!I28+'TX-HPLC-FLSH'!I28</f>
        <v>-326789192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-109991000</v>
      </c>
      <c r="M28" s="38">
        <f>I28+K28</f>
        <v>-326789192</v>
      </c>
    </row>
    <row r="29" spans="1:13" x14ac:dyDescent="0.2">
      <c r="A29" s="9"/>
      <c r="B29" s="7" t="s">
        <v>37</v>
      </c>
      <c r="C29" s="6"/>
      <c r="D29" s="61">
        <f>SUM(D27:D28)</f>
        <v>788991</v>
      </c>
      <c r="E29" s="39">
        <f>SUM(E27:E28)</f>
        <v>2285864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788991</v>
      </c>
      <c r="I29" s="39">
        <f t="shared" si="6"/>
        <v>2285864</v>
      </c>
      <c r="J29" s="61">
        <f t="shared" si="6"/>
        <v>0</v>
      </c>
      <c r="K29" s="39">
        <f t="shared" si="6"/>
        <v>0</v>
      </c>
      <c r="L29" s="61">
        <f t="shared" si="6"/>
        <v>788991</v>
      </c>
      <c r="M29" s="39">
        <f t="shared" si="6"/>
        <v>2285864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7402404</v>
      </c>
      <c r="E39" s="38">
        <f>'TX-EGM-FLSH'!E39+'TX-HPLR-FLSH'!E39+'TX-HPLC-FLSH'!E39</f>
        <v>21798946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7402404</v>
      </c>
      <c r="I39" s="38">
        <f>'TX-EGM-FLSH'!I39+'TX-HPLR-FLSH'!I39+'TX-HPLC-FLSH'!I39</f>
        <v>21798946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7402404</v>
      </c>
      <c r="M39" s="38">
        <f t="shared" si="11"/>
        <v>21798946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-3491666</v>
      </c>
      <c r="E40" s="38">
        <f>'TX-EGM-FLSH'!E40+'TX-HPLR-FLSH'!E40+'TX-HPLC-FLSH'!E40</f>
        <v>-10124514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-3491666</v>
      </c>
      <c r="I40" s="38">
        <f>'TX-EGM-FLSH'!I40+'TX-HPLR-FLSH'!I40+'TX-HPLC-FLSH'!I40</f>
        <v>-10124514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-3491666</v>
      </c>
      <c r="M40" s="38">
        <f t="shared" si="11"/>
        <v>-10124514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-3491666</v>
      </c>
      <c r="E42" s="39">
        <f>SUM(E40:E41)</f>
        <v>-10124514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-3491666</v>
      </c>
      <c r="I42" s="39">
        <f t="shared" si="12"/>
        <v>-10124514</v>
      </c>
      <c r="J42" s="61">
        <f t="shared" si="12"/>
        <v>0</v>
      </c>
      <c r="K42" s="39">
        <f t="shared" si="12"/>
        <v>0</v>
      </c>
      <c r="L42" s="61">
        <f t="shared" si="12"/>
        <v>-3491666</v>
      </c>
      <c r="M42" s="39">
        <f t="shared" si="12"/>
        <v>-10124514</v>
      </c>
    </row>
    <row r="43" spans="1:13" ht="21" customHeight="1" x14ac:dyDescent="0.2">
      <c r="A43" s="9"/>
      <c r="B43" s="7" t="s">
        <v>49</v>
      </c>
      <c r="C43" s="6"/>
      <c r="D43" s="61">
        <f>D42+D39</f>
        <v>3910738</v>
      </c>
      <c r="E43" s="39">
        <f>E42+E39</f>
        <v>11674432</v>
      </c>
      <c r="F43" s="61">
        <f t="shared" ref="F43:M43" si="13">F42+F39</f>
        <v>0</v>
      </c>
      <c r="G43" s="39">
        <f t="shared" si="13"/>
        <v>0</v>
      </c>
      <c r="H43" s="61">
        <f t="shared" si="13"/>
        <v>3910738</v>
      </c>
      <c r="I43" s="39">
        <f t="shared" si="13"/>
        <v>11674432</v>
      </c>
      <c r="J43" s="61">
        <f t="shared" si="13"/>
        <v>0</v>
      </c>
      <c r="K43" s="39">
        <f t="shared" si="13"/>
        <v>0</v>
      </c>
      <c r="L43" s="61">
        <f t="shared" si="13"/>
        <v>3910738</v>
      </c>
      <c r="M43" s="39">
        <f t="shared" si="13"/>
        <v>11674432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-62196</v>
      </c>
      <c r="E49" s="38">
        <f>'TX-EGM-FLSH'!E49+'TX-HPLR-FLSH'!E49+'TX-HPLC-FLSH'!E49</f>
        <v>-176116.98264565133</v>
      </c>
      <c r="F49" s="60">
        <f>H49-D49</f>
        <v>0</v>
      </c>
      <c r="G49" s="37">
        <f>I49-E49</f>
        <v>0</v>
      </c>
      <c r="H49" s="60">
        <f>'TX-EGM-FLSH'!H49+'TX-HPLR-FLSH'!H49+'TX-HPLC-FLSH'!H49</f>
        <v>-62196</v>
      </c>
      <c r="I49" s="38">
        <f>'TX-EGM-FLSH'!I49+'TX-HPLR-FLSH'!I49+'TX-HPLC-FLSH'!I49</f>
        <v>-176116.98264565133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-62196</v>
      </c>
      <c r="M49" s="38">
        <f>I49+K49</f>
        <v>-176116.98264565133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-2475292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-2475292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-2475292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-2475292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-2475292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-2475292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-3964571.46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-3964571.46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-3964571.46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8691498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8691498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8691498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4726926.54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4726926.54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4726926.54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-2221344.86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-2221344.86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-2221344.86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-1651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-1651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-1651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312751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312751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312751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3566448.6973543558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3566448.6973543558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3566448.6973543558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3142696.415376679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-481536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-481536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-481536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-481536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-481536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-481536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3084912.6973543558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3084912.6973543558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3084912.6973543558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G15" sqref="G1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41852184</v>
      </c>
      <c r="E11" s="65">
        <v>120675837</v>
      </c>
      <c r="F11" s="60">
        <f>H11-D11</f>
        <v>0</v>
      </c>
      <c r="G11" s="37">
        <f>I11-E11</f>
        <v>0</v>
      </c>
      <c r="H11" s="65">
        <f>D11</f>
        <v>41852184</v>
      </c>
      <c r="I11" s="66">
        <f>E11</f>
        <v>120675837</v>
      </c>
      <c r="J11" s="60"/>
      <c r="K11" s="38"/>
      <c r="L11" s="60">
        <f t="shared" ref="L11:M15" si="0">H11+J11</f>
        <v>41852184</v>
      </c>
      <c r="M11" s="38">
        <f t="shared" si="0"/>
        <v>120675837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13293122</v>
      </c>
      <c r="E13" s="65">
        <v>38445949</v>
      </c>
      <c r="F13" s="60">
        <f t="shared" si="1"/>
        <v>0</v>
      </c>
      <c r="G13" s="37">
        <f t="shared" si="1"/>
        <v>0</v>
      </c>
      <c r="H13" s="65">
        <f t="shared" si="2"/>
        <v>13293122</v>
      </c>
      <c r="I13" s="66">
        <f t="shared" si="2"/>
        <v>38445949</v>
      </c>
      <c r="J13" s="60"/>
      <c r="K13" s="38"/>
      <c r="L13" s="60">
        <f t="shared" si="0"/>
        <v>13293122</v>
      </c>
      <c r="M13" s="38">
        <f t="shared" si="0"/>
        <v>38445949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55145306</v>
      </c>
      <c r="E16" s="39">
        <v>159121786</v>
      </c>
      <c r="F16" s="61">
        <f t="shared" ref="F16:M16" si="3">SUM(F11:F15)</f>
        <v>0</v>
      </c>
      <c r="G16" s="39">
        <f t="shared" si="3"/>
        <v>0</v>
      </c>
      <c r="H16" s="61">
        <f>SUM(H11:H15)</f>
        <v>55145306</v>
      </c>
      <c r="I16" s="39">
        <f>SUM(I11:I15)</f>
        <v>159121786</v>
      </c>
      <c r="J16" s="61">
        <f t="shared" si="3"/>
        <v>0</v>
      </c>
      <c r="K16" s="39">
        <f t="shared" si="3"/>
        <v>0</v>
      </c>
      <c r="L16" s="61">
        <f t="shared" si="3"/>
        <v>55145306</v>
      </c>
      <c r="M16" s="39">
        <f t="shared" si="3"/>
        <v>159121786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-44007458</v>
      </c>
      <c r="E19" s="65">
        <v>-125164260</v>
      </c>
      <c r="F19" s="60">
        <f>H19-D19</f>
        <v>0</v>
      </c>
      <c r="G19" s="37">
        <f>I19-E19</f>
        <v>0</v>
      </c>
      <c r="H19" s="65">
        <f t="shared" si="4"/>
        <v>-44007458</v>
      </c>
      <c r="I19" s="66">
        <f t="shared" si="4"/>
        <v>-125164260</v>
      </c>
      <c r="J19" s="60"/>
      <c r="K19" s="38"/>
      <c r="L19" s="60">
        <f t="shared" ref="L19:M23" si="5">H19+J19</f>
        <v>-44007458</v>
      </c>
      <c r="M19" s="38">
        <f t="shared" si="5"/>
        <v>-125164260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-13707072</v>
      </c>
      <c r="E21" s="65">
        <v>-39572706</v>
      </c>
      <c r="F21" s="60">
        <f t="shared" si="6"/>
        <v>0</v>
      </c>
      <c r="G21" s="37">
        <f t="shared" si="6"/>
        <v>0</v>
      </c>
      <c r="H21" s="65">
        <f t="shared" si="4"/>
        <v>-13707072</v>
      </c>
      <c r="I21" s="66">
        <f t="shared" si="4"/>
        <v>-39572706</v>
      </c>
      <c r="J21" s="60"/>
      <c r="K21" s="38"/>
      <c r="L21" s="60">
        <f t="shared" si="5"/>
        <v>-13707072</v>
      </c>
      <c r="M21" s="38">
        <f t="shared" si="5"/>
        <v>-39572706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259073</v>
      </c>
      <c r="E23" s="65">
        <v>722081</v>
      </c>
      <c r="F23" s="60">
        <f t="shared" si="6"/>
        <v>0</v>
      </c>
      <c r="G23" s="37">
        <f t="shared" si="6"/>
        <v>0</v>
      </c>
      <c r="H23" s="65">
        <f t="shared" si="4"/>
        <v>259073</v>
      </c>
      <c r="I23" s="66">
        <f t="shared" si="4"/>
        <v>722081</v>
      </c>
      <c r="J23" s="60"/>
      <c r="K23" s="38"/>
      <c r="L23" s="60">
        <f t="shared" si="5"/>
        <v>259073</v>
      </c>
      <c r="M23" s="38">
        <f t="shared" si="5"/>
        <v>722081</v>
      </c>
    </row>
    <row r="24" spans="1:13" x14ac:dyDescent="0.2">
      <c r="A24" s="9"/>
      <c r="B24" s="7" t="s">
        <v>33</v>
      </c>
      <c r="C24" s="6"/>
      <c r="D24" s="61">
        <v>-57455457</v>
      </c>
      <c r="E24" s="39">
        <v>-164014885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-57455457</v>
      </c>
      <c r="I24" s="39">
        <f>SUM(I19:I23)</f>
        <v>-164014885</v>
      </c>
      <c r="J24" s="61">
        <f t="shared" si="7"/>
        <v>0</v>
      </c>
      <c r="K24" s="39">
        <f t="shared" si="7"/>
        <v>0</v>
      </c>
      <c r="L24" s="61">
        <f t="shared" si="7"/>
        <v>-57455457</v>
      </c>
      <c r="M24" s="39">
        <f t="shared" si="7"/>
        <v>-164014885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2834991</v>
      </c>
      <c r="E27" s="65">
        <v>8196404</v>
      </c>
      <c r="F27" s="60">
        <f>H27-D27</f>
        <v>0</v>
      </c>
      <c r="G27" s="37">
        <f>I27-E27</f>
        <v>0</v>
      </c>
      <c r="H27" s="65">
        <f>D27</f>
        <v>2834991</v>
      </c>
      <c r="I27" s="66">
        <f>E27</f>
        <v>8196404</v>
      </c>
      <c r="J27" s="60"/>
      <c r="K27" s="38"/>
      <c r="L27" s="60">
        <f>H27+J27</f>
        <v>2834991</v>
      </c>
      <c r="M27" s="38">
        <f>I27+K27</f>
        <v>8196404</v>
      </c>
    </row>
    <row r="28" spans="1:13" x14ac:dyDescent="0.2">
      <c r="A28" s="9">
        <v>12</v>
      </c>
      <c r="B28" s="7"/>
      <c r="C28" s="18" t="s">
        <v>36</v>
      </c>
      <c r="D28" s="65">
        <v>-45571</v>
      </c>
      <c r="E28" s="65">
        <v>-133842</v>
      </c>
      <c r="F28" s="60">
        <f>H28-D28</f>
        <v>0</v>
      </c>
      <c r="G28" s="37">
        <f>I28-E28</f>
        <v>0</v>
      </c>
      <c r="H28" s="65">
        <f>D28</f>
        <v>-45571</v>
      </c>
      <c r="I28" s="66">
        <f>E28</f>
        <v>-133842</v>
      </c>
      <c r="J28" s="60"/>
      <c r="K28" s="38"/>
      <c r="L28" s="60">
        <f>H28+J28</f>
        <v>-45571</v>
      </c>
      <c r="M28" s="38">
        <f>I28+K28</f>
        <v>-133842</v>
      </c>
    </row>
    <row r="29" spans="1:13" x14ac:dyDescent="0.2">
      <c r="A29" s="9"/>
      <c r="B29" s="7" t="s">
        <v>37</v>
      </c>
      <c r="C29" s="6"/>
      <c r="D29" s="61">
        <v>2789420</v>
      </c>
      <c r="E29" s="39">
        <v>8062562</v>
      </c>
      <c r="F29" s="61">
        <f t="shared" ref="F29:M29" si="8">SUM(F27:F28)</f>
        <v>0</v>
      </c>
      <c r="G29" s="39">
        <f t="shared" si="8"/>
        <v>0</v>
      </c>
      <c r="H29" s="61">
        <f>SUM(H27:H28)</f>
        <v>2789420</v>
      </c>
      <c r="I29" s="39">
        <f>SUM(I27:I28)</f>
        <v>8062562</v>
      </c>
      <c r="J29" s="61">
        <f t="shared" si="8"/>
        <v>0</v>
      </c>
      <c r="K29" s="39">
        <f t="shared" si="8"/>
        <v>0</v>
      </c>
      <c r="L29" s="61">
        <f t="shared" si="8"/>
        <v>2789420</v>
      </c>
      <c r="M29" s="39">
        <f t="shared" si="8"/>
        <v>8062562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24875</v>
      </c>
      <c r="E32" s="65">
        <v>70309</v>
      </c>
      <c r="F32" s="60">
        <f>H32-D32</f>
        <v>0</v>
      </c>
      <c r="G32" s="37">
        <f>I32-E32</f>
        <v>0</v>
      </c>
      <c r="H32" s="65">
        <f t="shared" ref="H32:I35" si="9">D32</f>
        <v>24875</v>
      </c>
      <c r="I32" s="66">
        <f t="shared" si="9"/>
        <v>70309</v>
      </c>
      <c r="J32" s="60"/>
      <c r="K32" s="38"/>
      <c r="L32" s="60">
        <f t="shared" ref="L32:M35" si="10">H32+J32</f>
        <v>24875</v>
      </c>
      <c r="M32" s="38">
        <f t="shared" si="10"/>
        <v>70309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-725831</v>
      </c>
      <c r="E35" s="65">
        <v>-2296583</v>
      </c>
      <c r="F35" s="60">
        <f t="shared" si="11"/>
        <v>0</v>
      </c>
      <c r="G35" s="37">
        <f t="shared" si="11"/>
        <v>0</v>
      </c>
      <c r="H35" s="65">
        <f t="shared" si="9"/>
        <v>-725831</v>
      </c>
      <c r="I35" s="66">
        <f t="shared" si="9"/>
        <v>-2296583</v>
      </c>
      <c r="J35" s="60"/>
      <c r="K35" s="38"/>
      <c r="L35" s="60">
        <f t="shared" si="10"/>
        <v>-725831</v>
      </c>
      <c r="M35" s="38">
        <f t="shared" si="10"/>
        <v>-2296583</v>
      </c>
    </row>
    <row r="36" spans="1:13" x14ac:dyDescent="0.2">
      <c r="A36" s="9"/>
      <c r="B36" s="7" t="s">
        <v>43</v>
      </c>
      <c r="C36" s="6"/>
      <c r="D36" s="61">
        <v>-700956</v>
      </c>
      <c r="E36" s="39">
        <v>-2226274</v>
      </c>
      <c r="F36" s="61">
        <f>SUM(F32:F35)</f>
        <v>0</v>
      </c>
      <c r="G36" s="39">
        <f>SUM(G32:G35)</f>
        <v>0</v>
      </c>
      <c r="H36" s="61">
        <f>SUM(H32:H35)</f>
        <v>-700956</v>
      </c>
      <c r="I36" s="39">
        <f>SUM(I32:I35)</f>
        <v>-2226274</v>
      </c>
      <c r="J36" s="61">
        <f>SUM(J32:J34)</f>
        <v>0</v>
      </c>
      <c r="K36" s="39">
        <f>SUM(K32:K34)</f>
        <v>0</v>
      </c>
      <c r="L36" s="61">
        <f>SUM(L32:L35)</f>
        <v>-700956</v>
      </c>
      <c r="M36" s="39">
        <f>SUM(M32:M35)</f>
        <v>-2226274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329447</v>
      </c>
      <c r="E39" s="65">
        <v>859614</v>
      </c>
      <c r="F39" s="60">
        <f t="shared" ref="F39:G41" si="13">H39-D39</f>
        <v>0</v>
      </c>
      <c r="G39" s="37">
        <f t="shared" si="13"/>
        <v>0</v>
      </c>
      <c r="H39" s="65">
        <f t="shared" si="12"/>
        <v>329447</v>
      </c>
      <c r="I39" s="66">
        <f t="shared" si="12"/>
        <v>859614</v>
      </c>
      <c r="J39" s="60"/>
      <c r="K39" s="38"/>
      <c r="L39" s="60">
        <f t="shared" ref="L39:M41" si="14">H39+J39</f>
        <v>329447</v>
      </c>
      <c r="M39" s="38">
        <f t="shared" si="14"/>
        <v>859614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-89711</v>
      </c>
      <c r="E40" s="65">
        <v>-229798</v>
      </c>
      <c r="F40" s="60">
        <f t="shared" si="13"/>
        <v>0</v>
      </c>
      <c r="G40" s="37">
        <f t="shared" si="13"/>
        <v>0</v>
      </c>
      <c r="H40" s="65">
        <f t="shared" si="12"/>
        <v>-89711</v>
      </c>
      <c r="I40" s="66">
        <f t="shared" si="12"/>
        <v>-229798</v>
      </c>
      <c r="J40" s="60"/>
      <c r="K40" s="38"/>
      <c r="L40" s="60">
        <f t="shared" si="14"/>
        <v>-89711</v>
      </c>
      <c r="M40" s="38">
        <f t="shared" si="14"/>
        <v>-229798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-89711</v>
      </c>
      <c r="E42" s="39">
        <v>-229798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-89711</v>
      </c>
      <c r="I42" s="39">
        <f>SUM(I40:I41)</f>
        <v>-229798</v>
      </c>
      <c r="J42" s="61">
        <f t="shared" si="15"/>
        <v>0</v>
      </c>
      <c r="K42" s="39">
        <f t="shared" si="15"/>
        <v>0</v>
      </c>
      <c r="L42" s="61">
        <f t="shared" si="15"/>
        <v>-89711</v>
      </c>
      <c r="M42" s="39">
        <f t="shared" si="15"/>
        <v>-229798</v>
      </c>
    </row>
    <row r="43" spans="1:13" ht="21" customHeight="1" x14ac:dyDescent="0.2">
      <c r="A43" s="9"/>
      <c r="B43" s="7" t="s">
        <v>49</v>
      </c>
      <c r="C43" s="6"/>
      <c r="D43" s="61">
        <v>239736</v>
      </c>
      <c r="E43" s="39">
        <v>629816</v>
      </c>
      <c r="F43" s="61">
        <f t="shared" ref="F43:M43" si="16">F42+F39</f>
        <v>0</v>
      </c>
      <c r="G43" s="39">
        <f t="shared" si="16"/>
        <v>0</v>
      </c>
      <c r="H43" s="61">
        <f>H42+H39</f>
        <v>239736</v>
      </c>
      <c r="I43" s="39">
        <f>I42+I39</f>
        <v>629816</v>
      </c>
      <c r="J43" s="61">
        <f t="shared" si="16"/>
        <v>0</v>
      </c>
      <c r="K43" s="39">
        <f t="shared" si="16"/>
        <v>0</v>
      </c>
      <c r="L43" s="61">
        <f t="shared" si="16"/>
        <v>239736</v>
      </c>
      <c r="M43" s="39">
        <f t="shared" si="16"/>
        <v>629816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-18049</v>
      </c>
      <c r="E49" s="65">
        <v>-51378.834353531529</v>
      </c>
      <c r="F49" s="60">
        <f>H49-D49</f>
        <v>0</v>
      </c>
      <c r="G49" s="37">
        <f>I49-E49</f>
        <v>0</v>
      </c>
      <c r="H49" s="65">
        <f>D49</f>
        <v>-18049</v>
      </c>
      <c r="I49" s="66">
        <f>E49</f>
        <v>-51378.834353531529</v>
      </c>
      <c r="J49" s="60"/>
      <c r="K49" s="38"/>
      <c r="L49" s="60">
        <f>H49+J49</f>
        <v>-18049</v>
      </c>
      <c r="M49" s="38">
        <f>I49+K49</f>
        <v>-51378.834353531529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-259073</v>
      </c>
      <c r="E51" s="65">
        <v>-722081</v>
      </c>
      <c r="F51" s="60">
        <f>H51-D51</f>
        <v>0</v>
      </c>
      <c r="G51" s="37">
        <f>I51-E51</f>
        <v>0</v>
      </c>
      <c r="H51" s="65">
        <f>D51</f>
        <v>-259073</v>
      </c>
      <c r="I51" s="66">
        <f>E51</f>
        <v>-722081</v>
      </c>
      <c r="J51" s="60"/>
      <c r="K51" s="38"/>
      <c r="L51" s="60">
        <f>H51+J51</f>
        <v>-259073</v>
      </c>
      <c r="M51" s="38">
        <f>I51+K51</f>
        <v>-722081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-214786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-214786</v>
      </c>
      <c r="J54" s="60"/>
      <c r="K54" s="38"/>
      <c r="L54" s="60">
        <f>H54+J54</f>
        <v>0</v>
      </c>
      <c r="M54" s="38">
        <f>I54+K54</f>
        <v>-214786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-923099.91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-923099.91</v>
      </c>
      <c r="J55" s="60"/>
      <c r="K55" s="38"/>
      <c r="L55" s="60">
        <f>H55+J55</f>
        <v>0</v>
      </c>
      <c r="M55" s="38">
        <f>I55+K55</f>
        <v>-923099.91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-1137885.9099999999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-1137885.9100000001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-1137885.9100000001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9165964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9165964</v>
      </c>
      <c r="J70" s="60"/>
      <c r="K70" s="38"/>
      <c r="L70" s="60">
        <f>H70+J70</f>
        <v>0</v>
      </c>
      <c r="M70" s="38">
        <f>I70+K70</f>
        <v>9165964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-4548286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-4548286</v>
      </c>
      <c r="J71" s="60"/>
      <c r="K71" s="38"/>
      <c r="L71" s="60">
        <f>H71+J71</f>
        <v>0</v>
      </c>
      <c r="M71" s="38">
        <f>I71+K71</f>
        <v>-4548286</v>
      </c>
    </row>
    <row r="72" spans="1:13" x14ac:dyDescent="0.2">
      <c r="A72" s="9"/>
      <c r="B72" s="3"/>
      <c r="C72" s="55" t="s">
        <v>69</v>
      </c>
      <c r="D72" s="61">
        <v>0</v>
      </c>
      <c r="E72" s="39">
        <v>4617678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4617678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4617678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1892961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1892961</v>
      </c>
      <c r="J74" s="60"/>
      <c r="K74" s="38"/>
      <c r="L74" s="60">
        <f t="shared" si="22"/>
        <v>0</v>
      </c>
      <c r="M74" s="38">
        <f t="shared" si="22"/>
        <v>1892961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-33232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-33232</v>
      </c>
      <c r="J76" s="60"/>
      <c r="K76" s="38"/>
      <c r="L76" s="60">
        <f t="shared" si="22"/>
        <v>0</v>
      </c>
      <c r="M76" s="38">
        <f t="shared" si="22"/>
        <v>-33232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-97296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-97296</v>
      </c>
      <c r="J81" s="60"/>
      <c r="K81" s="38"/>
      <c r="L81" s="60">
        <f t="shared" si="22"/>
        <v>0</v>
      </c>
      <c r="M81" s="38">
        <f t="shared" si="22"/>
        <v>-97296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6041770.2556464681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6041770.2556464681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6041770.2556464681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6041770.2556464681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6041770.2556464681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6041770.2556464681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3274023</v>
      </c>
      <c r="E11" s="65">
        <v>8606573</v>
      </c>
      <c r="F11" s="60">
        <f>H11-D11</f>
        <v>0</v>
      </c>
      <c r="G11" s="37">
        <f>I11-E11</f>
        <v>0</v>
      </c>
      <c r="H11" s="65">
        <f>D11</f>
        <v>3274023</v>
      </c>
      <c r="I11" s="66">
        <f>E11</f>
        <v>8606573</v>
      </c>
      <c r="J11" s="60"/>
      <c r="K11" s="38"/>
      <c r="L11" s="60">
        <f t="shared" ref="L11:M15" si="0">H11+J11</f>
        <v>3274023</v>
      </c>
      <c r="M11" s="38">
        <f t="shared" si="0"/>
        <v>8606573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4456107</v>
      </c>
      <c r="E13" s="65">
        <v>12231109</v>
      </c>
      <c r="F13" s="60">
        <f t="shared" si="1"/>
        <v>0</v>
      </c>
      <c r="G13" s="37">
        <f t="shared" si="1"/>
        <v>0</v>
      </c>
      <c r="H13" s="65">
        <f t="shared" si="2"/>
        <v>4456107</v>
      </c>
      <c r="I13" s="66">
        <f t="shared" si="2"/>
        <v>12231109</v>
      </c>
      <c r="J13" s="60"/>
      <c r="K13" s="38"/>
      <c r="L13" s="60">
        <f t="shared" si="0"/>
        <v>4456107</v>
      </c>
      <c r="M13" s="38">
        <f t="shared" si="0"/>
        <v>12231109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7730130</v>
      </c>
      <c r="E16" s="39">
        <v>20837682</v>
      </c>
      <c r="F16" s="61">
        <f t="shared" ref="F16:M16" si="3">SUM(F11:F15)</f>
        <v>0</v>
      </c>
      <c r="G16" s="39">
        <f t="shared" si="3"/>
        <v>0</v>
      </c>
      <c r="H16" s="61">
        <f>SUM(H11:H15)</f>
        <v>7730130</v>
      </c>
      <c r="I16" s="39">
        <f>SUM(I11:I15)</f>
        <v>20837682</v>
      </c>
      <c r="J16" s="61">
        <f t="shared" si="3"/>
        <v>0</v>
      </c>
      <c r="K16" s="39">
        <f t="shared" si="3"/>
        <v>0</v>
      </c>
      <c r="L16" s="61">
        <f t="shared" si="3"/>
        <v>7730130</v>
      </c>
      <c r="M16" s="39">
        <f t="shared" si="3"/>
        <v>20837682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-4504895</v>
      </c>
      <c r="E19" s="65">
        <v>-11360865</v>
      </c>
      <c r="F19" s="60">
        <f>H19-D19</f>
        <v>0</v>
      </c>
      <c r="G19" s="37">
        <f>I19-E19</f>
        <v>0</v>
      </c>
      <c r="H19" s="65">
        <f t="shared" si="4"/>
        <v>-4504895</v>
      </c>
      <c r="I19" s="66">
        <f t="shared" si="4"/>
        <v>-11360865</v>
      </c>
      <c r="J19" s="60"/>
      <c r="K19" s="38"/>
      <c r="L19" s="60">
        <f t="shared" ref="L19:M23" si="5">H19+J19</f>
        <v>-4504895</v>
      </c>
      <c r="M19" s="38">
        <f t="shared" si="5"/>
        <v>-11360865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-3275375</v>
      </c>
      <c r="E21" s="65">
        <v>-8961759</v>
      </c>
      <c r="F21" s="60">
        <f t="shared" si="6"/>
        <v>0</v>
      </c>
      <c r="G21" s="37">
        <f t="shared" si="6"/>
        <v>0</v>
      </c>
      <c r="H21" s="65">
        <f t="shared" si="4"/>
        <v>-3275375</v>
      </c>
      <c r="I21" s="66">
        <f t="shared" si="4"/>
        <v>-8961759</v>
      </c>
      <c r="J21" s="60"/>
      <c r="K21" s="38"/>
      <c r="L21" s="60">
        <f t="shared" si="5"/>
        <v>-3275375</v>
      </c>
      <c r="M21" s="38">
        <f t="shared" si="5"/>
        <v>-8961759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12053</v>
      </c>
      <c r="E23" s="65">
        <v>31740</v>
      </c>
      <c r="F23" s="60">
        <f t="shared" si="6"/>
        <v>0</v>
      </c>
      <c r="G23" s="37">
        <f t="shared" si="6"/>
        <v>0</v>
      </c>
      <c r="H23" s="65">
        <f t="shared" si="4"/>
        <v>12053</v>
      </c>
      <c r="I23" s="66">
        <f t="shared" si="4"/>
        <v>31740</v>
      </c>
      <c r="J23" s="60"/>
      <c r="K23" s="38"/>
      <c r="L23" s="60">
        <f t="shared" si="5"/>
        <v>12053</v>
      </c>
      <c r="M23" s="38">
        <f t="shared" si="5"/>
        <v>31740</v>
      </c>
    </row>
    <row r="24" spans="1:13" x14ac:dyDescent="0.2">
      <c r="A24" s="9"/>
      <c r="B24" s="7" t="s">
        <v>33</v>
      </c>
      <c r="C24" s="6"/>
      <c r="D24" s="61">
        <v>-7768217</v>
      </c>
      <c r="E24" s="39">
        <v>-20290884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-7768217</v>
      </c>
      <c r="I24" s="39">
        <f>SUM(I19:I23)</f>
        <v>-20290884</v>
      </c>
      <c r="J24" s="61">
        <f t="shared" si="7"/>
        <v>0</v>
      </c>
      <c r="K24" s="39">
        <f t="shared" si="7"/>
        <v>0</v>
      </c>
      <c r="L24" s="61">
        <f t="shared" si="7"/>
        <v>-7768217</v>
      </c>
      <c r="M24" s="39">
        <f t="shared" si="7"/>
        <v>-20290884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-222</v>
      </c>
      <c r="E32" s="65">
        <v>-55</v>
      </c>
      <c r="F32" s="60">
        <f>H32-D32</f>
        <v>0</v>
      </c>
      <c r="G32" s="37">
        <f>I32-E32</f>
        <v>0</v>
      </c>
      <c r="H32" s="65">
        <f t="shared" ref="H32:I35" si="9">D32</f>
        <v>-222</v>
      </c>
      <c r="I32" s="66">
        <f t="shared" si="9"/>
        <v>-55</v>
      </c>
      <c r="J32" s="60"/>
      <c r="K32" s="38"/>
      <c r="L32" s="60">
        <f t="shared" ref="L32:M35" si="10">H32+J32</f>
        <v>-222</v>
      </c>
      <c r="M32" s="38">
        <f t="shared" si="10"/>
        <v>-55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-1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-1</v>
      </c>
      <c r="I35" s="66">
        <f t="shared" si="9"/>
        <v>0</v>
      </c>
      <c r="J35" s="60"/>
      <c r="K35" s="38"/>
      <c r="L35" s="60">
        <f t="shared" si="10"/>
        <v>-1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-223</v>
      </c>
      <c r="E36" s="39">
        <v>-55</v>
      </c>
      <c r="F36" s="61">
        <f>SUM(F32:F35)</f>
        <v>0</v>
      </c>
      <c r="G36" s="39">
        <f>SUM(G32:G35)</f>
        <v>0</v>
      </c>
      <c r="H36" s="61">
        <f>SUM(H32:H35)</f>
        <v>-223</v>
      </c>
      <c r="I36" s="39">
        <f>SUM(I32:I35)</f>
        <v>-55</v>
      </c>
      <c r="J36" s="61">
        <f>SUM(J32:J34)</f>
        <v>0</v>
      </c>
      <c r="K36" s="39">
        <f>SUM(K32:K34)</f>
        <v>0</v>
      </c>
      <c r="L36" s="61">
        <f>SUM(L32:L35)</f>
        <v>-223</v>
      </c>
      <c r="M36" s="39">
        <f>SUM(M32:M35)</f>
        <v>-55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38310</v>
      </c>
      <c r="E49" s="65">
        <v>97022.49788920008</v>
      </c>
      <c r="F49" s="60">
        <f>H49-D49</f>
        <v>0</v>
      </c>
      <c r="G49" s="37">
        <f>I49-E49</f>
        <v>0</v>
      </c>
      <c r="H49" s="65">
        <f>D49</f>
        <v>38310</v>
      </c>
      <c r="I49" s="66">
        <f>E49</f>
        <v>97022.49788920008</v>
      </c>
      <c r="J49" s="60"/>
      <c r="K49" s="38"/>
      <c r="L49" s="60">
        <f>H49+J49</f>
        <v>38310</v>
      </c>
      <c r="M49" s="38">
        <f>I49+K49</f>
        <v>97022.49788920008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-12053</v>
      </c>
      <c r="E51" s="65">
        <v>-31740</v>
      </c>
      <c r="F51" s="60">
        <f>H51-D51</f>
        <v>0</v>
      </c>
      <c r="G51" s="37">
        <f>I51-E51</f>
        <v>0</v>
      </c>
      <c r="H51" s="65">
        <f>D51</f>
        <v>-12053</v>
      </c>
      <c r="I51" s="66">
        <f>E51</f>
        <v>-31740</v>
      </c>
      <c r="J51" s="60"/>
      <c r="K51" s="38"/>
      <c r="L51" s="60">
        <f>H51+J51</f>
        <v>-12053</v>
      </c>
      <c r="M51" s="38">
        <f>I51+K51</f>
        <v>-31740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-208859.95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-208859.95</v>
      </c>
      <c r="J54" s="60"/>
      <c r="K54" s="38"/>
      <c r="L54" s="60">
        <f>H54+J54</f>
        <v>0</v>
      </c>
      <c r="M54" s="38">
        <f>I54+K54</f>
        <v>-208859.95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-388272.97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-388272.97</v>
      </c>
      <c r="J55" s="60"/>
      <c r="K55" s="38"/>
      <c r="L55" s="60">
        <f>H55+J55</f>
        <v>0</v>
      </c>
      <c r="M55" s="38">
        <f>I55+K55</f>
        <v>-388272.97</v>
      </c>
    </row>
    <row r="56" spans="1:15" x14ac:dyDescent="0.2">
      <c r="A56" s="9"/>
      <c r="B56" s="7" t="s">
        <v>57</v>
      </c>
      <c r="C56" s="6"/>
      <c r="D56" s="61">
        <v>0</v>
      </c>
      <c r="E56" s="39">
        <v>-597132.92000000004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-597132.91999999993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-597132.91999999993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186016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186016</v>
      </c>
      <c r="J71" s="60"/>
      <c r="K71" s="38"/>
      <c r="L71" s="60">
        <f>H71+J71</f>
        <v>0</v>
      </c>
      <c r="M71" s="38">
        <f>I71+K71</f>
        <v>186016</v>
      </c>
    </row>
    <row r="72" spans="1:13" x14ac:dyDescent="0.2">
      <c r="A72" s="9"/>
      <c r="B72" s="3"/>
      <c r="C72" s="55" t="s">
        <v>69</v>
      </c>
      <c r="D72" s="61">
        <v>0</v>
      </c>
      <c r="E72" s="39">
        <v>186016.04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186016.0399999998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186016.0399999998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-1376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-1376</v>
      </c>
      <c r="J76" s="60"/>
      <c r="K76" s="38"/>
      <c r="L76" s="60">
        <f t="shared" si="22"/>
        <v>0</v>
      </c>
      <c r="M76" s="38">
        <f t="shared" si="22"/>
        <v>-1376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199532.61788919917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199532.61788919929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199532.61788919929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-242499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-242499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-242499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-242499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-242499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-242499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-42966.382110800827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-42966.382110800711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-42966.382110800711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-10830110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-10830110</v>
      </c>
      <c r="J12" s="60"/>
      <c r="K12" s="38"/>
      <c r="L12" s="60">
        <f t="shared" si="0"/>
        <v>0</v>
      </c>
      <c r="M12" s="38">
        <f t="shared" si="0"/>
        <v>-10830110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-10830110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-10830110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-10830110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2165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2165</v>
      </c>
      <c r="J60" s="65"/>
      <c r="K60" s="38"/>
      <c r="L60" s="60">
        <f>H60+J60</f>
        <v>0</v>
      </c>
      <c r="M60" s="38">
        <f>I60+K60</f>
        <v>2165</v>
      </c>
    </row>
    <row r="61" spans="1:15" x14ac:dyDescent="0.2">
      <c r="A61" s="9"/>
      <c r="B61" s="62" t="s">
        <v>61</v>
      </c>
      <c r="C61" s="6"/>
      <c r="D61" s="61">
        <v>0</v>
      </c>
      <c r="E61" s="39">
        <v>2165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2165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2165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112609979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112609979</v>
      </c>
      <c r="J70" s="65"/>
      <c r="K70" s="38"/>
      <c r="L70" s="60">
        <f t="shared" si="20"/>
        <v>0</v>
      </c>
      <c r="M70" s="38">
        <f t="shared" si="20"/>
        <v>112609979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-95454829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-95454829</v>
      </c>
      <c r="J71" s="65"/>
      <c r="K71" s="38"/>
      <c r="L71" s="60">
        <f t="shared" si="20"/>
        <v>0</v>
      </c>
      <c r="M71" s="38">
        <f t="shared" si="20"/>
        <v>-95454829</v>
      </c>
    </row>
    <row r="72" spans="1:13" x14ac:dyDescent="0.2">
      <c r="A72" s="9"/>
      <c r="B72" s="3"/>
      <c r="C72" s="55" t="s">
        <v>69</v>
      </c>
      <c r="D72" s="61">
        <v>0</v>
      </c>
      <c r="E72" s="39">
        <v>17155150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17155150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17155150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-122768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-122768</v>
      </c>
      <c r="J73" s="60"/>
      <c r="K73" s="38"/>
      <c r="L73" s="60">
        <f t="shared" ref="L73:M81" si="23">H73+J73</f>
        <v>0</v>
      </c>
      <c r="M73" s="38">
        <f t="shared" si="23"/>
        <v>-122768</v>
      </c>
    </row>
    <row r="74" spans="1:13" x14ac:dyDescent="0.2">
      <c r="A74" s="9">
        <v>33</v>
      </c>
      <c r="B74" s="3"/>
      <c r="C74" s="10" t="s">
        <v>71</v>
      </c>
      <c r="D74" s="60"/>
      <c r="E74" s="38">
        <v>-55718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-55718</v>
      </c>
      <c r="J74" s="60"/>
      <c r="K74" s="38"/>
      <c r="L74" s="60">
        <f t="shared" si="23"/>
        <v>0</v>
      </c>
      <c r="M74" s="38">
        <f t="shared" si="23"/>
        <v>-55718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-21094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-21094</v>
      </c>
      <c r="J75" s="60"/>
      <c r="K75" s="38"/>
      <c r="L75" s="60">
        <f t="shared" si="23"/>
        <v>0</v>
      </c>
      <c r="M75" s="38">
        <f t="shared" si="23"/>
        <v>-21094</v>
      </c>
    </row>
    <row r="76" spans="1:13" x14ac:dyDescent="0.2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881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881</v>
      </c>
      <c r="J80" s="60"/>
      <c r="K80" s="38"/>
      <c r="L80" s="60">
        <f t="shared" si="23"/>
        <v>0</v>
      </c>
      <c r="M80" s="38">
        <f t="shared" si="23"/>
        <v>881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5642370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5642370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5642370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E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32520766</v>
      </c>
      <c r="E11" s="146">
        <v>98714257.870000005</v>
      </c>
      <c r="F11" s="60">
        <f>H11-D11</f>
        <v>0</v>
      </c>
      <c r="G11" s="37">
        <f>I11-E11</f>
        <v>0</v>
      </c>
      <c r="H11" s="65">
        <f>D11</f>
        <v>32520766</v>
      </c>
      <c r="I11" s="66">
        <f>E11</f>
        <v>98714257.870000005</v>
      </c>
      <c r="J11" s="60"/>
      <c r="K11" s="38"/>
      <c r="L11" s="60">
        <f t="shared" ref="L11:M15" si="0">H11+J11</f>
        <v>32520766</v>
      </c>
      <c r="M11" s="38">
        <f t="shared" si="0"/>
        <v>98714257.870000005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3012634</v>
      </c>
      <c r="E13" s="146">
        <v>9318343</v>
      </c>
      <c r="F13" s="60">
        <f t="shared" si="1"/>
        <v>0</v>
      </c>
      <c r="G13" s="37">
        <f t="shared" si="1"/>
        <v>0</v>
      </c>
      <c r="H13" s="65">
        <f t="shared" si="2"/>
        <v>3012634</v>
      </c>
      <c r="I13" s="66">
        <f t="shared" si="2"/>
        <v>9318343</v>
      </c>
      <c r="J13" s="60"/>
      <c r="K13" s="38"/>
      <c r="L13" s="60">
        <f t="shared" si="0"/>
        <v>3012634</v>
      </c>
      <c r="M13" s="38">
        <f t="shared" si="0"/>
        <v>9318343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35533400</v>
      </c>
      <c r="E16" s="166">
        <v>108032600.87</v>
      </c>
      <c r="F16" s="61">
        <f t="shared" ref="F16:M16" si="3">SUM(F11:F15)</f>
        <v>0</v>
      </c>
      <c r="G16" s="39">
        <f t="shared" si="3"/>
        <v>0</v>
      </c>
      <c r="H16" s="61">
        <f>SUM(H11:H15)</f>
        <v>35533400</v>
      </c>
      <c r="I16" s="39">
        <f>SUM(I11:I15)</f>
        <v>108032600.87</v>
      </c>
      <c r="J16" s="61">
        <f t="shared" si="3"/>
        <v>0</v>
      </c>
      <c r="K16" s="39">
        <f t="shared" si="3"/>
        <v>0</v>
      </c>
      <c r="L16" s="61">
        <f t="shared" si="3"/>
        <v>35533400</v>
      </c>
      <c r="M16" s="39">
        <f t="shared" si="3"/>
        <v>108032600.87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-34733795</v>
      </c>
      <c r="E19" s="146">
        <v>-105084377</v>
      </c>
      <c r="F19" s="60">
        <f>H19-D19</f>
        <v>0</v>
      </c>
      <c r="G19" s="37">
        <f>I19-E19</f>
        <v>0</v>
      </c>
      <c r="H19" s="65">
        <f t="shared" si="4"/>
        <v>-34733795</v>
      </c>
      <c r="I19" s="66">
        <f t="shared" si="4"/>
        <v>-105084377</v>
      </c>
      <c r="J19" s="60"/>
      <c r="K19" s="38"/>
      <c r="L19" s="60">
        <f t="shared" ref="L19:M23" si="5">H19+J19</f>
        <v>-34733795</v>
      </c>
      <c r="M19" s="38">
        <f t="shared" si="5"/>
        <v>-105084377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-797157</v>
      </c>
      <c r="E21" s="146">
        <v>-2479970</v>
      </c>
      <c r="F21" s="60">
        <f t="shared" si="6"/>
        <v>0</v>
      </c>
      <c r="G21" s="37">
        <f t="shared" si="6"/>
        <v>0</v>
      </c>
      <c r="H21" s="65">
        <f t="shared" si="4"/>
        <v>-797157</v>
      </c>
      <c r="I21" s="66">
        <f t="shared" si="4"/>
        <v>-2479970</v>
      </c>
      <c r="J21" s="60"/>
      <c r="K21" s="38"/>
      <c r="L21" s="60">
        <f t="shared" si="5"/>
        <v>-797157</v>
      </c>
      <c r="M21" s="38">
        <f t="shared" si="5"/>
        <v>-2479970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-35530952</v>
      </c>
      <c r="E24" s="166">
        <v>-107564347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-35530952</v>
      </c>
      <c r="I24" s="39">
        <f>SUM(I19:I23)</f>
        <v>-107564347</v>
      </c>
      <c r="J24" s="61">
        <f t="shared" si="7"/>
        <v>0</v>
      </c>
      <c r="K24" s="39">
        <f t="shared" si="7"/>
        <v>0</v>
      </c>
      <c r="L24" s="61">
        <f t="shared" si="7"/>
        <v>-35530952</v>
      </c>
      <c r="M24" s="39">
        <f t="shared" si="7"/>
        <v>-107564347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3925</v>
      </c>
      <c r="E49" s="146">
        <v>12717</v>
      </c>
      <c r="F49" s="60">
        <f>H49-D49</f>
        <v>0</v>
      </c>
      <c r="G49" s="37">
        <f>I49-E49</f>
        <v>0</v>
      </c>
      <c r="H49" s="65">
        <f>D49</f>
        <v>3925</v>
      </c>
      <c r="I49" s="66">
        <f>E49</f>
        <v>12717</v>
      </c>
      <c r="J49" s="60"/>
      <c r="K49" s="38"/>
      <c r="L49" s="60">
        <f>H49+J49</f>
        <v>3925</v>
      </c>
      <c r="M49" s="38">
        <f>I49+K49</f>
        <v>12717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-5115.83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-5115.83</v>
      </c>
      <c r="J54" s="60"/>
      <c r="K54" s="38"/>
      <c r="L54" s="60">
        <f>H54+J54</f>
        <v>0</v>
      </c>
      <c r="M54" s="38">
        <f>I54+K54</f>
        <v>-5115.83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-5115.83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-5115.83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-5115.83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-287595.47710170969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-287595.47710170969</v>
      </c>
      <c r="J70" s="65"/>
      <c r="K70" s="38"/>
      <c r="L70" s="60">
        <f t="shared" si="20"/>
        <v>0</v>
      </c>
      <c r="M70" s="38">
        <f t="shared" si="20"/>
        <v>-287595.47710170969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-115487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-115487</v>
      </c>
      <c r="J71" s="65"/>
      <c r="K71" s="38"/>
      <c r="L71" s="60">
        <f t="shared" si="20"/>
        <v>0</v>
      </c>
      <c r="M71" s="38">
        <f t="shared" si="20"/>
        <v>-115487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-403082.47710170969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-403082.47710170969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-403082.47710170969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74043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74043</v>
      </c>
      <c r="J74" s="60"/>
      <c r="K74" s="38"/>
      <c r="L74" s="60">
        <f t="shared" si="23"/>
        <v>0</v>
      </c>
      <c r="M74" s="38">
        <f t="shared" si="23"/>
        <v>74043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6373</v>
      </c>
      <c r="E82" s="74">
        <f>SUM(E72:E81)+E16+E24+E29+E36+E43+E45+E47+E49+E51+E56+E61+E66</f>
        <v>146815.56289829136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6373</v>
      </c>
      <c r="I82" s="135">
        <f>SUM(I72:I81)+I16+I24+I29+I36+I43+I45+I47+I49+I51+I56+I61+I66</f>
        <v>146815.56289829136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6373</v>
      </c>
      <c r="M82" s="92">
        <f>SUM(M72:M81)+M16+M24+M29+M36+M43+M45+M47+M49+M51+M56+M61+M66</f>
        <v>146815.56289829136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446797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446797</v>
      </c>
      <c r="J86" s="148"/>
      <c r="K86" s="148"/>
      <c r="L86" s="148">
        <f t="shared" ref="L86:M88" si="27">H86+J86</f>
        <v>0</v>
      </c>
      <c r="M86" s="148">
        <f t="shared" si="27"/>
        <v>446797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446797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446797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446797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6373</v>
      </c>
      <c r="E91" s="155">
        <f t="shared" ref="E91:M91" si="29">+E82+E89</f>
        <v>593612.56289829139</v>
      </c>
      <c r="F91" s="155">
        <f t="shared" si="29"/>
        <v>0</v>
      </c>
      <c r="G91" s="155">
        <f t="shared" si="29"/>
        <v>0</v>
      </c>
      <c r="H91" s="155">
        <f t="shared" si="29"/>
        <v>6373</v>
      </c>
      <c r="I91" s="155">
        <f t="shared" si="29"/>
        <v>593612.56289829139</v>
      </c>
      <c r="J91" s="155">
        <f t="shared" si="29"/>
        <v>0</v>
      </c>
      <c r="K91" s="155">
        <f t="shared" si="29"/>
        <v>0</v>
      </c>
      <c r="L91" s="155">
        <f t="shared" si="29"/>
        <v>6373</v>
      </c>
      <c r="M91" s="155">
        <f t="shared" si="29"/>
        <v>593612.56289829139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>
      <selection activeCell="D82" sqref="D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-647670.17189920228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-647670.17189920228</v>
      </c>
      <c r="J70" s="65"/>
      <c r="K70" s="38"/>
      <c r="L70" s="60">
        <f t="shared" si="20"/>
        <v>0</v>
      </c>
      <c r="M70" s="38">
        <f t="shared" si="20"/>
        <v>-647670.17189920228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649880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649880</v>
      </c>
      <c r="J71" s="65"/>
      <c r="K71" s="38"/>
      <c r="L71" s="60">
        <f t="shared" si="20"/>
        <v>0</v>
      </c>
      <c r="M71" s="38">
        <f t="shared" si="20"/>
        <v>649880</v>
      </c>
    </row>
    <row r="72" spans="1:13" x14ac:dyDescent="0.2">
      <c r="A72" s="9"/>
      <c r="B72" s="3"/>
      <c r="C72" s="55" t="s">
        <v>69</v>
      </c>
      <c r="D72" s="61">
        <v>0</v>
      </c>
      <c r="E72" s="39">
        <v>2209.8281007977203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2209.8281007977203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2209.8281007977203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2209.8281007977203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2209.8281007977203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2209.8281007977203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M63" activePane="bottomRight" state="frozen"/>
      <selection activeCell="Q20" sqref="Q20"/>
      <selection pane="topRight" activeCell="Q20" sqref="Q20"/>
      <selection pane="bottomLeft" activeCell="Q20" sqref="Q20"/>
      <selection pane="bottomRight" activeCell="AR82" sqref="AR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77417593</v>
      </c>
      <c r="E11" s="38">
        <f>SUM(G11,I11,K11,M11,O11,Q11,S11,U11,W11,Y11,AA11,AC11,AE11)</f>
        <v>217665674.84</v>
      </c>
      <c r="F11" s="60">
        <f>'TIE-OUT'!F11+RECLASS!F11</f>
        <v>0</v>
      </c>
      <c r="G11" s="38">
        <f>'TIE-OUT'!G11+RECLASS!G11</f>
        <v>-2885409</v>
      </c>
      <c r="H11" s="118">
        <f>+Actuals!E164</f>
        <v>76422069</v>
      </c>
      <c r="I11" s="119">
        <f>+Actuals!F164</f>
        <v>220212057.03999999</v>
      </c>
      <c r="J11" s="118">
        <f>+Actuals!G164</f>
        <v>1774960</v>
      </c>
      <c r="K11" s="215">
        <f>+Actuals!H164+100000</f>
        <v>5406923.3700000001</v>
      </c>
      <c r="L11" s="118">
        <f>+Actuals!I164</f>
        <v>639974</v>
      </c>
      <c r="M11" s="139">
        <f>+Actuals!J164-100000</f>
        <v>-2747908.11</v>
      </c>
      <c r="N11" s="118">
        <v>-1415100</v>
      </c>
      <c r="O11" s="119">
        <f>-10000+-2298049.76</f>
        <v>-2308049.7599999998</v>
      </c>
      <c r="P11" s="118">
        <v>-4310</v>
      </c>
      <c r="Q11" s="119">
        <v>-11938.7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8163324.2599999998</v>
      </c>
      <c r="F12" s="60">
        <f>'TIE-OUT'!F12+RECLASS!F12</f>
        <v>0</v>
      </c>
      <c r="G12" s="38">
        <f>'TIE-OUT'!G12+RECLASS!G12</f>
        <v>8163324.2599999998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51106298</v>
      </c>
      <c r="E13" s="38">
        <f t="shared" si="0"/>
        <v>149514232</v>
      </c>
      <c r="F13" s="60">
        <f>'TIE-OUT'!F13+RECLASS!F13</f>
        <v>0</v>
      </c>
      <c r="G13" s="38">
        <f>'TIE-OUT'!G13+RECLASS!G13</f>
        <v>0</v>
      </c>
      <c r="H13" s="118">
        <f>+Actuals!E166</f>
        <v>5026105</v>
      </c>
      <c r="I13" s="119">
        <f>+Actuals!F166</f>
        <v>13260580</v>
      </c>
      <c r="J13" s="118">
        <f>+Actuals!G166</f>
        <v>0</v>
      </c>
      <c r="K13" s="119">
        <f>+Actuals!H166</f>
        <v>0</v>
      </c>
      <c r="L13" s="118">
        <f>+Actuals!I166</f>
        <v>46080193</v>
      </c>
      <c r="M13" s="119">
        <f>+Actuals!J166</f>
        <v>136253652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675149.75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967659</v>
      </c>
      <c r="J15" s="118">
        <f>+Actuals!G168</f>
        <v>0</v>
      </c>
      <c r="K15" s="119">
        <f>+Actuals!H168</f>
        <v>-326020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v>32264</v>
      </c>
      <c r="P15" s="118">
        <f>+Actuals!M168</f>
        <v>0</v>
      </c>
      <c r="Q15" s="119">
        <v>1246.75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128523891</v>
      </c>
      <c r="E16" s="39">
        <f t="shared" si="1"/>
        <v>376018380.85000002</v>
      </c>
      <c r="F16" s="61">
        <f t="shared" si="1"/>
        <v>0</v>
      </c>
      <c r="G16" s="39">
        <f t="shared" si="1"/>
        <v>5277915.26</v>
      </c>
      <c r="H16" s="61">
        <f t="shared" si="1"/>
        <v>81448174</v>
      </c>
      <c r="I16" s="39">
        <f t="shared" si="1"/>
        <v>234440296.03999999</v>
      </c>
      <c r="J16" s="61">
        <f t="shared" ref="J16:AO16" si="2">SUM(J11:J15)</f>
        <v>1774960</v>
      </c>
      <c r="K16" s="39">
        <f t="shared" si="2"/>
        <v>5080903.37</v>
      </c>
      <c r="L16" s="61">
        <f t="shared" si="2"/>
        <v>46720167</v>
      </c>
      <c r="M16" s="39">
        <f t="shared" si="2"/>
        <v>133505743.89</v>
      </c>
      <c r="N16" s="61">
        <f t="shared" si="2"/>
        <v>-1415100</v>
      </c>
      <c r="O16" s="39">
        <f t="shared" si="2"/>
        <v>-2275785.7599999998</v>
      </c>
      <c r="P16" s="61">
        <f t="shared" si="2"/>
        <v>-4310</v>
      </c>
      <c r="Q16" s="39">
        <f t="shared" si="2"/>
        <v>-10691.95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-88612624</v>
      </c>
      <c r="E19" s="38">
        <f t="shared" si="3"/>
        <v>-246855181.78999999</v>
      </c>
      <c r="F19" s="64">
        <f>'TIE-OUT'!F19+RECLASS!F19</f>
        <v>0</v>
      </c>
      <c r="G19" s="68">
        <f>'TIE-OUT'!G19+RECLASS!G19</f>
        <v>5449668</v>
      </c>
      <c r="H19" s="118">
        <f>+Actuals!E169</f>
        <v>-88236881</v>
      </c>
      <c r="I19" s="119">
        <f>+Actuals!F169</f>
        <v>-252135168.25000003</v>
      </c>
      <c r="J19" s="118">
        <f>+Actuals!G169</f>
        <v>-235849</v>
      </c>
      <c r="K19" s="119">
        <f>+Actuals!H169</f>
        <v>-574630.17000000004</v>
      </c>
      <c r="L19" s="118">
        <f>+Actuals!I169</f>
        <v>3157</v>
      </c>
      <c r="M19" s="119">
        <f>+Actuals!J169</f>
        <v>90483.740000000224</v>
      </c>
      <c r="N19" s="118">
        <f>-387874+244462</f>
        <v>-143412</v>
      </c>
      <c r="O19" s="119">
        <f>-1197327.56+814899.91+692316.68</f>
        <v>309889.03000000003</v>
      </c>
      <c r="P19" s="118">
        <v>361</v>
      </c>
      <c r="Q19" s="119">
        <v>4575.8599999999997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-8360366.459999999</v>
      </c>
      <c r="F20" s="60">
        <f>'TIE-OUT'!F20+RECLASS!F20</f>
        <v>0</v>
      </c>
      <c r="G20" s="38">
        <f>'TIE-OUT'!G20+RECLASS!G20</f>
        <v>-8580865.2799999993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f>-19500+8868</f>
        <v>-10632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v>231130.82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-39819368</v>
      </c>
      <c r="E21" s="38">
        <f t="shared" si="3"/>
        <v>-117469577</v>
      </c>
      <c r="F21" s="60">
        <f>'TIE-OUT'!F21+RECLASS!F21</f>
        <v>0</v>
      </c>
      <c r="G21" s="38">
        <f>'TIE-OUT'!G21+RECLASS!G21</f>
        <v>0</v>
      </c>
      <c r="H21" s="118">
        <f>+Actuals!E171</f>
        <v>-3896461</v>
      </c>
      <c r="I21" s="119">
        <f>+Actuals!F171</f>
        <v>-9935281</v>
      </c>
      <c r="J21" s="118">
        <f>+Actuals!G171</f>
        <v>0</v>
      </c>
      <c r="K21" s="119">
        <f>+Actuals!H171</f>
        <v>0</v>
      </c>
      <c r="L21" s="118">
        <f>+Actuals!I171</f>
        <v>-35922907</v>
      </c>
      <c r="M21" s="119">
        <f>+Actuals!J171</f>
        <v>-107534296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186829</v>
      </c>
      <c r="E23" s="38">
        <f t="shared" si="3"/>
        <v>529099.7359999998</v>
      </c>
      <c r="F23" s="81">
        <f>'TIE-OUT'!F23+RECLASS!F23</f>
        <v>0</v>
      </c>
      <c r="G23" s="82">
        <f>'TIE-OUT'!G23+RECLASS!G23</f>
        <v>0</v>
      </c>
      <c r="H23" s="118">
        <f>+Actuals!E173</f>
        <v>612064</v>
      </c>
      <c r="I23" s="119">
        <f>+Actuals!F173</f>
        <v>1733365.2479999999</v>
      </c>
      <c r="J23" s="118">
        <f>+Actuals!G173</f>
        <v>-7693</v>
      </c>
      <c r="K23" s="119">
        <f>+Actuals!H173</f>
        <v>-21786.576000000001</v>
      </c>
      <c r="L23" s="118">
        <f>+Actuals!I173</f>
        <v>-173063</v>
      </c>
      <c r="M23" s="119">
        <f>+Actuals!J173</f>
        <v>-490114.41600000003</v>
      </c>
      <c r="N23" s="118">
        <v>-244462</v>
      </c>
      <c r="O23" s="119">
        <v>-692316.38</v>
      </c>
      <c r="P23" s="118">
        <v>-17</v>
      </c>
      <c r="Q23" s="119">
        <v>-48.14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-128245163</v>
      </c>
      <c r="E24" s="39">
        <f t="shared" si="4"/>
        <v>-372156025.514</v>
      </c>
      <c r="F24" s="61">
        <f t="shared" si="4"/>
        <v>0</v>
      </c>
      <c r="G24" s="39">
        <f t="shared" si="4"/>
        <v>-3131197.2799999993</v>
      </c>
      <c r="H24" s="61">
        <f t="shared" si="4"/>
        <v>-91521278</v>
      </c>
      <c r="I24" s="39">
        <f t="shared" si="4"/>
        <v>-260337084.00200003</v>
      </c>
      <c r="J24" s="61">
        <f t="shared" ref="J24:AO24" si="5">SUM(J19:J23)</f>
        <v>-243542</v>
      </c>
      <c r="K24" s="39">
        <f t="shared" si="5"/>
        <v>-607048.74600000004</v>
      </c>
      <c r="L24" s="61">
        <f t="shared" si="5"/>
        <v>-36092813</v>
      </c>
      <c r="M24" s="39">
        <f t="shared" si="5"/>
        <v>-107933926.676</v>
      </c>
      <c r="N24" s="61">
        <f t="shared" si="5"/>
        <v>-387874</v>
      </c>
      <c r="O24" s="39">
        <f t="shared" si="5"/>
        <v>-151296.52999999991</v>
      </c>
      <c r="P24" s="61">
        <f t="shared" si="5"/>
        <v>344</v>
      </c>
      <c r="Q24" s="39">
        <f t="shared" si="5"/>
        <v>4527.7199999999993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-0.5</v>
      </c>
      <c r="F27" s="64">
        <f>'TIE-OUT'!F27+RECLASS!F27</f>
        <v>0</v>
      </c>
      <c r="G27" s="68">
        <f>'TIE-OUT'!G27+RECLASS!G27</f>
        <v>0</v>
      </c>
      <c r="H27" s="118">
        <f>+Actuals!E174</f>
        <v>227250</v>
      </c>
      <c r="I27" s="119">
        <f>+Actuals!F174</f>
        <v>665077.5</v>
      </c>
      <c r="J27" s="118">
        <f>+Actuals!G174</f>
        <v>0</v>
      </c>
      <c r="K27" s="119">
        <f>+Actuals!H174</f>
        <v>0</v>
      </c>
      <c r="L27" s="118">
        <f>+Actuals!I174</f>
        <v>-227250</v>
      </c>
      <c r="M27" s="119">
        <f>+Actuals!J174</f>
        <v>-665078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-870820</v>
      </c>
      <c r="E28" s="38">
        <f>SUM(G28,I28,K28,M28,O28,Q28,S28,U28,W28,Y28,AA28,AC28,AE28)</f>
        <v>-2583664.92</v>
      </c>
      <c r="F28" s="81">
        <f>'TIE-OUT'!F28+RECLASS!F28</f>
        <v>0</v>
      </c>
      <c r="G28" s="82">
        <f>'TIE-OUT'!G28+RECLASS!G28</f>
        <v>0</v>
      </c>
      <c r="H28" s="118">
        <f>+Actuals!E175</f>
        <v>-870820</v>
      </c>
      <c r="I28" s="119">
        <f>+Actuals!F175</f>
        <v>-2583664.92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-870820</v>
      </c>
      <c r="E29" s="39">
        <f t="shared" si="6"/>
        <v>-2583665.42</v>
      </c>
      <c r="F29" s="61">
        <f t="shared" si="6"/>
        <v>0</v>
      </c>
      <c r="G29" s="39">
        <f t="shared" si="6"/>
        <v>0</v>
      </c>
      <c r="H29" s="61">
        <f t="shared" si="6"/>
        <v>-643570</v>
      </c>
      <c r="I29" s="39">
        <f t="shared" si="6"/>
        <v>-1918587.42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-227250</v>
      </c>
      <c r="M29" s="39">
        <f t="shared" si="7"/>
        <v>-665078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-525504</v>
      </c>
      <c r="E32" s="38">
        <f t="shared" si="8"/>
        <v>-1488227.334</v>
      </c>
      <c r="F32" s="64">
        <f>'TIE-OUT'!F32+RECLASS!F32</f>
        <v>0</v>
      </c>
      <c r="G32" s="68">
        <f>'TIE-OUT'!G32+RECLASS!G32</f>
        <v>0</v>
      </c>
      <c r="H32" s="118">
        <f>+Actuals!E176</f>
        <v>-441856</v>
      </c>
      <c r="I32" s="119">
        <f>+Actuals!F176</f>
        <v>-1251336.192</v>
      </c>
      <c r="J32" s="118">
        <f>+Actuals!G176</f>
        <v>-224494</v>
      </c>
      <c r="K32" s="119">
        <f>+Actuals!H176</f>
        <v>-635767.00800000003</v>
      </c>
      <c r="L32" s="118">
        <f>+Actuals!I176</f>
        <v>-11932</v>
      </c>
      <c r="M32" s="119">
        <f>+Actuals!J176</f>
        <v>-33791.423999999999</v>
      </c>
      <c r="N32" s="118">
        <v>188191</v>
      </c>
      <c r="O32" s="119">
        <v>532956.91</v>
      </c>
      <c r="P32" s="118">
        <v>8885</v>
      </c>
      <c r="Q32" s="119">
        <v>25162.32</v>
      </c>
      <c r="R32" s="118">
        <v>-44298</v>
      </c>
      <c r="S32" s="119">
        <v>-125451.94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-48527</v>
      </c>
      <c r="E33" s="38">
        <f t="shared" si="8"/>
        <v>-143813.69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-37889</v>
      </c>
      <c r="K33" s="119">
        <f>+Actuals!H177</f>
        <v>-112818.86</v>
      </c>
      <c r="L33" s="118">
        <f>+Actuals!I177</f>
        <v>0</v>
      </c>
      <c r="M33" s="119">
        <f>+Actuals!J177</f>
        <v>0</v>
      </c>
      <c r="N33" s="118">
        <v>-1409</v>
      </c>
      <c r="O33" s="119">
        <v>-4283.49</v>
      </c>
      <c r="P33" s="118">
        <v>-9229</v>
      </c>
      <c r="Q33" s="119">
        <v>-26711.34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21093</v>
      </c>
      <c r="E34" s="38">
        <f t="shared" si="8"/>
        <v>60142.79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164</v>
      </c>
      <c r="K34" s="119">
        <f>+Actuals!H178</f>
        <v>0</v>
      </c>
      <c r="L34" s="118">
        <f>+Actuals!I178</f>
        <v>4472</v>
      </c>
      <c r="M34" s="119">
        <f>+Actuals!J178</f>
        <v>13110.49</v>
      </c>
      <c r="N34" s="118">
        <v>16457</v>
      </c>
      <c r="O34" s="119">
        <v>47032.3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531505</v>
      </c>
      <c r="E35" s="38">
        <f t="shared" si="8"/>
        <v>1483149.85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v>531505</v>
      </c>
      <c r="O35" s="119">
        <v>1483149.85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-21433</v>
      </c>
      <c r="E36" s="39">
        <f t="shared" si="9"/>
        <v>-88748.383999999845</v>
      </c>
      <c r="F36" s="61">
        <f t="shared" si="9"/>
        <v>0</v>
      </c>
      <c r="G36" s="39">
        <f t="shared" si="9"/>
        <v>0</v>
      </c>
      <c r="H36" s="61">
        <f t="shared" si="9"/>
        <v>-441856</v>
      </c>
      <c r="I36" s="39">
        <f t="shared" si="9"/>
        <v>-1251336.192</v>
      </c>
      <c r="J36" s="61">
        <f t="shared" ref="J36:AO36" si="10">SUM(J32:J35)</f>
        <v>-262219</v>
      </c>
      <c r="K36" s="39">
        <f t="shared" si="10"/>
        <v>-748585.86800000002</v>
      </c>
      <c r="L36" s="61">
        <f t="shared" si="10"/>
        <v>-7460</v>
      </c>
      <c r="M36" s="39">
        <f t="shared" si="10"/>
        <v>-20680.934000000001</v>
      </c>
      <c r="N36" s="61">
        <f t="shared" si="10"/>
        <v>734744</v>
      </c>
      <c r="O36" s="39">
        <f t="shared" si="10"/>
        <v>2058855.5700000003</v>
      </c>
      <c r="P36" s="61">
        <f t="shared" si="10"/>
        <v>-344</v>
      </c>
      <c r="Q36" s="39">
        <f t="shared" si="10"/>
        <v>-1549.0200000000004</v>
      </c>
      <c r="R36" s="61">
        <f t="shared" si="10"/>
        <v>-44298</v>
      </c>
      <c r="S36" s="39">
        <f t="shared" si="10"/>
        <v>-125451.94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</v>
      </c>
      <c r="E39" s="38">
        <f t="shared" si="11"/>
        <v>-312.68000000016764</v>
      </c>
      <c r="F39" s="64">
        <f>'TIE-OUT'!F39+RECLASS!F39</f>
        <v>0</v>
      </c>
      <c r="G39" s="68">
        <f>'TIE-OUT'!G39+RECLASS!G39</f>
        <v>0</v>
      </c>
      <c r="H39" s="118">
        <f>+Actuals!E180</f>
        <v>779389</v>
      </c>
      <c r="I39" s="119">
        <f>+Actuals!F180</f>
        <v>2207229.65</v>
      </c>
      <c r="J39" s="118">
        <f>+Actuals!G180</f>
        <v>42128</v>
      </c>
      <c r="K39" s="119">
        <f>+Actuals!H180</f>
        <v>118945.67</v>
      </c>
      <c r="L39" s="118">
        <f>+Actuals!I180</f>
        <v>5</v>
      </c>
      <c r="M39" s="119">
        <f>+Actuals!J180</f>
        <v>14.16</v>
      </c>
      <c r="N39" s="118">
        <v>-821505</v>
      </c>
      <c r="O39" s="119">
        <v>-2326502.16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-5222</v>
      </c>
      <c r="E40" s="38">
        <f t="shared" si="11"/>
        <v>-1148.43</v>
      </c>
      <c r="F40" s="60">
        <f>'TIE-OUT'!F40+RECLASS!F40</f>
        <v>0</v>
      </c>
      <c r="G40" s="38">
        <f>'TIE-OUT'!G40+RECLASS!G40</f>
        <v>0</v>
      </c>
      <c r="H40" s="118">
        <f>+Actuals!E181</f>
        <v>-522</v>
      </c>
      <c r="I40" s="119">
        <f>+Actuals!F181</f>
        <v>-1148.42</v>
      </c>
      <c r="J40" s="118">
        <f>+Actuals!G181</f>
        <v>-294700</v>
      </c>
      <c r="K40" s="119">
        <f>+Actuals!H181</f>
        <v>-0.02</v>
      </c>
      <c r="L40" s="118">
        <f>+Actuals!I181</f>
        <v>0</v>
      </c>
      <c r="M40" s="119">
        <f>+Actuals!J181</f>
        <v>0</v>
      </c>
      <c r="N40" s="118">
        <v>290000</v>
      </c>
      <c r="O40" s="119">
        <v>0.01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-5222</v>
      </c>
      <c r="E42" s="39">
        <f t="shared" si="12"/>
        <v>-1148.43</v>
      </c>
      <c r="F42" s="61">
        <f t="shared" si="12"/>
        <v>0</v>
      </c>
      <c r="G42" s="39">
        <f t="shared" si="12"/>
        <v>0</v>
      </c>
      <c r="H42" s="61">
        <f t="shared" si="12"/>
        <v>-522</v>
      </c>
      <c r="I42" s="39">
        <f t="shared" si="12"/>
        <v>-1148.42</v>
      </c>
      <c r="J42" s="61">
        <f t="shared" ref="J42:AO42" si="13">SUM(J40:J41)</f>
        <v>-294700</v>
      </c>
      <c r="K42" s="39">
        <f t="shared" si="13"/>
        <v>-0.02</v>
      </c>
      <c r="L42" s="61">
        <f t="shared" si="13"/>
        <v>0</v>
      </c>
      <c r="M42" s="39">
        <f t="shared" si="13"/>
        <v>0</v>
      </c>
      <c r="N42" s="61">
        <f t="shared" si="13"/>
        <v>290000</v>
      </c>
      <c r="O42" s="39">
        <f t="shared" si="13"/>
        <v>0.01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-5205</v>
      </c>
      <c r="E43" s="39">
        <f t="shared" si="14"/>
        <v>-1461.1100000001677</v>
      </c>
      <c r="F43" s="61">
        <f t="shared" si="14"/>
        <v>0</v>
      </c>
      <c r="G43" s="39">
        <f t="shared" si="14"/>
        <v>0</v>
      </c>
      <c r="H43" s="61">
        <f t="shared" si="14"/>
        <v>778867</v>
      </c>
      <c r="I43" s="39">
        <f t="shared" si="14"/>
        <v>2206081.23</v>
      </c>
      <c r="J43" s="61">
        <f t="shared" ref="J43:AO43" si="15">J42+J39</f>
        <v>-252572</v>
      </c>
      <c r="K43" s="39">
        <f t="shared" si="15"/>
        <v>118945.65</v>
      </c>
      <c r="L43" s="61">
        <f t="shared" si="15"/>
        <v>5</v>
      </c>
      <c r="M43" s="39">
        <f t="shared" si="15"/>
        <v>14.16</v>
      </c>
      <c r="N43" s="61">
        <f t="shared" si="15"/>
        <v>-531505</v>
      </c>
      <c r="O43" s="39">
        <f t="shared" si="15"/>
        <v>-2326502.1500000004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618730</v>
      </c>
      <c r="E49" s="38">
        <f>SUM(G49,I49,K49,M49,O49,Q49,S49,U49,W49,Y49,AA49,AC49,AE49)</f>
        <v>1752243.3640000005</v>
      </c>
      <c r="F49" s="60">
        <f>'TIE-OUT'!F49+RECLASS!F49</f>
        <v>0</v>
      </c>
      <c r="G49" s="38">
        <f>'TIE-OUT'!G49+RECLASS!G49</f>
        <v>0</v>
      </c>
      <c r="H49" s="118">
        <f>+Actuals!E185</f>
        <v>10379663</v>
      </c>
      <c r="I49" s="119">
        <f>+Actuals!F185</f>
        <v>29395205.616</v>
      </c>
      <c r="J49" s="118">
        <f>+Actuals!G185</f>
        <v>-1016627</v>
      </c>
      <c r="K49" s="119">
        <f>+Actuals!H185</f>
        <v>-2879087.6640000008</v>
      </c>
      <c r="L49" s="118">
        <f>+Actuals!I185</f>
        <v>-10392649</v>
      </c>
      <c r="M49" s="119">
        <f>+Actuals!J185</f>
        <v>-29431981.967999998</v>
      </c>
      <c r="N49" s="118">
        <v>1599735</v>
      </c>
      <c r="O49" s="119">
        <v>4530449.5199999996</v>
      </c>
      <c r="P49" s="118">
        <v>4310</v>
      </c>
      <c r="Q49" s="119">
        <v>12205.92</v>
      </c>
      <c r="R49" s="118">
        <v>44298</v>
      </c>
      <c r="S49" s="119">
        <v>125451.94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-186829</v>
      </c>
      <c r="E51" s="38">
        <f>SUM(G51,I51,K51,M51,O51,Q51,S51,U51,W51,Y51,AA51,AC51,AE51)</f>
        <v>-529099.7359999998</v>
      </c>
      <c r="F51" s="60">
        <f>'TIE-OUT'!F51+RECLASS!F51</f>
        <v>0</v>
      </c>
      <c r="G51" s="38">
        <f>'TIE-OUT'!G51+RECLASS!G51</f>
        <v>0</v>
      </c>
      <c r="H51" s="118">
        <f>+Actuals!E186</f>
        <v>-612064</v>
      </c>
      <c r="I51" s="119">
        <f>+Actuals!F186</f>
        <v>-1733365.2479999999</v>
      </c>
      <c r="J51" s="118">
        <f>+Actuals!G186</f>
        <v>7693</v>
      </c>
      <c r="K51" s="119">
        <f>+Actuals!H186</f>
        <v>21786.576000000001</v>
      </c>
      <c r="L51" s="118">
        <f>+Actuals!I186</f>
        <v>173063</v>
      </c>
      <c r="M51" s="119">
        <f>+Actuals!J186</f>
        <v>490114.41600000003</v>
      </c>
      <c r="N51" s="118">
        <v>244462</v>
      </c>
      <c r="O51" s="119">
        <v>692316.38</v>
      </c>
      <c r="P51" s="118">
        <v>17</v>
      </c>
      <c r="Q51" s="119">
        <v>48.14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-70290224</v>
      </c>
      <c r="E54" s="38">
        <f>SUM(G54,I54,K54,M54,O54,Q54,S54,U54,W54,Y54,AA54,AC54,AE54)</f>
        <v>183740.19999999995</v>
      </c>
      <c r="F54" s="64">
        <f>'TIE-OUT'!F54+RECLASS!F54</f>
        <v>0</v>
      </c>
      <c r="G54" s="68">
        <f>'TIE-OUT'!G54+RECLASS!G54</f>
        <v>0</v>
      </c>
      <c r="H54" s="118">
        <f>+Actuals!E187</f>
        <v>-58503828</v>
      </c>
      <c r="I54" s="119">
        <f>+Actuals!F187</f>
        <v>-441645.88</v>
      </c>
      <c r="J54" s="118">
        <f>+Actuals!G187</f>
        <v>-6537421</v>
      </c>
      <c r="K54" s="119">
        <f>+Actuals!H187</f>
        <v>46551.47</v>
      </c>
      <c r="L54" s="118">
        <f>+Actuals!I187</f>
        <v>-1367828</v>
      </c>
      <c r="M54" s="119">
        <f>+Actuals!J187</f>
        <v>578381.63</v>
      </c>
      <c r="N54" s="118">
        <v>291415</v>
      </c>
      <c r="O54" s="119">
        <v>21.65</v>
      </c>
      <c r="P54" s="118">
        <v>57657</v>
      </c>
      <c r="Q54" s="119">
        <v>67.06</v>
      </c>
      <c r="R54" s="118">
        <v>-4230219</v>
      </c>
      <c r="S54" s="119">
        <v>364.27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-1635380.13</v>
      </c>
      <c r="F55" s="81">
        <f>'TIE-OUT'!F55+RECLASS!F55</f>
        <v>0</v>
      </c>
      <c r="G55" s="82">
        <f>'TIE-OUT'!G55+RECLASS!G55</f>
        <v>96938</v>
      </c>
      <c r="H55" s="118">
        <f>+Actuals!E188</f>
        <v>0</v>
      </c>
      <c r="I55" s="119">
        <f>+Actuals!F188</f>
        <v>-2148564.0699999998</v>
      </c>
      <c r="J55" s="118">
        <f>+Actuals!G188</f>
        <v>0</v>
      </c>
      <c r="K55" s="119">
        <f>+Actuals!H188</f>
        <v>417082.06</v>
      </c>
      <c r="L55" s="118">
        <f>+Actuals!I188</f>
        <v>0</v>
      </c>
      <c r="M55" s="119">
        <f>+Actuals!J188</f>
        <v>-10916.12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v>10080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-70290224</v>
      </c>
      <c r="E56" s="39">
        <f t="shared" si="16"/>
        <v>-1451639.93</v>
      </c>
      <c r="F56" s="61">
        <f t="shared" si="16"/>
        <v>0</v>
      </c>
      <c r="G56" s="39">
        <f t="shared" si="16"/>
        <v>96938</v>
      </c>
      <c r="H56" s="61">
        <f t="shared" si="16"/>
        <v>-58503828</v>
      </c>
      <c r="I56" s="39">
        <f t="shared" si="16"/>
        <v>-2590209.9499999997</v>
      </c>
      <c r="J56" s="61">
        <f t="shared" ref="J56:AO56" si="17">SUM(J54:J55)</f>
        <v>-6537421</v>
      </c>
      <c r="K56" s="39">
        <f t="shared" si="17"/>
        <v>463633.53</v>
      </c>
      <c r="L56" s="61">
        <f t="shared" si="17"/>
        <v>-1367828</v>
      </c>
      <c r="M56" s="39">
        <f t="shared" si="17"/>
        <v>567465.51</v>
      </c>
      <c r="N56" s="61">
        <f t="shared" si="17"/>
        <v>291415</v>
      </c>
      <c r="O56" s="39">
        <f t="shared" si="17"/>
        <v>21.65</v>
      </c>
      <c r="P56" s="61">
        <f t="shared" si="17"/>
        <v>57657</v>
      </c>
      <c r="Q56" s="39">
        <f t="shared" si="17"/>
        <v>67.06</v>
      </c>
      <c r="R56" s="61">
        <f t="shared" si="17"/>
        <v>-4230219</v>
      </c>
      <c r="S56" s="39">
        <f t="shared" si="17"/>
        <v>10444.27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6568732.1799999997</v>
      </c>
      <c r="F70" s="64">
        <f>'TIE-OUT'!F70+RECLASS!F70</f>
        <v>0</v>
      </c>
      <c r="G70" s="68">
        <f>'TIE-OUT'!G70+RECLASS!G70</f>
        <v>6568732.1799999997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-5834128</v>
      </c>
      <c r="F71" s="81">
        <f>'TIE-OUT'!F71+RECLASS!F71</f>
        <v>0</v>
      </c>
      <c r="G71" s="82">
        <f>'TIE-OUT'!G71+RECLASS!G71</f>
        <v>-5834128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734604.1799999997</v>
      </c>
      <c r="F72" s="61">
        <f t="shared" si="22"/>
        <v>0</v>
      </c>
      <c r="G72" s="39">
        <f t="shared" si="22"/>
        <v>734604.1799999997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-1207881.67</v>
      </c>
      <c r="F74" s="60">
        <f>'TIE-OUT'!F74+RECLASS!F74</f>
        <v>0</v>
      </c>
      <c r="G74" s="60">
        <f>'TIE-OUT'!G74+RECLASS!G74</f>
        <v>-7699866.9199999999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39">
        <v>125550</v>
      </c>
      <c r="N74" s="118">
        <f>+Actuals!K196</f>
        <v>0</v>
      </c>
      <c r="O74" s="119">
        <v>6198288.25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39">
        <v>168147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26000</v>
      </c>
      <c r="F75" s="60">
        <f>'TIE-OUT'!F75+RECLASS!F75</f>
        <v>0</v>
      </c>
      <c r="G75" s="60">
        <f>'TIE-OUT'!G75+RECLASS!G75</f>
        <v>26000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165.32999999999998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0</v>
      </c>
      <c r="J76" s="118">
        <f>+Actuals!G198</f>
        <v>0</v>
      </c>
      <c r="K76" s="119">
        <f>+Actuals!H198</f>
        <v>-147.5</v>
      </c>
      <c r="L76" s="118">
        <f>+Actuals!I198</f>
        <v>0</v>
      </c>
      <c r="M76" s="119">
        <f>+Actuals!J198</f>
        <v>312.83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+Actuals!F203-22500</f>
        <v>-22500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490371.95999999996</v>
      </c>
      <c r="F82" s="91">
        <f>F16+F24+F29+F36+F43+F45+F47+F49</f>
        <v>0</v>
      </c>
      <c r="G82" s="92">
        <f>SUM(G72:G81)+G16+G24+G29+G36+G43+G45+G47+G49+G51+G56+G61+G66</f>
        <v>-4695606.76</v>
      </c>
      <c r="H82" s="91">
        <f>H16+H24+H29+H36+H43+H45+H47+H49</f>
        <v>0</v>
      </c>
      <c r="I82" s="137">
        <f>SUM(I72:I81)+I16+I24+I29+I36+I43+I45+I47+I49+I51+I56+I61+I66</f>
        <v>-1811499.9260000444</v>
      </c>
      <c r="J82" s="91">
        <f>J16+J24+J29+J36+J43+J45+J47+J49</f>
        <v>0</v>
      </c>
      <c r="K82" s="137">
        <f>SUM(K72:K81)+K16+K24+K29+K36+K43+K45+K47+K49+K51+K56+K61+K66</f>
        <v>1450399.3479999993</v>
      </c>
      <c r="L82" s="91">
        <f>L16+L24+L29+L36+L43+L45+L47+L49</f>
        <v>0</v>
      </c>
      <c r="M82" s="92">
        <f>SUM(M72:M81)+M16+M24+M29+M36+M43+M45+M47+M49+M51+M56+M61+M66</f>
        <v>-3362466.7719999989</v>
      </c>
      <c r="N82" s="91">
        <f>N16+N24+N29+N36+N43+N45+N47+N49</f>
        <v>0</v>
      </c>
      <c r="O82" s="92">
        <f>SUM(O72:O81)+O16+O24+O29+O36+O43+O45+O47+O49+O51+O56+O61+O66</f>
        <v>8726346.9300000016</v>
      </c>
      <c r="P82" s="91">
        <f>P16+P24+P29+P36+P43+P45+P47+P49</f>
        <v>0</v>
      </c>
      <c r="Q82" s="92">
        <f>SUM(Q72:Q81)+Q16+Q24+Q29+Q36+Q43+Q45+Q47+Q49+Q51+Q56+Q61+Q66</f>
        <v>4607.869999999999</v>
      </c>
      <c r="R82" s="91">
        <f>R16+R24+R29+R36+R43+R45+R47+R49</f>
        <v>0</v>
      </c>
      <c r="S82" s="92">
        <f>SUM(S72:S81)+S16+S24+S29+S36+S43+S45+S47+S49+S51+S56+S61+S66</f>
        <v>178591.27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K52" activePane="bottomRight" state="frozen"/>
      <selection activeCell="R11" sqref="R11"/>
      <selection pane="topRight" activeCell="R11" sqref="R11"/>
      <selection pane="bottomLeft" activeCell="R11" sqref="R11"/>
      <selection pane="bottomRight" activeCell="S86" sqref="S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5353517</v>
      </c>
      <c r="E11" s="38">
        <f>SUM(G11,I11,K11,M11,O11,Q11,S11,U11,W11,Y11,AA11,AC11,AE11)</f>
        <v>16265606.66</v>
      </c>
      <c r="F11" s="60">
        <f>'TIE-OUT'!AD11+RECLASS!AD11</f>
        <v>0</v>
      </c>
      <c r="G11" s="38">
        <f>'TIE-OUT'!AE11+RECLASS!AE11</f>
        <v>181420</v>
      </c>
      <c r="H11" s="118">
        <f>+Actuals!E404</f>
        <v>5216570</v>
      </c>
      <c r="I11" s="118">
        <f>+Actuals!F404</f>
        <v>21559314.649999999</v>
      </c>
      <c r="J11" s="118">
        <f>+Actuals!G404</f>
        <v>136947</v>
      </c>
      <c r="K11" s="118">
        <f>+Actuals!H404</f>
        <v>-5123705.54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-132403.45+-219019</f>
        <v>-351422.45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-606435.53</v>
      </c>
      <c r="F12" s="60">
        <f>'TIE-OUT'!AD12+RECLASS!AD12</f>
        <v>0</v>
      </c>
      <c r="G12" s="38">
        <f>'TIE-OUT'!AE12+RECLASS!AE12</f>
        <v>-825455.02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v>219019.49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6574737</v>
      </c>
      <c r="E13" s="38">
        <f t="shared" si="0"/>
        <v>20468407</v>
      </c>
      <c r="F13" s="60">
        <f>'TIE-OUT'!AD13+RECLASS!AD13</f>
        <v>0</v>
      </c>
      <c r="G13" s="38">
        <f>'TIE-OUT'!AE13+RECLASS!AE13</f>
        <v>0</v>
      </c>
      <c r="H13" s="118">
        <f>+Actuals!E406</f>
        <v>754465</v>
      </c>
      <c r="I13" s="118">
        <f>+Actuals!F406</f>
        <v>2243236</v>
      </c>
      <c r="J13" s="118">
        <f>+Actuals!G406</f>
        <v>0</v>
      </c>
      <c r="K13" s="118">
        <f>+Actuals!H406</f>
        <v>0</v>
      </c>
      <c r="L13" s="118">
        <f>+Actuals!I406</f>
        <v>5820272</v>
      </c>
      <c r="M13" s="118">
        <f>+Actuals!J406</f>
        <v>18225171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-219019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v>219019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11928254</v>
      </c>
      <c r="E16" s="39">
        <f t="shared" si="1"/>
        <v>36127578.130000003</v>
      </c>
      <c r="F16" s="61">
        <f t="shared" si="1"/>
        <v>0</v>
      </c>
      <c r="G16" s="39">
        <f t="shared" si="1"/>
        <v>-863054.02</v>
      </c>
      <c r="H16" s="61">
        <f t="shared" si="1"/>
        <v>5971035</v>
      </c>
      <c r="I16" s="61">
        <f t="shared" si="1"/>
        <v>23802550.649999999</v>
      </c>
      <c r="J16" s="61">
        <f t="shared" si="1"/>
        <v>136947</v>
      </c>
      <c r="K16" s="61">
        <f t="shared" si="1"/>
        <v>-5123705.54</v>
      </c>
      <c r="L16" s="61">
        <f t="shared" si="1"/>
        <v>5820272</v>
      </c>
      <c r="M16" s="61">
        <f t="shared" si="1"/>
        <v>18225171</v>
      </c>
      <c r="N16" s="61">
        <f t="shared" si="1"/>
        <v>0</v>
      </c>
      <c r="O16" s="61">
        <f t="shared" si="1"/>
        <v>86616.039999999979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-852000</v>
      </c>
      <c r="E19" s="38">
        <f t="shared" si="2"/>
        <v>-2321485.11</v>
      </c>
      <c r="F19" s="64">
        <f>'TIE-OUT'!AD19+RECLASS!AD19</f>
        <v>0</v>
      </c>
      <c r="G19" s="68">
        <f>'TIE-OUT'!AE19+RECLASS!AE19</f>
        <v>37599</v>
      </c>
      <c r="H19" s="118">
        <f>+Actuals!E409</f>
        <v>-766800</v>
      </c>
      <c r="I19" s="118">
        <f>+Actuals!F409</f>
        <v>-2729804.19</v>
      </c>
      <c r="J19" s="118">
        <f>+Actuals!G409</f>
        <v>-85200</v>
      </c>
      <c r="K19" s="118">
        <f>+Actuals!H409</f>
        <v>-276657.90000000002</v>
      </c>
      <c r="L19" s="118">
        <f>+Actuals!I409</f>
        <v>0</v>
      </c>
      <c r="M19" s="118">
        <f>+Actuals!J409</f>
        <v>647377.98</v>
      </c>
      <c r="N19" s="118">
        <v>0</v>
      </c>
      <c r="O19" s="118"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'TIE-OUT'!AD20+RECLASS!AD20</f>
        <v>0</v>
      </c>
      <c r="G20" s="38">
        <f>'TIE-OUT'!AE20+RECLASS!AE20</f>
        <v>219019.49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v>-219019.49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-10682460</v>
      </c>
      <c r="E21" s="38">
        <f t="shared" si="2"/>
        <v>-31965901</v>
      </c>
      <c r="F21" s="60">
        <f>'TIE-OUT'!AD21+RECLASS!AD21</f>
        <v>0</v>
      </c>
      <c r="G21" s="38">
        <f>'TIE-OUT'!AE21+RECLASS!AE21</f>
        <v>0</v>
      </c>
      <c r="H21" s="118">
        <f>+Actuals!E411</f>
        <v>-3726515</v>
      </c>
      <c r="I21" s="118">
        <f>+Actuals!F411</f>
        <v>-11137301</v>
      </c>
      <c r="J21" s="118">
        <f>+Actuals!G411</f>
        <v>0</v>
      </c>
      <c r="K21" s="118">
        <f>+Actuals!H411</f>
        <v>0</v>
      </c>
      <c r="L21" s="118">
        <f>+Actuals!I411</f>
        <v>-6955945</v>
      </c>
      <c r="M21" s="118">
        <f>+Actuals!J411</f>
        <v>-20828600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17987</v>
      </c>
      <c r="E23" s="38">
        <f t="shared" si="2"/>
        <v>50975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v>17987</v>
      </c>
      <c r="O23" s="118">
        <v>50975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-11516473</v>
      </c>
      <c r="E24" s="39">
        <f t="shared" si="3"/>
        <v>-34236411.109999999</v>
      </c>
      <c r="F24" s="61">
        <f t="shared" si="3"/>
        <v>0</v>
      </c>
      <c r="G24" s="39">
        <f t="shared" si="3"/>
        <v>256618.49</v>
      </c>
      <c r="H24" s="61">
        <f t="shared" si="3"/>
        <v>-4493315</v>
      </c>
      <c r="I24" s="61">
        <f t="shared" si="3"/>
        <v>-13867105.189999999</v>
      </c>
      <c r="J24" s="61">
        <f t="shared" si="3"/>
        <v>-85200</v>
      </c>
      <c r="K24" s="61">
        <f t="shared" si="3"/>
        <v>-276657.90000000002</v>
      </c>
      <c r="L24" s="61">
        <f t="shared" si="3"/>
        <v>-6955945</v>
      </c>
      <c r="M24" s="61">
        <f t="shared" si="3"/>
        <v>-20181222.02</v>
      </c>
      <c r="N24" s="61">
        <f t="shared" si="3"/>
        <v>17987</v>
      </c>
      <c r="O24" s="61">
        <f t="shared" si="3"/>
        <v>-168044.49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-505670</v>
      </c>
      <c r="E40" s="38">
        <f t="shared" si="7"/>
        <v>-1182806.3400000001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v>-505670</v>
      </c>
      <c r="S40" s="118">
        <v>-1182806.3400000001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-505670</v>
      </c>
      <c r="E42" s="39">
        <f t="shared" si="8"/>
        <v>-1182806.3400000001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-505670</v>
      </c>
      <c r="S42" s="61">
        <f t="shared" si="8"/>
        <v>-1182806.3400000001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-505670</v>
      </c>
      <c r="E43" s="39">
        <f>E42+E39</f>
        <v>-1182806.3400000001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-505670</v>
      </c>
      <c r="S43" s="61">
        <f t="shared" si="9"/>
        <v>-1182806.3400000001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93889</v>
      </c>
      <c r="E49" s="38">
        <f>SUM(G49,I49,K49,M49,O49,Q49,S49,U49,W49,Y49,AA49,AC49,AE49)</f>
        <v>266081.42400000012</v>
      </c>
      <c r="F49" s="60">
        <f>'TIE-OUT'!AD49+RECLASS!AD49</f>
        <v>0</v>
      </c>
      <c r="G49" s="38">
        <f>'TIE-OUT'!AE49+RECLASS!AE49</f>
        <v>0</v>
      </c>
      <c r="H49" s="118">
        <f>+Actuals!E425</f>
        <v>-1477720</v>
      </c>
      <c r="I49" s="118">
        <f>+Actuals!F425</f>
        <v>-4187858.48</v>
      </c>
      <c r="J49" s="118">
        <f>+Actuals!G425</f>
        <v>-51747</v>
      </c>
      <c r="K49" s="118">
        <f>+Actuals!H425</f>
        <v>-146650.99800000014</v>
      </c>
      <c r="L49" s="118">
        <f>+Actuals!I425</f>
        <v>1135673</v>
      </c>
      <c r="M49" s="118">
        <f>+Actuals!J425</f>
        <v>3218497.2820000001</v>
      </c>
      <c r="N49" s="118">
        <v>-17987</v>
      </c>
      <c r="O49" s="118">
        <v>-50975.16</v>
      </c>
      <c r="P49" s="118">
        <f>+Actuals!M425</f>
        <v>0</v>
      </c>
      <c r="Q49" s="118">
        <f>+Actuals!N425</f>
        <v>0</v>
      </c>
      <c r="R49" s="118">
        <v>505670</v>
      </c>
      <c r="S49" s="118">
        <v>1433068.78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-17987</v>
      </c>
      <c r="E51" s="38">
        <f>SUM(G51,I51,K51,M51,O51,Q51,S51,U51,W51,Y51,AA51,AC51,AE51)</f>
        <v>-50975.16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v>-17987</v>
      </c>
      <c r="O51" s="118">
        <v>-50975.16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-582562.74</v>
      </c>
      <c r="E54" s="38">
        <f>SUM(G54,I54,K54,M54,O54,Q54,S54,U54,W54,Y54,AA54,AC54,AE54)</f>
        <v>-676912.4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-647377.98</v>
      </c>
      <c r="N54" s="118">
        <f>+Actuals!K427</f>
        <v>0</v>
      </c>
      <c r="O54" s="118">
        <v>-8200</v>
      </c>
      <c r="P54" s="118">
        <v>4862</v>
      </c>
      <c r="Q54" s="118">
        <v>22.69</v>
      </c>
      <c r="R54" s="118">
        <v>-587424.74</v>
      </c>
      <c r="S54" s="118">
        <v>-21357.11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v>8200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v>-8200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-582562.74</v>
      </c>
      <c r="E56" s="39">
        <f t="shared" si="10"/>
        <v>-676912.4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-647377.98</v>
      </c>
      <c r="N56" s="61">
        <f t="shared" si="10"/>
        <v>0</v>
      </c>
      <c r="O56" s="61">
        <f t="shared" si="10"/>
        <v>0</v>
      </c>
      <c r="P56" s="61">
        <f t="shared" si="10"/>
        <v>4862</v>
      </c>
      <c r="Q56" s="61">
        <f t="shared" si="10"/>
        <v>22.69</v>
      </c>
      <c r="R56" s="61">
        <f t="shared" si="10"/>
        <v>-587424.74</v>
      </c>
      <c r="S56" s="61">
        <f t="shared" si="10"/>
        <v>-29557.11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-102642.44</v>
      </c>
      <c r="F70" s="64">
        <f>'TIE-OUT'!AD70+RECLASS!AD70</f>
        <v>0</v>
      </c>
      <c r="G70" s="68">
        <f>'TIE-OUT'!AE70+RECLASS!AE70</f>
        <v>-102642.44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344118</v>
      </c>
      <c r="F71" s="81">
        <f>'TIE-OUT'!AD71+RECLASS!AD71</f>
        <v>0</v>
      </c>
      <c r="G71" s="82">
        <f>'TIE-OUT'!AE71+RECLASS!AE71</f>
        <v>344118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241475.56</v>
      </c>
      <c r="F72" s="61">
        <f t="shared" si="13"/>
        <v>0</v>
      </c>
      <c r="G72" s="39">
        <f t="shared" si="13"/>
        <v>241475.56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-163200.40999999992</v>
      </c>
      <c r="F74" s="60">
        <f>'TIE-OUT'!AD74+RECLASS!AD74</f>
        <v>0</v>
      </c>
      <c r="G74" s="60">
        <f>'TIE-OUT'!AE74+RECLASS!AE74</f>
        <v>-43200.409999999916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v>-120000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324829.69400000176</v>
      </c>
      <c r="F82" s="91">
        <f>F16+F24+F29+F36+F43+F45+F47+F49</f>
        <v>0</v>
      </c>
      <c r="G82" s="92">
        <f>SUM(G72:G81)+G16+G24+G29+G36+G43+G45+G47+G49+G51+G56+G61+G66</f>
        <v>-408160.37999999989</v>
      </c>
      <c r="H82" s="91">
        <f>H16+H24+H29+H36+H43+H45+H47+H49</f>
        <v>0</v>
      </c>
      <c r="I82" s="91">
        <f>I16+I24+I29+I36+I43+I45+I47+I49</f>
        <v>5747586.9799999986</v>
      </c>
      <c r="J82" s="91">
        <f>J16+J24+J29+J36+J43+J45+J47+J49</f>
        <v>0</v>
      </c>
      <c r="K82" s="137">
        <f>K16+K24+K29+K36+K43+K45+K47+K49</f>
        <v>-5547014.438000001</v>
      </c>
      <c r="L82" s="91">
        <f>L16+L24+L29+L36+L43+L45+L47+L49</f>
        <v>0</v>
      </c>
      <c r="M82" s="92">
        <f>SUM(M72:M81)+M16+M24+M29+M36+M43+M45+M47+M49+M51+M56+M61+M66</f>
        <v>615068.28200000059</v>
      </c>
      <c r="N82" s="91">
        <f>N16+N24+N29+N36+N43+N45+N47+N49</f>
        <v>0</v>
      </c>
      <c r="O82" s="92">
        <f>SUM(O72:O81)+O16+O24+O29+O36+O43+O45+O47+O49+O51+O56+O61+O66</f>
        <v>-183378.77000000002</v>
      </c>
      <c r="P82" s="91">
        <f>P16+P24+P29+P36+P43+P45+P47+P49</f>
        <v>0</v>
      </c>
      <c r="Q82" s="92">
        <f>SUM(Q72:Q81)+Q16+Q24+Q29+Q36+Q43+Q45+Q47+Q49+Q51+Q56+Q61+Q66</f>
        <v>22.69</v>
      </c>
      <c r="R82" s="91">
        <f>R16+R24+R29+R36+R43+R45+R47+R49</f>
        <v>0</v>
      </c>
      <c r="S82" s="92">
        <f>SUM(S72:S81)+S16+S24+S29+S36+S43+S45+S47+S49+S51+S56+S61+S66</f>
        <v>220705.32999999996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7" topLeftCell="K44" activePane="bottomRight" state="frozen"/>
      <selection activeCell="R11" sqref="R11"/>
      <selection pane="topRight" activeCell="R11" sqref="R11"/>
      <selection pane="bottomLeft" activeCell="R11" sqref="R11"/>
      <selection pane="bottomRight" activeCell="S72" sqref="S7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3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12949419</v>
      </c>
      <c r="E11" s="38">
        <f>SUM(G11,I11,K11,M11,O11,Q11,S11,U11,W11,Y11,AA11,AC11,AE11)</f>
        <v>38590041.210000001</v>
      </c>
      <c r="F11" s="60">
        <f>'TIE-OUT'!H11+RECLASS!AB11</f>
        <v>0</v>
      </c>
      <c r="G11" s="38">
        <f>'TIE-OUT'!I11+RECLASS!AC11</f>
        <v>0</v>
      </c>
      <c r="H11" s="118">
        <f>+Actuals!E324</f>
        <v>12265122</v>
      </c>
      <c r="I11" s="119">
        <f>+Actuals!F324</f>
        <v>36906147.18</v>
      </c>
      <c r="J11" s="118">
        <f>+Actuals!G324</f>
        <v>684297</v>
      </c>
      <c r="K11" s="119">
        <f>+Actuals!H324</f>
        <v>1863792.58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v>-179898.55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322086.75</v>
      </c>
      <c r="F12" s="60">
        <f>'TIE-OUT'!H12+RECLASS!AB12</f>
        <v>0</v>
      </c>
      <c r="G12" s="38">
        <f>'TIE-OUT'!I12+RECLASS!AC12</f>
        <v>322086.75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19724265</v>
      </c>
      <c r="E13" s="38">
        <f t="shared" si="0"/>
        <v>59569325</v>
      </c>
      <c r="F13" s="60">
        <f>'TIE-OUT'!H13+RECLASS!AB13</f>
        <v>0</v>
      </c>
      <c r="G13" s="38">
        <f>'TIE-OUT'!I13+RECLASS!AC13</f>
        <v>0</v>
      </c>
      <c r="H13" s="118">
        <f>+Actuals!E326</f>
        <v>24820</v>
      </c>
      <c r="I13" s="119">
        <f>+Actuals!F326</f>
        <v>76449</v>
      </c>
      <c r="J13" s="118">
        <f>+Actuals!G326</f>
        <v>0</v>
      </c>
      <c r="K13" s="119">
        <f>+Actuals!H326</f>
        <v>0</v>
      </c>
      <c r="L13" s="118">
        <f>+Actuals!I326</f>
        <v>19699445</v>
      </c>
      <c r="M13" s="119">
        <f>+Actuals!J326</f>
        <v>59492876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1672213</v>
      </c>
      <c r="F15" s="60">
        <f>'TIE-OUT'!H15+RECLASS!AB15</f>
        <v>0</v>
      </c>
      <c r="G15" s="38">
        <f>'TIE-OUT'!I15+RECLASS!AC15</f>
        <v>0</v>
      </c>
      <c r="H15" s="118">
        <f>+Actuals!E328</f>
        <v>0</v>
      </c>
      <c r="I15" s="119">
        <f>+Actuals!F328</f>
        <v>3029635</v>
      </c>
      <c r="J15" s="118">
        <f>+Actuals!G328</f>
        <v>0</v>
      </c>
      <c r="K15" s="119">
        <f>+Actuals!H328</f>
        <v>-1357422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32673684</v>
      </c>
      <c r="E16" s="39">
        <f t="shared" si="1"/>
        <v>100153665.96000001</v>
      </c>
      <c r="F16" s="61">
        <f t="shared" si="1"/>
        <v>0</v>
      </c>
      <c r="G16" s="39">
        <f t="shared" si="1"/>
        <v>322086.75</v>
      </c>
      <c r="H16" s="61">
        <f t="shared" si="1"/>
        <v>12289942</v>
      </c>
      <c r="I16" s="39">
        <f t="shared" si="1"/>
        <v>40012231.18</v>
      </c>
      <c r="J16" s="61">
        <f t="shared" ref="J16:AO16" si="2">SUM(J11:J15)</f>
        <v>684297</v>
      </c>
      <c r="K16" s="39">
        <f t="shared" si="2"/>
        <v>506370.58000000007</v>
      </c>
      <c r="L16" s="61">
        <f t="shared" si="2"/>
        <v>19699445</v>
      </c>
      <c r="M16" s="39">
        <f t="shared" si="2"/>
        <v>59492876</v>
      </c>
      <c r="N16" s="61">
        <f t="shared" si="2"/>
        <v>0</v>
      </c>
      <c r="O16" s="39">
        <f t="shared" si="2"/>
        <v>-179898.55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-4388501</v>
      </c>
      <c r="E19" s="38">
        <f t="shared" si="3"/>
        <v>-12497860.16</v>
      </c>
      <c r="F19" s="60">
        <f>'TIE-OUT'!H19+RECLASS!AB19</f>
        <v>0</v>
      </c>
      <c r="G19" s="38">
        <f>'TIE-OUT'!I19+RECLASS!AC19</f>
        <v>0</v>
      </c>
      <c r="H19" s="118">
        <f>+Actuals!E329</f>
        <v>-4424669</v>
      </c>
      <c r="I19" s="119">
        <f>+Actuals!F329</f>
        <v>-12769399.32</v>
      </c>
      <c r="J19" s="118">
        <f>+Actuals!G329</f>
        <v>36013</v>
      </c>
      <c r="K19" s="119">
        <f>+Actuals!H329</f>
        <v>102976.76</v>
      </c>
      <c r="L19" s="118">
        <f>+Actuals!I329</f>
        <v>155</v>
      </c>
      <c r="M19" s="119">
        <f>+Actuals!J329</f>
        <v>435.94</v>
      </c>
      <c r="N19" s="118">
        <v>0</v>
      </c>
      <c r="O19" s="119">
        <f>66046.01+179898.55-66046.1</f>
        <v>179898.46</v>
      </c>
      <c r="P19" s="118">
        <f>+Actuals!M329</f>
        <v>0</v>
      </c>
      <c r="Q19" s="119">
        <v>-11772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-474544.22</v>
      </c>
      <c r="F20" s="60">
        <f>'TIE-OUT'!H20+RECLASS!AB20</f>
        <v>0</v>
      </c>
      <c r="G20" s="38">
        <f>'TIE-OUT'!I20+RECLASS!AC20</f>
        <v>134354.32999999999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v>-179898.55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v>-429000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-28492624</v>
      </c>
      <c r="E21" s="38">
        <f t="shared" si="3"/>
        <v>-84855857</v>
      </c>
      <c r="F21" s="60">
        <f>'TIE-OUT'!H21+RECLASS!AB21</f>
        <v>0</v>
      </c>
      <c r="G21" s="38">
        <f>'TIE-OUT'!I21+RECLASS!AC21</f>
        <v>0</v>
      </c>
      <c r="H21" s="118">
        <f>+Actuals!E331</f>
        <v>0</v>
      </c>
      <c r="I21" s="119">
        <f>+Actuals!F331</f>
        <v>0</v>
      </c>
      <c r="J21" s="118">
        <f>+Actuals!G331</f>
        <v>0</v>
      </c>
      <c r="K21" s="119">
        <f>+Actuals!H331</f>
        <v>0</v>
      </c>
      <c r="L21" s="118">
        <f>+Actuals!I331</f>
        <v>-28492624</v>
      </c>
      <c r="M21" s="119">
        <f>+Actuals!J331</f>
        <v>-84855857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197496</v>
      </c>
      <c r="E23" s="38">
        <f t="shared" si="3"/>
        <v>561362.72400000005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174260</v>
      </c>
      <c r="M23" s="119">
        <f>+Actuals!J333</f>
        <v>495316.62400000001</v>
      </c>
      <c r="N23" s="118">
        <v>23236</v>
      </c>
      <c r="O23" s="119">
        <v>66046.100000000006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-32683629</v>
      </c>
      <c r="E24" s="39">
        <f t="shared" si="4"/>
        <v>-97266898.655999988</v>
      </c>
      <c r="F24" s="61">
        <f t="shared" si="4"/>
        <v>0</v>
      </c>
      <c r="G24" s="39">
        <f t="shared" si="4"/>
        <v>134354.32999999999</v>
      </c>
      <c r="H24" s="61">
        <f t="shared" si="4"/>
        <v>-4424669</v>
      </c>
      <c r="I24" s="39">
        <f t="shared" si="4"/>
        <v>-12769399.32</v>
      </c>
      <c r="J24" s="61">
        <f t="shared" ref="J24:AO24" si="5">SUM(J19:J23)</f>
        <v>36013</v>
      </c>
      <c r="K24" s="39">
        <f t="shared" si="5"/>
        <v>-76921.789999999994</v>
      </c>
      <c r="L24" s="61">
        <f t="shared" si="5"/>
        <v>-28318209</v>
      </c>
      <c r="M24" s="39">
        <f t="shared" si="5"/>
        <v>-84360104.436000004</v>
      </c>
      <c r="N24" s="61">
        <f t="shared" si="5"/>
        <v>23236</v>
      </c>
      <c r="O24" s="39">
        <f t="shared" si="5"/>
        <v>-183055.44</v>
      </c>
      <c r="P24" s="61">
        <f t="shared" si="5"/>
        <v>0</v>
      </c>
      <c r="Q24" s="39">
        <f t="shared" si="5"/>
        <v>-11772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9945</v>
      </c>
      <c r="E49" s="38">
        <f>SUM(G49,I49,K49,M49,O49,Q49,S49,U49,W49,Y49,AA49,AC49,AE49)</f>
        <v>28267.674400001764</v>
      </c>
      <c r="F49" s="60">
        <f>'TIE-OUT'!H49+RECLASS!AB49</f>
        <v>0</v>
      </c>
      <c r="G49" s="38">
        <f>'TIE-OUT'!I49+RECLASS!AC49</f>
        <v>0</v>
      </c>
      <c r="H49" s="118">
        <f>+Actuals!E345</f>
        <v>-7865273</v>
      </c>
      <c r="I49" s="119">
        <f>+Actuals!F345</f>
        <v>-22356251.975200001</v>
      </c>
      <c r="J49" s="118">
        <f>+Actuals!G345</f>
        <v>-720310</v>
      </c>
      <c r="K49" s="119">
        <f>+Actuals!H345</f>
        <v>-2047409.1439999975</v>
      </c>
      <c r="L49" s="118">
        <f>+Actuals!I345</f>
        <v>8618764</v>
      </c>
      <c r="M49" s="119">
        <f>+Actuals!J345</f>
        <v>24497974.7936</v>
      </c>
      <c r="N49" s="118">
        <v>-23236</v>
      </c>
      <c r="O49" s="119">
        <v>-66046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-197496</v>
      </c>
      <c r="E51" s="38">
        <f>SUM(G51,I51,K51,M51,O51,Q51,S51,U51,W51,Y51,AA51,AC51,AE51)</f>
        <v>-561362.62400000007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-174260</v>
      </c>
      <c r="M51" s="119">
        <f>+Actuals!J346</f>
        <v>-495316.62400000001</v>
      </c>
      <c r="N51" s="118">
        <v>-23236</v>
      </c>
      <c r="O51" s="119">
        <v>-66046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-3880026</v>
      </c>
      <c r="E54" s="38">
        <f>SUM(G54,I54,K54,M54,O54,Q54,S54,U54,W54,Y54,AA54,AC54,AE54)</f>
        <v>-46116.77</v>
      </c>
      <c r="F54" s="60">
        <f>'TIE-OUT'!H54+RECLASS!AB54</f>
        <v>0</v>
      </c>
      <c r="G54" s="38">
        <f>'TIE-OUT'!I54+RECLASS!AC54</f>
        <v>0</v>
      </c>
      <c r="H54" s="118">
        <f>+Actuals!E347</f>
        <v>-3890042</v>
      </c>
      <c r="I54" s="119">
        <f>+Actuals!F347</f>
        <v>-65367.17</v>
      </c>
      <c r="J54" s="118">
        <f>+Actuals!G347</f>
        <v>10016</v>
      </c>
      <c r="K54" s="119">
        <f>+Actuals!H347</f>
        <v>19250.400000000001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-1672212.87</v>
      </c>
      <c r="F55" s="60">
        <f>'TIE-OUT'!H55+RECLASS!AB55</f>
        <v>0</v>
      </c>
      <c r="G55" s="38">
        <f>'TIE-OUT'!I55+RECLASS!AC55</f>
        <v>0</v>
      </c>
      <c r="H55" s="118">
        <f>+Actuals!E348</f>
        <v>0</v>
      </c>
      <c r="I55" s="119">
        <f>+Actuals!F348</f>
        <v>-1660260</v>
      </c>
      <c r="J55" s="118">
        <f>+Actuals!G348</f>
        <v>0</v>
      </c>
      <c r="K55" s="119">
        <f>+Actuals!H348</f>
        <v>-11952.87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-3880026</v>
      </c>
      <c r="E56" s="39">
        <f t="shared" si="16"/>
        <v>-1718329.6400000001</v>
      </c>
      <c r="F56" s="61">
        <f t="shared" si="16"/>
        <v>0</v>
      </c>
      <c r="G56" s="39">
        <f t="shared" si="16"/>
        <v>0</v>
      </c>
      <c r="H56" s="61">
        <f t="shared" si="16"/>
        <v>-3890042</v>
      </c>
      <c r="I56" s="39">
        <f t="shared" si="16"/>
        <v>-1725627.17</v>
      </c>
      <c r="J56" s="61">
        <f t="shared" ref="J56:AO56" si="17">SUM(J54:J55)</f>
        <v>10016</v>
      </c>
      <c r="K56" s="39">
        <f t="shared" si="17"/>
        <v>7297.5300000000007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9152329.7200000007</v>
      </c>
      <c r="F70" s="60">
        <f>'TIE-OUT'!H70+RECLASS!AB70</f>
        <v>0</v>
      </c>
      <c r="G70" s="38">
        <f>'TIE-OUT'!I70+RECLASS!AC70</f>
        <v>9152329.7200000007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-9155984</v>
      </c>
      <c r="F71" s="60">
        <f>'TIE-OUT'!H71+RECLASS!AB71</f>
        <v>0</v>
      </c>
      <c r="G71" s="38">
        <f>'TIE-OUT'!I71+RECLASS!AC71</f>
        <v>1898981</v>
      </c>
      <c r="H71" s="118">
        <f>+Actuals!E354</f>
        <v>0</v>
      </c>
      <c r="I71" s="119">
        <f>+Actuals!F354-11104037</f>
        <v>-11104037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v>49072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-3654.2799999993294</v>
      </c>
      <c r="F72" s="61">
        <f t="shared" si="22"/>
        <v>0</v>
      </c>
      <c r="G72" s="39">
        <f t="shared" si="22"/>
        <v>11051310.720000001</v>
      </c>
      <c r="H72" s="61">
        <f t="shared" si="22"/>
        <v>0</v>
      </c>
      <c r="I72" s="39">
        <f t="shared" si="22"/>
        <v>-11104037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49072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-974845.56</v>
      </c>
      <c r="F74" s="60">
        <f>'TIE-OUT'!H74+RECLASS!AB74</f>
        <v>0</v>
      </c>
      <c r="G74" s="38">
        <f>'TIE-OUT'!I74+RECLASS!AC74</f>
        <v>-974845.56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-343157.12559998198</v>
      </c>
      <c r="F82" s="91">
        <f>F16+F24+F29+F36+F43+F45+F47+F49</f>
        <v>0</v>
      </c>
      <c r="G82" s="92">
        <f>SUM(G72:G81)+G16+G24+G29+G36+G43+G45+G47+G49+G51+G56+G61+G66</f>
        <v>10532906.24</v>
      </c>
      <c r="H82" s="91">
        <f>H16+H24+H29+H36+H43+H45+H47+H49</f>
        <v>0</v>
      </c>
      <c r="I82" s="137">
        <f>SUM(I72:I81)+I16+I24+I29+I36+I43+I45+I47+I49+I51+I56+I61+I66</f>
        <v>-7943084.2852000017</v>
      </c>
      <c r="J82" s="91">
        <f>J16+J24+J29+J36+J43+J45+J47+J49</f>
        <v>0</v>
      </c>
      <c r="K82" s="137">
        <f>SUM(K72:K81)+K16+K24+K29+K36+K43+K45+K47+K49+K51+K56+K61+K66</f>
        <v>-1610662.8239999975</v>
      </c>
      <c r="L82" s="91">
        <f>L16+L24+L29+L36+L43+L45+L47+L49</f>
        <v>0</v>
      </c>
      <c r="M82" s="92">
        <f>SUM(M72:M81)+M16+M24+M29+M36+M43+M45+M47+M49+M51+M56+M61+M66</f>
        <v>-864570.26640000404</v>
      </c>
      <c r="N82" s="91">
        <f>N16+N24+N29+N36+N43+N45+N47+N49</f>
        <v>0</v>
      </c>
      <c r="O82" s="92">
        <f>SUM(O72:O81)+O16+O24+O29+O36+O43+O45+O47+O49+O51+O56+O61+O66</f>
        <v>-495045.99</v>
      </c>
      <c r="P82" s="91">
        <f>P16+P24+P29+P36+P43+P45+P47+P49</f>
        <v>0</v>
      </c>
      <c r="Q82" s="92">
        <f>SUM(Q72:Q81)+Q16+Q24+Q29+Q36+Q43+Q45+Q47+Q49+Q51+Q56+Q61+Q66</f>
        <v>-11772</v>
      </c>
      <c r="R82" s="91">
        <f>R16+R24+R29+R36+R43+R45+R47+R49</f>
        <v>0</v>
      </c>
      <c r="S82" s="92">
        <f>SUM(S72:S81)+S16+S24+S29+S36+S43+S45+S47+S49+S51+S56+S61+S66</f>
        <v>49072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N50" activePane="bottomRight" state="frozen"/>
      <selection activeCell="R11" sqref="R11"/>
      <selection pane="topRight" activeCell="R11" sqref="R11"/>
      <selection pane="bottomLeft" activeCell="R11" sqref="R11"/>
      <selection pane="bottomRight" activeCell="S83" sqref="S8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2" width="0" hidden="1" customWidth="1"/>
    <col min="43" max="43" width="10.5703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123052844</v>
      </c>
      <c r="E11" s="38">
        <f>SUM(G11,I11,K11,M11,O11,Q11,S11,U11,W11,Y11,AA11,AC11,AE11)</f>
        <v>356870948.94</v>
      </c>
      <c r="F11" s="60">
        <f>'TIE-OUT'!J11+RECLASS!H11</f>
        <v>0</v>
      </c>
      <c r="G11" s="38">
        <f>'TIE-OUT'!K11+RECLASS!I11</f>
        <v>-259961</v>
      </c>
      <c r="H11" s="118">
        <f>+Actuals!E244</f>
        <v>183927120</v>
      </c>
      <c r="I11" s="119">
        <f>+Actuals!F244</f>
        <v>541881788.14999998</v>
      </c>
      <c r="J11" s="118">
        <f>+Actuals!G244</f>
        <v>374910</v>
      </c>
      <c r="K11" s="119">
        <f>+Actuals!H244</f>
        <v>3147063.1</v>
      </c>
      <c r="L11" s="118">
        <f>+Actuals!I244</f>
        <v>-61265714</v>
      </c>
      <c r="M11" s="119">
        <f>+Actuals!J244</f>
        <v>-191221541.93000001</v>
      </c>
      <c r="N11" s="118">
        <v>30892</v>
      </c>
      <c r="O11" s="119">
        <f>584173.76+2162027</f>
        <v>2746200.76</v>
      </c>
      <c r="P11" s="118">
        <v>5316</v>
      </c>
      <c r="Q11" s="119">
        <v>631571.16</v>
      </c>
      <c r="R11" s="118">
        <v>-19680</v>
      </c>
      <c r="S11" s="119">
        <v>-54171.3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4201809.53</v>
      </c>
      <c r="F12" s="60">
        <f>'TIE-OUT'!J12+RECLASS!H12</f>
        <v>0</v>
      </c>
      <c r="G12" s="38">
        <f>'TIE-OUT'!K12+RECLASS!I12</f>
        <v>4199785.8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2023.73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81431547</v>
      </c>
      <c r="E13" s="38">
        <f t="shared" si="0"/>
        <v>248866038</v>
      </c>
      <c r="F13" s="60">
        <f>'TIE-OUT'!J13+RECLASS!H13</f>
        <v>0</v>
      </c>
      <c r="G13" s="38">
        <f>'TIE-OUT'!K13+RECLASS!I13</f>
        <v>0</v>
      </c>
      <c r="H13" s="118">
        <f>+Actuals!E246</f>
        <v>6353450</v>
      </c>
      <c r="I13" s="119">
        <f>+Actuals!F246</f>
        <v>20666392</v>
      </c>
      <c r="J13" s="118">
        <f>+Actuals!G246</f>
        <v>0</v>
      </c>
      <c r="K13" s="119">
        <f>+Actuals!H246</f>
        <v>0</v>
      </c>
      <c r="L13" s="118">
        <f>+Actuals!I246</f>
        <v>75078097</v>
      </c>
      <c r="M13" s="119">
        <f>+Actuals!J246</f>
        <v>228199646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3152390.87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3790661.5</v>
      </c>
      <c r="J15" s="118">
        <f>+Actuals!G248</f>
        <v>0</v>
      </c>
      <c r="K15" s="119">
        <f>+Actuals!H248</f>
        <v>-281493.94</v>
      </c>
      <c r="L15" s="118">
        <f>+Actuals!I248</f>
        <v>0</v>
      </c>
      <c r="M15" s="119">
        <f>+Actuals!J248</f>
        <v>-326.58999999999997</v>
      </c>
      <c r="N15" s="118">
        <f>+Actuals!K248</f>
        <v>0</v>
      </c>
      <c r="O15" s="119">
        <v>-212994.57</v>
      </c>
      <c r="P15" s="118">
        <f>+Actuals!M248</f>
        <v>0</v>
      </c>
      <c r="Q15" s="119">
        <v>-283535.40999999997</v>
      </c>
      <c r="R15" s="118">
        <f>+Actuals!O248</f>
        <v>0</v>
      </c>
      <c r="S15" s="119">
        <v>140079.88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204484391</v>
      </c>
      <c r="E16" s="39">
        <f t="shared" si="1"/>
        <v>613091187.34000003</v>
      </c>
      <c r="F16" s="61">
        <f t="shared" si="1"/>
        <v>0</v>
      </c>
      <c r="G16" s="39">
        <f t="shared" si="1"/>
        <v>3939824.8</v>
      </c>
      <c r="H16" s="61">
        <f t="shared" si="1"/>
        <v>190280570</v>
      </c>
      <c r="I16" s="39">
        <f t="shared" si="1"/>
        <v>566338841.64999998</v>
      </c>
      <c r="J16" s="61">
        <f t="shared" ref="J16:AO16" si="2">SUM(J11:J15)</f>
        <v>374910</v>
      </c>
      <c r="K16" s="39">
        <f t="shared" si="2"/>
        <v>2867592.89</v>
      </c>
      <c r="L16" s="61">
        <f t="shared" si="2"/>
        <v>13812383</v>
      </c>
      <c r="M16" s="39">
        <f t="shared" si="2"/>
        <v>36977777.479999989</v>
      </c>
      <c r="N16" s="61">
        <f t="shared" si="2"/>
        <v>30892</v>
      </c>
      <c r="O16" s="39">
        <f t="shared" si="2"/>
        <v>2533206.19</v>
      </c>
      <c r="P16" s="61">
        <f t="shared" si="2"/>
        <v>5316</v>
      </c>
      <c r="Q16" s="39">
        <f t="shared" si="2"/>
        <v>348035.75000000006</v>
      </c>
      <c r="R16" s="61">
        <f t="shared" si="2"/>
        <v>-19680</v>
      </c>
      <c r="S16" s="39">
        <f t="shared" si="2"/>
        <v>85908.58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-130777121</v>
      </c>
      <c r="E19" s="38">
        <f t="shared" si="3"/>
        <v>-374913656.25999999</v>
      </c>
      <c r="F19" s="64">
        <f>'TIE-OUT'!J19+RECLASS!H19</f>
        <v>0</v>
      </c>
      <c r="G19" s="68">
        <f>'TIE-OUT'!K19+RECLASS!I19</f>
        <v>871500</v>
      </c>
      <c r="H19" s="118">
        <f>+Actuals!E249</f>
        <v>-181587399</v>
      </c>
      <c r="I19" s="119">
        <f>+Actuals!F249</f>
        <v>-528887296.08999997</v>
      </c>
      <c r="J19" s="118">
        <f>+Actuals!G249</f>
        <v>-1779844</v>
      </c>
      <c r="K19" s="119">
        <f>+Actuals!H249-3331023</f>
        <v>-8434747.9400000013</v>
      </c>
      <c r="L19" s="118">
        <f>+Actuals!I249</f>
        <v>53995444</v>
      </c>
      <c r="M19" s="119">
        <f>+Actuals!J249</f>
        <v>162616508.44999999</v>
      </c>
      <c r="N19" s="118">
        <f>-164202-11805</f>
        <v>-176007</v>
      </c>
      <c r="O19" s="119">
        <f>-449969.37+1314487+3331023+-33278</f>
        <v>4162262.63</v>
      </c>
      <c r="P19" s="118">
        <v>-1367400</v>
      </c>
      <c r="Q19" s="119">
        <v>-5326377.16</v>
      </c>
      <c r="R19" s="118">
        <v>138085</v>
      </c>
      <c r="S19" s="119">
        <v>84493.85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-8752596.7699999996</v>
      </c>
      <c r="F20" s="60">
        <f>'TIE-OUT'!J20+RECLASS!H20</f>
        <v>0</v>
      </c>
      <c r="G20" s="38">
        <f>'TIE-OUT'!K20+RECLASS!I20</f>
        <v>-8390676.7699999996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f>-314670-47250</f>
        <v>-361920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-76267756</v>
      </c>
      <c r="E21" s="38">
        <f t="shared" si="3"/>
        <v>-231845634</v>
      </c>
      <c r="F21" s="60">
        <f>'TIE-OUT'!J21+RECLASS!H21</f>
        <v>0</v>
      </c>
      <c r="G21" s="38">
        <f>'TIE-OUT'!K21+RECLASS!I21</f>
        <v>0</v>
      </c>
      <c r="H21" s="118">
        <f>+Actuals!E251</f>
        <v>-1093147</v>
      </c>
      <c r="I21" s="119">
        <f>+Actuals!F251</f>
        <v>-3324279</v>
      </c>
      <c r="J21" s="118">
        <f>+Actuals!G251</f>
        <v>0</v>
      </c>
      <c r="K21" s="119">
        <f>+Actuals!H251</f>
        <v>0</v>
      </c>
      <c r="L21" s="118">
        <f>+Actuals!I251</f>
        <v>-75174609</v>
      </c>
      <c r="M21" s="119">
        <f>+Actuals!J251</f>
        <v>-228521355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542981</v>
      </c>
      <c r="E23" s="38">
        <f t="shared" si="3"/>
        <v>1619386.2530000003</v>
      </c>
      <c r="F23" s="81">
        <f>'TIE-OUT'!J23+RECLASS!H23</f>
        <v>0</v>
      </c>
      <c r="G23" s="82">
        <f>'TIE-OUT'!K23+RECLASS!I23</f>
        <v>0</v>
      </c>
      <c r="H23" s="118">
        <f>+Actuals!E253</f>
        <v>899719</v>
      </c>
      <c r="I23" s="119">
        <f>+Actuals!F253</f>
        <v>2536307.861</v>
      </c>
      <c r="J23" s="118">
        <f>+Actuals!G253</f>
        <v>-184666</v>
      </c>
      <c r="K23" s="119">
        <f>+Actuals!H253</f>
        <v>-520573.45400000003</v>
      </c>
      <c r="L23" s="118">
        <f>+Actuals!I253</f>
        <v>-186160</v>
      </c>
      <c r="M23" s="119">
        <f>+Actuals!J253</f>
        <v>-436062.234</v>
      </c>
      <c r="N23" s="118">
        <v>11805</v>
      </c>
      <c r="O23" s="119">
        <v>33278.300000000003</v>
      </c>
      <c r="P23" s="118">
        <v>1672</v>
      </c>
      <c r="Q23" s="119">
        <v>4713.37</v>
      </c>
      <c r="R23" s="118">
        <v>611</v>
      </c>
      <c r="S23" s="119">
        <v>1722.41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-206501896</v>
      </c>
      <c r="E24" s="39">
        <f t="shared" si="4"/>
        <v>-613892500.77699995</v>
      </c>
      <c r="F24" s="61">
        <f t="shared" si="4"/>
        <v>0</v>
      </c>
      <c r="G24" s="39">
        <f t="shared" si="4"/>
        <v>-7519176.7699999996</v>
      </c>
      <c r="H24" s="61">
        <f t="shared" si="4"/>
        <v>-181780827</v>
      </c>
      <c r="I24" s="39">
        <f t="shared" si="4"/>
        <v>-529675267.22899997</v>
      </c>
      <c r="J24" s="61">
        <f t="shared" ref="J24:AO24" si="5">SUM(J19:J23)</f>
        <v>-1964510</v>
      </c>
      <c r="K24" s="39">
        <f t="shared" si="5"/>
        <v>-9317241.3940000013</v>
      </c>
      <c r="L24" s="61">
        <f t="shared" si="5"/>
        <v>-21365325</v>
      </c>
      <c r="M24" s="39">
        <f t="shared" si="5"/>
        <v>-66340908.784000009</v>
      </c>
      <c r="N24" s="61">
        <f t="shared" si="5"/>
        <v>-164202</v>
      </c>
      <c r="O24" s="39">
        <f t="shared" si="5"/>
        <v>4195540.93</v>
      </c>
      <c r="P24" s="61">
        <f t="shared" si="5"/>
        <v>-1365728</v>
      </c>
      <c r="Q24" s="39">
        <f t="shared" si="5"/>
        <v>-5321663.79</v>
      </c>
      <c r="R24" s="61">
        <f t="shared" si="5"/>
        <v>138696</v>
      </c>
      <c r="S24" s="39">
        <f t="shared" si="5"/>
        <v>86216.260000000009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104028</v>
      </c>
      <c r="E27" s="38">
        <f>SUM(G27,I27,K27,M27,O27,Q27,S27,U27,W27,Y27,AA27,AC27,AE27)</f>
        <v>273489.61</v>
      </c>
      <c r="F27" s="64">
        <f>'TIE-OUT'!J27+RECLASS!H27</f>
        <v>0</v>
      </c>
      <c r="G27" s="68">
        <f>'TIE-OUT'!K27+RECLASS!I27</f>
        <v>0</v>
      </c>
      <c r="H27" s="118">
        <f>+Actuals!E254</f>
        <v>104028</v>
      </c>
      <c r="I27" s="119">
        <f>+Actuals!F254</f>
        <v>273489.61</v>
      </c>
      <c r="J27" s="118">
        <f>+Actuals!G254</f>
        <v>0</v>
      </c>
      <c r="K27" s="119">
        <f>+Actuals!H254</f>
        <v>0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-1332928</v>
      </c>
      <c r="E28" s="38">
        <f>SUM(G28,I28,K28,M28,O28,Q28,S28,U28,W28,Y28,AA28,AC28,AE28)</f>
        <v>-3854855.0100000002</v>
      </c>
      <c r="F28" s="81">
        <f>'TIE-OUT'!J28+RECLASS!H28</f>
        <v>0</v>
      </c>
      <c r="G28" s="82">
        <f>'TIE-OUT'!K28+RECLASS!I28</f>
        <v>0</v>
      </c>
      <c r="H28" s="118">
        <f>+Actuals!E255</f>
        <v>-1329379</v>
      </c>
      <c r="I28" s="119">
        <f>+Actuals!F255</f>
        <v>-3844634.06</v>
      </c>
      <c r="J28" s="118">
        <f>+Actuals!G255</f>
        <v>-3549</v>
      </c>
      <c r="K28" s="119">
        <f>+Actuals!H255</f>
        <v>-10220.950000000001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-1228900</v>
      </c>
      <c r="E29" s="39">
        <f t="shared" si="6"/>
        <v>-3581365.4000000004</v>
      </c>
      <c r="F29" s="61">
        <f t="shared" si="6"/>
        <v>0</v>
      </c>
      <c r="G29" s="39">
        <f t="shared" si="6"/>
        <v>0</v>
      </c>
      <c r="H29" s="61">
        <f t="shared" si="6"/>
        <v>-1225351</v>
      </c>
      <c r="I29" s="39">
        <f t="shared" si="6"/>
        <v>-3571144.45</v>
      </c>
      <c r="J29" s="61">
        <f t="shared" ref="J29:AO29" si="7">SUM(J27:J28)</f>
        <v>-3549</v>
      </c>
      <c r="K29" s="39">
        <f t="shared" si="7"/>
        <v>-10220.950000000001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-1361758</v>
      </c>
      <c r="E32" s="38">
        <f t="shared" si="8"/>
        <v>-3871417.5109999999</v>
      </c>
      <c r="F32" s="64">
        <f>'TIE-OUT'!J32+RECLASS!H32</f>
        <v>0</v>
      </c>
      <c r="G32" s="68">
        <f>'TIE-OUT'!K32+RECLASS!I32</f>
        <v>0</v>
      </c>
      <c r="H32" s="118">
        <f>+Actuals!E256</f>
        <v>-36389</v>
      </c>
      <c r="I32" s="119">
        <f>+Actuals!F256</f>
        <v>-102580.591</v>
      </c>
      <c r="J32" s="118">
        <f>+Actuals!G256</f>
        <v>-1812918</v>
      </c>
      <c r="K32" s="119">
        <f>+Actuals!H256</f>
        <v>-5110615.8420000002</v>
      </c>
      <c r="L32" s="118">
        <f>+Actuals!I256</f>
        <v>948188</v>
      </c>
      <c r="M32" s="119">
        <f>+Actuals!J256</f>
        <v>2640320.2620000001</v>
      </c>
      <c r="N32" s="118">
        <v>-230814</v>
      </c>
      <c r="O32" s="119">
        <v>-650664.67000000004</v>
      </c>
      <c r="P32" s="118">
        <v>605642</v>
      </c>
      <c r="Q32" s="119">
        <v>1707304.8</v>
      </c>
      <c r="R32" s="118">
        <v>-835467</v>
      </c>
      <c r="S32" s="119">
        <v>-2355181.4700000002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-741192</v>
      </c>
      <c r="E33" s="38">
        <f t="shared" si="8"/>
        <v>-1768301.6500000001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-287930</v>
      </c>
      <c r="K33" s="119">
        <f>+Actuals!H257</f>
        <v>-863600.1</v>
      </c>
      <c r="L33" s="118">
        <f>+Actuals!I257</f>
        <v>-129683</v>
      </c>
      <c r="M33" s="119">
        <f>+Actuals!J257</f>
        <v>-401773.04</v>
      </c>
      <c r="N33" s="118">
        <v>-213540</v>
      </c>
      <c r="O33" s="119">
        <v>-185569.36</v>
      </c>
      <c r="P33" s="118">
        <v>-108732</v>
      </c>
      <c r="Q33" s="119">
        <v>-313556.14</v>
      </c>
      <c r="R33" s="118">
        <v>-1307</v>
      </c>
      <c r="S33" s="119">
        <v>-3803.01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555430</v>
      </c>
      <c r="E34" s="38">
        <f t="shared" si="8"/>
        <v>1136949.31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220850</v>
      </c>
      <c r="K34" s="119">
        <f>+Actuals!H258</f>
        <v>641401.30000000005</v>
      </c>
      <c r="L34" s="118">
        <f>+Actuals!I258</f>
        <v>103314</v>
      </c>
      <c r="M34" s="119">
        <f>+Actuals!J258</f>
        <v>306150.32</v>
      </c>
      <c r="N34" s="118">
        <v>197291</v>
      </c>
      <c r="O34" s="119">
        <v>133652.57</v>
      </c>
      <c r="P34" s="118">
        <v>27314</v>
      </c>
      <c r="Q34" s="119">
        <v>35828.730000000003</v>
      </c>
      <c r="R34" s="118">
        <v>6661</v>
      </c>
      <c r="S34" s="119">
        <v>19916.39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-307045</v>
      </c>
      <c r="E35" s="38">
        <f t="shared" si="8"/>
        <v>-285850.99</v>
      </c>
      <c r="F35" s="81">
        <f>'TIE-OUT'!J35+RECLASS!H35</f>
        <v>0</v>
      </c>
      <c r="G35" s="82">
        <f>'TIE-OUT'!K35+RECLASS!I35</f>
        <v>-285851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v>-307045</v>
      </c>
      <c r="O35" s="119">
        <v>0.01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-1854565</v>
      </c>
      <c r="E36" s="39">
        <f t="shared" si="9"/>
        <v>-4788620.841</v>
      </c>
      <c r="F36" s="61">
        <f t="shared" si="9"/>
        <v>0</v>
      </c>
      <c r="G36" s="39">
        <f t="shared" si="9"/>
        <v>-285851</v>
      </c>
      <c r="H36" s="61">
        <f t="shared" si="9"/>
        <v>-36389</v>
      </c>
      <c r="I36" s="39">
        <f t="shared" si="9"/>
        <v>-102580.591</v>
      </c>
      <c r="J36" s="61">
        <f t="shared" ref="J36:AO36" si="10">SUM(J32:J35)</f>
        <v>-1879998</v>
      </c>
      <c r="K36" s="39">
        <f t="shared" si="10"/>
        <v>-5332814.642</v>
      </c>
      <c r="L36" s="61">
        <f t="shared" si="10"/>
        <v>921819</v>
      </c>
      <c r="M36" s="39">
        <f t="shared" si="10"/>
        <v>2544697.5419999999</v>
      </c>
      <c r="N36" s="61">
        <f t="shared" si="10"/>
        <v>-554108</v>
      </c>
      <c r="O36" s="39">
        <f t="shared" si="10"/>
        <v>-702581.45</v>
      </c>
      <c r="P36" s="61">
        <f t="shared" si="10"/>
        <v>524224</v>
      </c>
      <c r="Q36" s="39">
        <f t="shared" si="10"/>
        <v>1429577.3900000001</v>
      </c>
      <c r="R36" s="61">
        <f t="shared" si="10"/>
        <v>-830113</v>
      </c>
      <c r="S36" s="39">
        <f t="shared" si="10"/>
        <v>-2339068.09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2913707</v>
      </c>
      <c r="E39" s="38">
        <f t="shared" si="11"/>
        <v>8411011.120000001</v>
      </c>
      <c r="F39" s="64">
        <f>'TIE-OUT'!J39+RECLASS!H39</f>
        <v>0</v>
      </c>
      <c r="G39" s="68">
        <f>'TIE-OUT'!K39+RECLASS!I39</f>
        <v>0</v>
      </c>
      <c r="H39" s="118">
        <f>+Actuals!E260</f>
        <v>644794</v>
      </c>
      <c r="I39" s="119">
        <f>+Actuals!F260</f>
        <v>1817674.29</v>
      </c>
      <c r="J39" s="118">
        <f>+Actuals!G260</f>
        <v>318786</v>
      </c>
      <c r="K39" s="119">
        <f>+Actuals!H260</f>
        <v>898657.74</v>
      </c>
      <c r="L39" s="118">
        <f>+Actuals!I260</f>
        <v>-37110</v>
      </c>
      <c r="M39" s="119">
        <f>+Actuals!J260</f>
        <v>-104613.09</v>
      </c>
      <c r="N39" s="118">
        <v>157123</v>
      </c>
      <c r="O39" s="119">
        <v>640259.73</v>
      </c>
      <c r="P39" s="118">
        <v>-177870</v>
      </c>
      <c r="Q39" s="119">
        <v>-501474.45</v>
      </c>
      <c r="R39" s="118">
        <v>2007984</v>
      </c>
      <c r="S39" s="119">
        <v>5660506.9000000004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-864351</v>
      </c>
      <c r="E40" s="38">
        <f t="shared" si="11"/>
        <v>-2627680.3699999996</v>
      </c>
      <c r="F40" s="60">
        <f>'TIE-OUT'!J40+RECLASS!H40</f>
        <v>0</v>
      </c>
      <c r="G40" s="38">
        <f>'TIE-OUT'!K40+RECLASS!I40</f>
        <v>0</v>
      </c>
      <c r="H40" s="118">
        <f>+Actuals!E261</f>
        <v>-136178</v>
      </c>
      <c r="I40" s="119">
        <f>+Actuals!F261</f>
        <v>-352887.76</v>
      </c>
      <c r="J40" s="118">
        <f>+Actuals!G261</f>
        <v>-325678</v>
      </c>
      <c r="K40" s="119">
        <f>+Actuals!H261</f>
        <v>131930.32</v>
      </c>
      <c r="L40" s="118">
        <f>+Actuals!I261</f>
        <v>70007</v>
      </c>
      <c r="M40" s="119">
        <f>+Actuals!J261</f>
        <v>0.02</v>
      </c>
      <c r="N40" s="118">
        <v>452045</v>
      </c>
      <c r="O40" s="119">
        <v>199575.04000000001</v>
      </c>
      <c r="P40" s="118">
        <v>-1578</v>
      </c>
      <c r="Q40" s="119">
        <v>-4448.38</v>
      </c>
      <c r="R40" s="118">
        <v>-922969</v>
      </c>
      <c r="S40" s="119">
        <v>-2601849.61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-864351</v>
      </c>
      <c r="E42" s="39">
        <f t="shared" si="12"/>
        <v>-2627680.3699999996</v>
      </c>
      <c r="F42" s="61">
        <f t="shared" si="12"/>
        <v>0</v>
      </c>
      <c r="G42" s="39">
        <f t="shared" si="12"/>
        <v>0</v>
      </c>
      <c r="H42" s="61">
        <f t="shared" si="12"/>
        <v>-136178</v>
      </c>
      <c r="I42" s="39">
        <f t="shared" si="12"/>
        <v>-352887.76</v>
      </c>
      <c r="J42" s="61">
        <f t="shared" ref="J42:AO42" si="13">SUM(J40:J41)</f>
        <v>-325678</v>
      </c>
      <c r="K42" s="39">
        <f t="shared" si="13"/>
        <v>131930.32</v>
      </c>
      <c r="L42" s="61">
        <f t="shared" si="13"/>
        <v>70007</v>
      </c>
      <c r="M42" s="39">
        <f t="shared" si="13"/>
        <v>0.02</v>
      </c>
      <c r="N42" s="61">
        <f t="shared" si="13"/>
        <v>452045</v>
      </c>
      <c r="O42" s="39">
        <f t="shared" si="13"/>
        <v>199575.04000000001</v>
      </c>
      <c r="P42" s="61">
        <f t="shared" si="13"/>
        <v>-1578</v>
      </c>
      <c r="Q42" s="39">
        <f t="shared" si="13"/>
        <v>-4448.38</v>
      </c>
      <c r="R42" s="61">
        <f t="shared" si="13"/>
        <v>-922969</v>
      </c>
      <c r="S42" s="39">
        <f t="shared" si="13"/>
        <v>-2601849.61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2049356</v>
      </c>
      <c r="E43" s="39">
        <f t="shared" si="14"/>
        <v>5783330.7500000019</v>
      </c>
      <c r="F43" s="61">
        <f t="shared" si="14"/>
        <v>0</v>
      </c>
      <c r="G43" s="39">
        <f t="shared" si="14"/>
        <v>0</v>
      </c>
      <c r="H43" s="61">
        <f t="shared" si="14"/>
        <v>508616</v>
      </c>
      <c r="I43" s="39">
        <f t="shared" si="14"/>
        <v>1464786.53</v>
      </c>
      <c r="J43" s="61">
        <f t="shared" ref="J43:AO43" si="15">J42+J39</f>
        <v>-6892</v>
      </c>
      <c r="K43" s="39">
        <f t="shared" si="15"/>
        <v>1030588.06</v>
      </c>
      <c r="L43" s="61">
        <f t="shared" si="15"/>
        <v>32897</v>
      </c>
      <c r="M43" s="39">
        <f t="shared" si="15"/>
        <v>-104613.06999999999</v>
      </c>
      <c r="N43" s="61">
        <f t="shared" si="15"/>
        <v>609168</v>
      </c>
      <c r="O43" s="39">
        <f t="shared" si="15"/>
        <v>839834.77</v>
      </c>
      <c r="P43" s="61">
        <f t="shared" si="15"/>
        <v>-179448</v>
      </c>
      <c r="Q43" s="39">
        <f t="shared" si="15"/>
        <v>-505922.83</v>
      </c>
      <c r="R43" s="61">
        <f t="shared" si="15"/>
        <v>1085015</v>
      </c>
      <c r="S43" s="39">
        <f t="shared" si="15"/>
        <v>3058657.2900000005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3051614</v>
      </c>
      <c r="E49" s="38">
        <f>SUM(G49,I49,K49,M49,O49,Q49,S49,U49,W49,Y49,AA49,AC49,AE49)</f>
        <v>8602499.8640000001</v>
      </c>
      <c r="F49" s="60">
        <f>'TIE-OUT'!J49+RECLASS!H49</f>
        <v>0</v>
      </c>
      <c r="G49" s="38">
        <f>'TIE-OUT'!K49+RECLASS!I49</f>
        <v>0</v>
      </c>
      <c r="H49" s="118">
        <f>+Actuals!E265</f>
        <v>-7746619</v>
      </c>
      <c r="I49" s="119">
        <f>+Actuals!F265</f>
        <v>-21837718.960999999</v>
      </c>
      <c r="J49" s="118">
        <f>+Actuals!G265</f>
        <v>3480039</v>
      </c>
      <c r="K49" s="119">
        <f>+Actuals!H265</f>
        <v>9810229.9409999996</v>
      </c>
      <c r="L49" s="118">
        <f>+Actuals!I265</f>
        <v>6598226</v>
      </c>
      <c r="M49" s="119">
        <f>+Actuals!J265</f>
        <v>18600399.094000001</v>
      </c>
      <c r="N49" s="118">
        <v>78250</v>
      </c>
      <c r="O49" s="119">
        <v>220586.75</v>
      </c>
      <c r="P49" s="118">
        <v>1015636</v>
      </c>
      <c r="Q49" s="119">
        <v>2863077.88</v>
      </c>
      <c r="R49" s="118">
        <v>-373918</v>
      </c>
      <c r="S49" s="119">
        <v>-1054074.8400000001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-542981</v>
      </c>
      <c r="E51" s="38">
        <f>SUM(G51,I51,K51,M51,O51,Q51,S51,U51,W51,Y51,AA51,AC51,AE51)</f>
        <v>-1619386.2530000003</v>
      </c>
      <c r="F51" s="60">
        <f>'TIE-OUT'!J51+RECLASS!H51</f>
        <v>0</v>
      </c>
      <c r="G51" s="38">
        <f>'TIE-OUT'!K51+RECLASS!I51</f>
        <v>426799</v>
      </c>
      <c r="H51" s="118">
        <f>+Actuals!E266</f>
        <v>-899719</v>
      </c>
      <c r="I51" s="119">
        <f>+Actuals!F266</f>
        <v>-2536307.861</v>
      </c>
      <c r="J51" s="118">
        <f>+Actuals!G266</f>
        <v>184666</v>
      </c>
      <c r="K51" s="119">
        <f>+Actuals!H266</f>
        <v>520573.45400000003</v>
      </c>
      <c r="L51" s="118">
        <f>+Actuals!I266</f>
        <v>3286</v>
      </c>
      <c r="M51" s="119">
        <f>+Actuals!J266</f>
        <v>9263.2340000000004</v>
      </c>
      <c r="N51" s="118">
        <f>-11805+182874</f>
        <v>171069</v>
      </c>
      <c r="O51" s="119">
        <f>-33278.3+426799</f>
        <v>393520.7</v>
      </c>
      <c r="P51" s="118">
        <v>-1672</v>
      </c>
      <c r="Q51" s="119">
        <v>-431512.37</v>
      </c>
      <c r="R51" s="118">
        <v>-611</v>
      </c>
      <c r="S51" s="119">
        <v>-1722.41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-136074167</v>
      </c>
      <c r="E54" s="38">
        <f>SUM(G54,I54,K54,M54,O54,Q54,S54,U54,W54,Y54,AA54,AC54,AE54)</f>
        <v>-1611459.5400000003</v>
      </c>
      <c r="F54" s="64">
        <f>'TIE-OUT'!J54+RECLASS!H54</f>
        <v>0</v>
      </c>
      <c r="G54" s="68">
        <f>'TIE-OUT'!K54+RECLASS!I54</f>
        <v>90268</v>
      </c>
      <c r="H54" s="118">
        <f>+Actuals!E267</f>
        <v>-142190971</v>
      </c>
      <c r="I54" s="119">
        <f>+Actuals!F267</f>
        <v>-2426022.89</v>
      </c>
      <c r="J54" s="118">
        <f>+Actuals!G267</f>
        <v>15596564</v>
      </c>
      <c r="K54" s="119">
        <f>+Actuals!H267</f>
        <v>391731.19</v>
      </c>
      <c r="L54" s="118">
        <f>+Actuals!I267</f>
        <v>-2090517</v>
      </c>
      <c r="M54" s="119">
        <f>+Actuals!J267</f>
        <v>275492.09000000003</v>
      </c>
      <c r="N54" s="118">
        <v>-2442219</v>
      </c>
      <c r="O54" s="119">
        <v>-32070.85</v>
      </c>
      <c r="P54" s="118">
        <v>-465671</v>
      </c>
      <c r="Q54" s="119">
        <v>-22623.06</v>
      </c>
      <c r="R54" s="118">
        <v>-4481353</v>
      </c>
      <c r="S54" s="119">
        <v>111765.98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-6742378.5100000007</v>
      </c>
      <c r="F55" s="81">
        <f>'TIE-OUT'!J55+RECLASS!H55</f>
        <v>0</v>
      </c>
      <c r="G55" s="82">
        <f>'TIE-OUT'!K55+RECLASS!I55</f>
        <v>447284</v>
      </c>
      <c r="H55" s="118">
        <f>+Actuals!E268</f>
        <v>0</v>
      </c>
      <c r="I55" s="119">
        <f>+Actuals!F268</f>
        <v>-7307896.2800000003</v>
      </c>
      <c r="J55" s="118">
        <f>+Actuals!G268</f>
        <v>0</v>
      </c>
      <c r="K55" s="119">
        <f>+Actuals!H268</f>
        <v>107491.96</v>
      </c>
      <c r="L55" s="118">
        <f>+Actuals!I268</f>
        <v>0</v>
      </c>
      <c r="M55" s="119">
        <f>+Actuals!J268</f>
        <v>10741.81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-136074167</v>
      </c>
      <c r="E56" s="39">
        <f t="shared" si="16"/>
        <v>-8353838.0500000007</v>
      </c>
      <c r="F56" s="61">
        <f t="shared" si="16"/>
        <v>0</v>
      </c>
      <c r="G56" s="39">
        <f t="shared" si="16"/>
        <v>537552</v>
      </c>
      <c r="H56" s="61">
        <f t="shared" si="16"/>
        <v>-142190971</v>
      </c>
      <c r="I56" s="39">
        <f t="shared" si="16"/>
        <v>-9733919.1699999999</v>
      </c>
      <c r="J56" s="61">
        <f t="shared" ref="J56:AO56" si="17">SUM(J54:J55)</f>
        <v>15596564</v>
      </c>
      <c r="K56" s="39">
        <f t="shared" si="17"/>
        <v>499223.15</v>
      </c>
      <c r="L56" s="61">
        <f t="shared" si="17"/>
        <v>-2090517</v>
      </c>
      <c r="M56" s="39">
        <f t="shared" si="17"/>
        <v>286233.90000000002</v>
      </c>
      <c r="N56" s="61">
        <f t="shared" si="17"/>
        <v>-2442219</v>
      </c>
      <c r="O56" s="39">
        <f t="shared" si="17"/>
        <v>-32070.85</v>
      </c>
      <c r="P56" s="61">
        <f t="shared" si="17"/>
        <v>-465671</v>
      </c>
      <c r="Q56" s="39">
        <f t="shared" si="17"/>
        <v>-22623.06</v>
      </c>
      <c r="R56" s="61">
        <f t="shared" si="17"/>
        <v>-4481353</v>
      </c>
      <c r="S56" s="39">
        <f t="shared" si="17"/>
        <v>111765.98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64735.5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58564.91</v>
      </c>
      <c r="J59" s="118">
        <f>+Actuals!G269</f>
        <v>0</v>
      </c>
      <c r="K59" s="119">
        <f>+Actuals!H269</f>
        <v>6170.59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64735.5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58564.91</v>
      </c>
      <c r="J61" s="61">
        <f t="shared" ref="J61:AO61" si="19">SUM(J59:J60)</f>
        <v>0</v>
      </c>
      <c r="K61" s="39">
        <f t="shared" si="19"/>
        <v>6170.59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>
        <v>7</v>
      </c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3114042.87</v>
      </c>
      <c r="F70" s="64">
        <f>'TIE-OUT'!J70+RECLASS!H70</f>
        <v>0</v>
      </c>
      <c r="G70" s="68">
        <f>'TIE-OUT'!K70+RECLASS!I70</f>
        <v>3114042.87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-1165618</v>
      </c>
      <c r="F71" s="81">
        <f>'TIE-OUT'!J71+RECLASS!H71</f>
        <v>0</v>
      </c>
      <c r="G71" s="82">
        <f>'TIE-OUT'!K71+RECLASS!I71</f>
        <v>-1165618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1948424.87</v>
      </c>
      <c r="F72" s="61">
        <f t="shared" si="22"/>
        <v>0</v>
      </c>
      <c r="G72" s="39">
        <f t="shared" si="22"/>
        <v>1948424.87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219208.90000000002</v>
      </c>
      <c r="F74" s="60">
        <f>'TIE-OUT'!J74+RECLASS!H74</f>
        <v>0</v>
      </c>
      <c r="G74" s="60">
        <f>'TIE-OUT'!K74+RECLASS!I74</f>
        <v>219208.90000000002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0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21922</v>
      </c>
      <c r="F75" s="60">
        <f>'TIE-OUT'!J75+RECLASS!H75</f>
        <v>0</v>
      </c>
      <c r="G75" s="60">
        <f>'TIE-OUT'!K75+RECLASS!I75</f>
        <v>21922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36956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15.5</v>
      </c>
      <c r="J76" s="118">
        <f>+Actuals!G278</f>
        <v>0</v>
      </c>
      <c r="K76" s="119">
        <f>+Actuals!H278</f>
        <v>-75</v>
      </c>
      <c r="L76" s="118">
        <f>+Actuals!I278</f>
        <v>0</v>
      </c>
      <c r="M76" s="119">
        <f>+Actuals!J278</f>
        <v>37240.26</v>
      </c>
      <c r="N76" s="118">
        <f>+Actuals!K278</f>
        <v>0</v>
      </c>
      <c r="O76" s="119">
        <v>-224.76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276559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v>-276559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-67500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+Actuals!F282-67500</f>
        <v>-67500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232711.72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-7479.62</v>
      </c>
      <c r="J81" s="118">
        <f>+Actuals!G283</f>
        <v>0</v>
      </c>
      <c r="K81" s="119">
        <f>+Actuals!H283</f>
        <v>240191.34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-2302234.3769999072</v>
      </c>
      <c r="F82" s="91">
        <f>F16+F24+F29+F36+F43+F45+F47+F49</f>
        <v>0</v>
      </c>
      <c r="G82" s="92">
        <f>SUM(G72:G81)+G16+G24+G29+G36+G43+G45+G47+G49+G51+G56+G61+G66</f>
        <v>-434737.19999999925</v>
      </c>
      <c r="H82" s="91">
        <f>H16+H24+H29+H36+H43+H45+H47+H49</f>
        <v>0</v>
      </c>
      <c r="I82" s="92">
        <f>SUM(I72:I81)+I16+I24+I29+I36+I43+I45+I47+I49+I51+I56+I61+I66</f>
        <v>330290.70800000045</v>
      </c>
      <c r="J82" s="91">
        <f>J16+J24+J29+J36+J43+J45+J47+J49</f>
        <v>0</v>
      </c>
      <c r="K82" s="137">
        <f>SUM(K72:K81)+K16+K24+K29+K36+K43+K45+K47+K49+K51+K56+K61+K66</f>
        <v>37658.438999999227</v>
      </c>
      <c r="L82" s="91">
        <f>L16+L24+L29+L36+L43+L45+L47+L49</f>
        <v>0</v>
      </c>
      <c r="M82" s="92">
        <f>SUM(M72:M81)+M16+M24+M29+M36+M43+M45+M47+M49+M51+M56+M61+M66</f>
        <v>-7989910.3440000219</v>
      </c>
      <c r="N82" s="91">
        <f>N16+N24+N29+N36+N43+N45+N47+N49</f>
        <v>0</v>
      </c>
      <c r="O82" s="92">
        <f>SUM(O72:O81)+O16+O24+O29+O36+O43+O45+O47+O49+O51+O56+O61+O66</f>
        <v>7447812.2800000003</v>
      </c>
      <c r="P82" s="91">
        <f>P16+P24+P29+P36+P43+P45+P47+P49</f>
        <v>0</v>
      </c>
      <c r="Q82" s="92">
        <f>SUM(Q72:Q81)+Q16+Q24+Q29+Q36+Q43+Q45+Q47+Q49+Q51+Q56+Q61+Q66</f>
        <v>-1641031.0300000003</v>
      </c>
      <c r="R82" s="91">
        <f>R16+R24+R29+R36+R43+R45+R47+R49</f>
        <v>0</v>
      </c>
      <c r="S82" s="92">
        <f>SUM(S72:S81)+S16+S24+S29+S36+S43+S45+S47+S49+S51+S56+S61+S66</f>
        <v>-52317.229999999588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-15173.020000000019</v>
      </c>
      <c r="F86" s="145">
        <f>'TIE-OUT'!J86+RECLASS!H86</f>
        <v>0</v>
      </c>
      <c r="G86" s="145">
        <f>'TIE-OUT'!K86+RECLASS!I86</f>
        <v>-272021.02</v>
      </c>
      <c r="H86" s="145">
        <v>0</v>
      </c>
      <c r="I86" s="145">
        <v>701277</v>
      </c>
      <c r="J86" s="145">
        <v>0</v>
      </c>
      <c r="K86" s="145">
        <v>0</v>
      </c>
      <c r="L86" s="145">
        <v>0</v>
      </c>
      <c r="M86" s="145">
        <v>-444429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8173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8173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-7000.0200000000186</v>
      </c>
      <c r="F89" s="160">
        <f t="shared" si="26"/>
        <v>0</v>
      </c>
      <c r="G89" s="160">
        <f t="shared" si="26"/>
        <v>-272021.02</v>
      </c>
      <c r="H89" s="160">
        <f t="shared" si="26"/>
        <v>0</v>
      </c>
      <c r="I89" s="160">
        <f t="shared" si="26"/>
        <v>709450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-444429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-2309234.3969999072</v>
      </c>
      <c r="F91" s="160">
        <f t="shared" si="29"/>
        <v>0</v>
      </c>
      <c r="G91" s="160">
        <f t="shared" si="29"/>
        <v>-706758.21999999927</v>
      </c>
      <c r="H91" s="160">
        <f t="shared" si="29"/>
        <v>0</v>
      </c>
      <c r="I91" s="160">
        <f t="shared" si="29"/>
        <v>1039740.7080000004</v>
      </c>
      <c r="J91" s="160">
        <f t="shared" si="29"/>
        <v>0</v>
      </c>
      <c r="K91" s="160">
        <f t="shared" si="29"/>
        <v>37658.438999999227</v>
      </c>
      <c r="L91" s="160">
        <f t="shared" si="29"/>
        <v>0</v>
      </c>
      <c r="M91" s="160">
        <f t="shared" si="29"/>
        <v>-8434339.3440000229</v>
      </c>
      <c r="N91" s="160">
        <f t="shared" ref="N91:AE91" si="30">+N82+N89</f>
        <v>0</v>
      </c>
      <c r="O91" s="160">
        <f t="shared" si="30"/>
        <v>7447812.2800000003</v>
      </c>
      <c r="P91" s="160">
        <f t="shared" si="30"/>
        <v>0</v>
      </c>
      <c r="Q91" s="160">
        <f t="shared" si="30"/>
        <v>-1641031.0300000003</v>
      </c>
      <c r="R91" s="160">
        <f t="shared" si="30"/>
        <v>0</v>
      </c>
      <c r="S91" s="160">
        <f t="shared" si="30"/>
        <v>-52317.229999999588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5"/>
  <sheetViews>
    <sheetView zoomScale="75" workbookViewId="0">
      <pane xSplit="3" ySplit="9" topLeftCell="K58" activePane="bottomRight" state="frozen"/>
      <selection activeCell="R11" sqref="R11"/>
      <selection pane="topRight" activeCell="R11" sqref="R11"/>
      <selection pane="bottomLeft" activeCell="R11" sqref="R11"/>
      <selection pane="bottomRight" activeCell="S92" sqref="S9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63602698</v>
      </c>
      <c r="E11" s="38">
        <f>SUM(G11,I11,K11,M11,O11,Q11,S11,U11,W11,Y11,AA11,AC11,AE11)</f>
        <v>197224190.77000001</v>
      </c>
      <c r="F11" s="58">
        <f>'TIE-OUT'!N11+RECLASS!L11</f>
        <v>0</v>
      </c>
      <c r="G11" s="15">
        <f>'TIE-OUT'!O11+RECLASS!M11</f>
        <v>-900816</v>
      </c>
      <c r="H11" s="118">
        <f>8500+428418</f>
        <v>436918</v>
      </c>
      <c r="I11" s="119">
        <f>27420+1369952</f>
        <v>1397372</v>
      </c>
      <c r="J11" s="118">
        <v>225335</v>
      </c>
      <c r="K11" s="119">
        <v>2538028</v>
      </c>
      <c r="L11" s="118">
        <v>60813574</v>
      </c>
      <c r="M11" s="119">
        <v>190385409</v>
      </c>
      <c r="N11" s="118">
        <v>42014</v>
      </c>
      <c r="O11" s="119">
        <f>147079.28-1880555</f>
        <v>-1733475.72</v>
      </c>
      <c r="P11" s="118">
        <v>1409355</v>
      </c>
      <c r="Q11" s="119">
        <v>3798569.88</v>
      </c>
      <c r="R11" s="118">
        <v>675502</v>
      </c>
      <c r="S11" s="119">
        <v>1739103.61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625461.13</v>
      </c>
      <c r="F12" s="58">
        <f>'TIE-OUT'!N12+RECLASS!L12</f>
        <v>0</v>
      </c>
      <c r="G12" s="15">
        <f>'TIE-OUT'!O12+RECLASS!M12</f>
        <v>625461.13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10834275</v>
      </c>
      <c r="E13" s="38">
        <f t="shared" si="0"/>
        <v>35783061</v>
      </c>
      <c r="F13" s="58">
        <f>'TIE-OUT'!N13+RECLASS!L13</f>
        <v>0</v>
      </c>
      <c r="G13" s="15">
        <f>'TIE-OUT'!O13+RECLASS!M13</f>
        <v>0</v>
      </c>
      <c r="H13" s="118">
        <v>210341</v>
      </c>
      <c r="I13" s="119">
        <v>675819</v>
      </c>
      <c r="J13" s="118">
        <v>0</v>
      </c>
      <c r="K13" s="119">
        <v>0</v>
      </c>
      <c r="L13" s="118">
        <v>10623934</v>
      </c>
      <c r="M13" s="119">
        <v>35107242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-28500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v>-28500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111377</v>
      </c>
      <c r="F15" s="58">
        <f>'TIE-OUT'!N15+RECLASS!L15</f>
        <v>0</v>
      </c>
      <c r="G15" s="15">
        <f>'TIE-OUT'!O15+RECLASS!M15</f>
        <v>260777</v>
      </c>
      <c r="H15" s="118">
        <v>0</v>
      </c>
      <c r="I15" s="119">
        <v>-216900</v>
      </c>
      <c r="J15" s="118">
        <v>0</v>
      </c>
      <c r="K15" s="119">
        <v>0</v>
      </c>
      <c r="L15" s="118">
        <v>0</v>
      </c>
      <c r="M15" s="119">
        <v>-14850</v>
      </c>
      <c r="N15" s="118">
        <v>0</v>
      </c>
      <c r="O15" s="119">
        <f>-7203600+14850</f>
        <v>-7188750</v>
      </c>
      <c r="P15" s="118">
        <v>0</v>
      </c>
      <c r="Q15" s="119">
        <v>7271100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>SUM(D11:D15)</f>
        <v>74436973</v>
      </c>
      <c r="E16" s="39">
        <f>SUM(E11:E15)</f>
        <v>233715589.90000001</v>
      </c>
      <c r="F16" s="59">
        <f t="shared" ref="F16:AO16" si="1">SUM(F11:F15)</f>
        <v>0</v>
      </c>
      <c r="G16" s="23">
        <f t="shared" si="1"/>
        <v>-14577.869999999995</v>
      </c>
      <c r="H16" s="61">
        <f t="shared" si="1"/>
        <v>647259</v>
      </c>
      <c r="I16" s="39">
        <f t="shared" si="1"/>
        <v>1856291</v>
      </c>
      <c r="J16" s="61">
        <f t="shared" ref="J16:Q16" si="2">SUM(J11:J15)</f>
        <v>225335</v>
      </c>
      <c r="K16" s="39">
        <f t="shared" si="2"/>
        <v>2538028</v>
      </c>
      <c r="L16" s="61">
        <f t="shared" si="2"/>
        <v>71437508</v>
      </c>
      <c r="M16" s="39">
        <f t="shared" si="2"/>
        <v>225477801</v>
      </c>
      <c r="N16" s="61">
        <f t="shared" si="2"/>
        <v>42014</v>
      </c>
      <c r="O16" s="39">
        <f t="shared" si="2"/>
        <v>-8922225.7200000007</v>
      </c>
      <c r="P16" s="61">
        <f t="shared" si="2"/>
        <v>1409355</v>
      </c>
      <c r="Q16" s="39">
        <f t="shared" si="2"/>
        <v>11069669.879999999</v>
      </c>
      <c r="R16" s="61">
        <f t="shared" si="1"/>
        <v>675502</v>
      </c>
      <c r="S16" s="39">
        <f t="shared" si="1"/>
        <v>1710603.61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-55299094</v>
      </c>
      <c r="E19" s="38">
        <f t="shared" si="3"/>
        <v>-169824235.95000002</v>
      </c>
      <c r="F19" s="58">
        <f>'TIE-OUT'!N19+RECLASS!L19</f>
        <v>0</v>
      </c>
      <c r="G19" s="15">
        <f>'TIE-OUT'!O19+RECLASS!M19</f>
        <v>31853</v>
      </c>
      <c r="H19" s="118">
        <v>0</v>
      </c>
      <c r="I19" s="119">
        <v>0</v>
      </c>
      <c r="J19" s="118">
        <v>595771</v>
      </c>
      <c r="K19" s="119">
        <v>1754273</v>
      </c>
      <c r="L19" s="118">
        <f>182874-55591973</f>
        <v>-55409099</v>
      </c>
      <c r="M19" s="119">
        <f>426799-170342833</f>
        <v>-169916034</v>
      </c>
      <c r="N19" s="118">
        <v>-142096</v>
      </c>
      <c r="O19" s="119">
        <f>-7615449.54-800557</f>
        <v>-8416006.5399999991</v>
      </c>
      <c r="P19" s="118">
        <v>-219849</v>
      </c>
      <c r="Q19" s="119">
        <v>6604216.1699999999</v>
      </c>
      <c r="R19" s="118">
        <v>-123821</v>
      </c>
      <c r="S19" s="119">
        <v>117462.42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-277402.44000000012</v>
      </c>
      <c r="F20" s="58">
        <f>'TIE-OUT'!N20+RECLASS!L20</f>
        <v>0</v>
      </c>
      <c r="G20" s="15">
        <f>'TIE-OUT'!O20+RECLASS!M20</f>
        <v>-137741.62000000011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0</v>
      </c>
      <c r="N20" s="118">
        <v>0</v>
      </c>
      <c r="O20" s="119">
        <v>-139660.82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-17391173</v>
      </c>
      <c r="E21" s="38">
        <f t="shared" si="3"/>
        <v>-57071058</v>
      </c>
      <c r="F21" s="58">
        <f>'TIE-OUT'!N21+RECLASS!L21</f>
        <v>0</v>
      </c>
      <c r="G21" s="15">
        <f>'TIE-OUT'!O21+RECLASS!M21</f>
        <v>0</v>
      </c>
      <c r="H21" s="118">
        <v>-6999207</v>
      </c>
      <c r="I21" s="119">
        <v>-22746531</v>
      </c>
      <c r="J21" s="118">
        <v>0</v>
      </c>
      <c r="K21" s="119">
        <v>0</v>
      </c>
      <c r="L21" s="118">
        <v>-10391966</v>
      </c>
      <c r="M21" s="119">
        <v>-34324527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>SUM(D19:D23)</f>
        <v>-72690267</v>
      </c>
      <c r="E24" s="39">
        <f>SUM(E19:E23)</f>
        <v>-227172696.39000002</v>
      </c>
      <c r="F24" s="59">
        <f t="shared" ref="F24:AO24" si="4">SUM(F19:F23)</f>
        <v>0</v>
      </c>
      <c r="G24" s="23">
        <f t="shared" si="4"/>
        <v>-105888.62000000011</v>
      </c>
      <c r="H24" s="61">
        <f t="shared" si="4"/>
        <v>-6999207</v>
      </c>
      <c r="I24" s="39">
        <f t="shared" si="4"/>
        <v>-22746531</v>
      </c>
      <c r="J24" s="61">
        <f t="shared" ref="J24:Q24" si="5">SUM(J19:J23)</f>
        <v>595771</v>
      </c>
      <c r="K24" s="39">
        <f t="shared" si="5"/>
        <v>1754273</v>
      </c>
      <c r="L24" s="61">
        <f t="shared" si="5"/>
        <v>-65801065</v>
      </c>
      <c r="M24" s="39">
        <f t="shared" si="5"/>
        <v>-204240561</v>
      </c>
      <c r="N24" s="61">
        <f t="shared" si="5"/>
        <v>-142096</v>
      </c>
      <c r="O24" s="39">
        <f t="shared" si="5"/>
        <v>-8555667.3599999994</v>
      </c>
      <c r="P24" s="61">
        <f t="shared" si="5"/>
        <v>-219849</v>
      </c>
      <c r="Q24" s="39">
        <f t="shared" si="5"/>
        <v>6604216.1699999999</v>
      </c>
      <c r="R24" s="61">
        <f t="shared" si="4"/>
        <v>-123821</v>
      </c>
      <c r="S24" s="39">
        <f t="shared" si="4"/>
        <v>117462.42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59">
        <f t="shared" ref="F29:AO29" si="6">SUM(F27:F28)</f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137910</v>
      </c>
      <c r="E32" s="38">
        <f t="shared" si="8"/>
        <v>421390</v>
      </c>
      <c r="F32" s="58">
        <f>'TIE-OUT'!N32+RECLASS!L32</f>
        <v>0</v>
      </c>
      <c r="G32" s="15">
        <f>'TIE-OUT'!O32+RECLASS!M32</f>
        <v>0</v>
      </c>
      <c r="H32" s="118">
        <v>6351948</v>
      </c>
      <c r="I32" s="119">
        <v>19155570</v>
      </c>
      <c r="J32" s="118">
        <v>-6351948</v>
      </c>
      <c r="K32" s="119">
        <v>-19155570</v>
      </c>
      <c r="L32" s="118">
        <v>137910</v>
      </c>
      <c r="M32" s="119">
        <v>421390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-75000</v>
      </c>
      <c r="E35" s="38">
        <f t="shared" si="8"/>
        <v>-0.01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-75000</v>
      </c>
      <c r="O35" s="119">
        <v>-0.01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>SUM(D32:D35)</f>
        <v>62910</v>
      </c>
      <c r="E36" s="39">
        <f>SUM(E32:E35)</f>
        <v>421389.99</v>
      </c>
      <c r="F36" s="59">
        <f t="shared" ref="F36:AO36" si="9">SUM(F32:F35)</f>
        <v>0</v>
      </c>
      <c r="G36" s="23">
        <f t="shared" si="9"/>
        <v>0</v>
      </c>
      <c r="H36" s="61">
        <f t="shared" si="9"/>
        <v>6351948</v>
      </c>
      <c r="I36" s="39">
        <f t="shared" si="9"/>
        <v>19155570</v>
      </c>
      <c r="J36" s="61">
        <f t="shared" ref="J36:Q36" si="10">SUM(J32:J35)</f>
        <v>-6351948</v>
      </c>
      <c r="K36" s="39">
        <f t="shared" si="10"/>
        <v>-19155570</v>
      </c>
      <c r="L36" s="61">
        <f t="shared" si="10"/>
        <v>137910</v>
      </c>
      <c r="M36" s="39">
        <f t="shared" si="10"/>
        <v>421390</v>
      </c>
      <c r="N36" s="61">
        <f t="shared" si="10"/>
        <v>-75000</v>
      </c>
      <c r="O36" s="39">
        <f t="shared" si="10"/>
        <v>-0.01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>SUM(D40:D41)</f>
        <v>0</v>
      </c>
      <c r="E42" s="39">
        <f>SUM(E40:E41)</f>
        <v>0</v>
      </c>
      <c r="F42" s="59">
        <f t="shared" ref="F42:AO42" si="12">SUM(F40:F41)</f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59">
        <f t="shared" ref="F43:AO43" si="14">F42+F39</f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-1809616</v>
      </c>
      <c r="E49" s="38">
        <f>SUM(G49,I49,K49,M49,O49,Q49,S49,U49,W49,Y49,AA49,AC49,AE49)</f>
        <v>-5457258.8399999999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5530842</v>
      </c>
      <c r="K49" s="119">
        <v>16679360</v>
      </c>
      <c r="L49" s="118">
        <v>-5774353</v>
      </c>
      <c r="M49" s="119">
        <v>-17413716</v>
      </c>
      <c r="N49" s="118">
        <v>175082</v>
      </c>
      <c r="O49" s="119">
        <v>527994.79</v>
      </c>
      <c r="P49" s="118">
        <v>-1189506</v>
      </c>
      <c r="Q49" s="119">
        <v>-3587193.24</v>
      </c>
      <c r="R49" s="118">
        <v>-551681</v>
      </c>
      <c r="S49" s="119">
        <v>-1663704.39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-182874</v>
      </c>
      <c r="E51" s="38">
        <f>SUM(G51,I51,K51,M51,O51,Q51,S51,U51,W51,Y51,AA51,AC51,AE51)</f>
        <v>-426799</v>
      </c>
      <c r="F51" s="58">
        <f>'TIE-OUT'!N51+RECLASS!L51</f>
        <v>0</v>
      </c>
      <c r="G51" s="15">
        <f>'TIE-OUT'!O51+RECLASS!M51</f>
        <v>-426799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-182874</v>
      </c>
      <c r="O51" s="119">
        <v>-426799</v>
      </c>
      <c r="P51" s="118">
        <v>0</v>
      </c>
      <c r="Q51" s="119">
        <v>426799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-2497954</v>
      </c>
      <c r="E54" s="38">
        <f>SUM(G54,I54,K54,M54,O54,Q54,S54,U54,W54,Y54,AA54,AC54,AE54)</f>
        <v>-291328.88</v>
      </c>
      <c r="F54" s="58">
        <f>'TIE-OUT'!N54+RECLASS!L54</f>
        <v>0</v>
      </c>
      <c r="G54" s="15">
        <f>'TIE-OUT'!O54+RECLASS!M54</f>
        <v>-93621</v>
      </c>
      <c r="H54" s="118">
        <v>0</v>
      </c>
      <c r="I54" s="119">
        <v>0</v>
      </c>
      <c r="J54" s="118">
        <f>-439907-1985976</f>
        <v>-2425883</v>
      </c>
      <c r="K54" s="119">
        <f>-9686-376-33639</f>
        <v>-43701</v>
      </c>
      <c r="L54" s="118">
        <f>-319139+1028957</f>
        <v>709818</v>
      </c>
      <c r="M54" s="119">
        <f>-67691-37981+13697</f>
        <v>-91975</v>
      </c>
      <c r="N54" s="118">
        <v>-760660</v>
      </c>
      <c r="O54" s="119">
        <v>-92072.56</v>
      </c>
      <c r="P54" s="118">
        <v>-20332</v>
      </c>
      <c r="Q54" s="119">
        <v>27542.69</v>
      </c>
      <c r="R54" s="118">
        <v>-897</v>
      </c>
      <c r="S54" s="119">
        <v>2497.9899999999998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-41785.9</v>
      </c>
      <c r="F55" s="58">
        <f>'TIE-OUT'!N55+RECLASS!L55</f>
        <v>0</v>
      </c>
      <c r="G55" s="15">
        <f>'TIE-OUT'!O55+RECLASS!M55</f>
        <v>-447284</v>
      </c>
      <c r="H55" s="118">
        <v>0</v>
      </c>
      <c r="I55" s="119">
        <v>0</v>
      </c>
      <c r="J55" s="118">
        <v>0</v>
      </c>
      <c r="K55" s="119">
        <f>355+435442</f>
        <v>435797</v>
      </c>
      <c r="L55" s="118">
        <v>0</v>
      </c>
      <c r="M55" s="119">
        <v>-4882</v>
      </c>
      <c r="N55" s="118">
        <v>0</v>
      </c>
      <c r="O55" s="119">
        <v>-25435.47</v>
      </c>
      <c r="P55" s="118">
        <v>0</v>
      </c>
      <c r="Q55" s="119">
        <v>-218.13</v>
      </c>
      <c r="R55" s="118">
        <f>+Actuals!O68</f>
        <v>0</v>
      </c>
      <c r="S55" s="119">
        <v>236.7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>SUM(D54:D55)</f>
        <v>-2497954</v>
      </c>
      <c r="E56" s="39">
        <f>SUM(E54:E55)</f>
        <v>-333114.78000000003</v>
      </c>
      <c r="F56" s="59">
        <f t="shared" ref="F56:AO56" si="16">SUM(F54:F55)</f>
        <v>0</v>
      </c>
      <c r="G56" s="23">
        <f t="shared" si="16"/>
        <v>-540905</v>
      </c>
      <c r="H56" s="61">
        <f t="shared" si="16"/>
        <v>0</v>
      </c>
      <c r="I56" s="39">
        <f t="shared" si="16"/>
        <v>0</v>
      </c>
      <c r="J56" s="61">
        <f t="shared" ref="J56:Q56" si="17">SUM(J54:J55)</f>
        <v>-2425883</v>
      </c>
      <c r="K56" s="39">
        <f t="shared" si="17"/>
        <v>392096</v>
      </c>
      <c r="L56" s="61">
        <f t="shared" si="17"/>
        <v>709818</v>
      </c>
      <c r="M56" s="39">
        <f t="shared" si="17"/>
        <v>-96857</v>
      </c>
      <c r="N56" s="61">
        <f t="shared" si="17"/>
        <v>-760660</v>
      </c>
      <c r="O56" s="39">
        <f t="shared" si="17"/>
        <v>-117508.03</v>
      </c>
      <c r="P56" s="61">
        <f t="shared" si="17"/>
        <v>-20332</v>
      </c>
      <c r="Q56" s="39">
        <f t="shared" si="17"/>
        <v>27324.559999999998</v>
      </c>
      <c r="R56" s="61">
        <f t="shared" si="16"/>
        <v>-897</v>
      </c>
      <c r="S56" s="39">
        <f t="shared" si="16"/>
        <v>2734.6899999999996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59">
        <f t="shared" ref="F61:AO61" si="18">SUM(F59:F60)</f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59">
        <f t="shared" ref="F66:AO66" si="20">SUM(F64:F65)</f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3523931.64</v>
      </c>
      <c r="F70" s="58">
        <f>'TIE-OUT'!N70+RECLASS!L70</f>
        <v>0</v>
      </c>
      <c r="G70" s="15">
        <f>'TIE-OUT'!O70+RECLASS!M70</f>
        <v>3523931.64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58">
        <f>'TIE-OUT'!N71+RECLASS!L71</f>
        <v>0</v>
      </c>
      <c r="G71" s="15">
        <f>'TIE-OUT'!O71+RECLASS!M71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3523931.64</v>
      </c>
      <c r="F72" s="59">
        <f t="shared" ref="F72:AO72" si="22">SUM(F70:F71)</f>
        <v>0</v>
      </c>
      <c r="G72" s="23">
        <f t="shared" si="22"/>
        <v>3523931.64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-2627919.5</v>
      </c>
      <c r="F74" s="58">
        <f>'TIE-OUT'!N74+RECLASS!L74</f>
        <v>0</v>
      </c>
      <c r="G74" s="15">
        <f>'TIE-OUT'!O74+RECLASS!M74</f>
        <v>-2627919.5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140878</v>
      </c>
      <c r="F75" s="58">
        <f>'TIE-OUT'!N75+RECLASS!L75</f>
        <v>0</v>
      </c>
      <c r="G75" s="15">
        <f>'TIE-OUT'!O75+RECLASS!M75</f>
        <v>140878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-10437.1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-10437.1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2666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2666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1776229.9199999825</v>
      </c>
      <c r="F82" s="91">
        <f>F16+F24+F29+F36+F43+F45+F47+F49</f>
        <v>0</v>
      </c>
      <c r="G82" s="92">
        <f>SUM(G72:G81)+G16+G24+G29+G36+G43+G45+G47+G49+G51+G56+G61+G66</f>
        <v>-51280.349999999977</v>
      </c>
      <c r="H82" s="91">
        <f>H16+H24+H29+H36+H43+H45+H47+H49</f>
        <v>0</v>
      </c>
      <c r="I82" s="92">
        <f>SUM(I72:I81)+I16+I24+I29+I36+I43+I45+I47+I49+I51+I56+I61+I66</f>
        <v>-1734670</v>
      </c>
      <c r="J82" s="91">
        <f>J16+J24+J29+J36+J43+J45+J47+J49</f>
        <v>0</v>
      </c>
      <c r="K82" s="92">
        <f>SUM(K72:K81)+K16+K24+K29+K36+K43+K45+K47+K49+K51+K56+K61+K66</f>
        <v>2208187</v>
      </c>
      <c r="L82" s="91">
        <f>L16+L24+L29+L36+L43+L45+L47+L49</f>
        <v>0</v>
      </c>
      <c r="M82" s="92">
        <f>SUM(M72:M81)+M16+M24+M29+M36+M43+M45+M47+M49+M51+M56+M61+M66</f>
        <v>4148057</v>
      </c>
      <c r="N82" s="91">
        <f>N16+N24+N29+N36+N43+N45+N47+N49</f>
        <v>0</v>
      </c>
      <c r="O82" s="92">
        <f>SUM(O72:O81)+O16+O24+O29+O36+O43+O45+O47+O49+O51+O56+O61+O66</f>
        <v>-17501976.430000003</v>
      </c>
      <c r="P82" s="91">
        <f>P16+P24+P29+P36+P43+P45+P47+P49</f>
        <v>0</v>
      </c>
      <c r="Q82" s="92">
        <f>SUM(Q72:Q81)+Q16+Q24+Q29+Q36+Q43+Q45+Q47+Q49+Q51+Q56+Q61+Q66</f>
        <v>14540816.369999997</v>
      </c>
      <c r="R82" s="91">
        <f>R16+R24+R29+R36+R43+R45+R47+R49</f>
        <v>0</v>
      </c>
      <c r="S82" s="92">
        <f>SUM(S72:S81)+S16+S24+S29+S36+S43+S45+S47+S49+S51+S56+S61+S66</f>
        <v>167096.33000000013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F72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1668.8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1668.8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-147318.39000000001</v>
      </c>
      <c r="F12" s="58">
        <f>'TIE-OUT'!L12+RECLASS!J12</f>
        <v>0</v>
      </c>
      <c r="G12" s="15">
        <f>'TIE-OUT'!M12+RECLASS!K12</f>
        <v>-147318.39000000001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-145649.59000000003</v>
      </c>
      <c r="F16" s="59">
        <f t="shared" si="1"/>
        <v>0</v>
      </c>
      <c r="G16" s="23">
        <f t="shared" si="1"/>
        <v>-147318.39000000001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1668.8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-273490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+Actuals!H49-273490</f>
        <v>-273490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-62849.97</v>
      </c>
      <c r="F20" s="58">
        <f>'TIE-OUT'!L20+RECLASS!J20</f>
        <v>0</v>
      </c>
      <c r="G20" s="15">
        <f>'TIE-OUT'!M20+RECLASS!K20</f>
        <v>-62849.97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-336339.97</v>
      </c>
      <c r="F24" s="59">
        <f t="shared" si="4"/>
        <v>0</v>
      </c>
      <c r="G24" s="23">
        <f t="shared" si="4"/>
        <v>-62849.97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-273490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584028</v>
      </c>
      <c r="E27" s="15">
        <f>G27+I27+K27+M27+O27</f>
        <v>1176111.57</v>
      </c>
      <c r="F27" s="84">
        <f>'TIE-OUT'!L27+RECLASS!J27</f>
        <v>0</v>
      </c>
      <c r="G27" s="85">
        <f>'TIE-OUT'!M27+RECLASS!K27</f>
        <v>0</v>
      </c>
      <c r="H27" s="118">
        <f>+Actuals!E54</f>
        <v>584028</v>
      </c>
      <c r="I27" s="119">
        <f>+Actuals!F54</f>
        <v>1535409.61</v>
      </c>
      <c r="J27" s="118">
        <f>+Actuals!G54</f>
        <v>0</v>
      </c>
      <c r="K27" s="119">
        <f>+Actuals!H54</f>
        <v>-359298.04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-344028</v>
      </c>
      <c r="E28" s="15">
        <f>G28+I28+K28+M28+O28</f>
        <v>-482798.37</v>
      </c>
      <c r="F28" s="97">
        <f>'TIE-OUT'!L28+RECLASS!J28</f>
        <v>0</v>
      </c>
      <c r="G28" s="98">
        <f>'TIE-OUT'!M28+RECLASS!K28</f>
        <v>0</v>
      </c>
      <c r="H28" s="118">
        <f>+Actuals!E55</f>
        <v>-344028</v>
      </c>
      <c r="I28" s="119">
        <f>+Actuals!F55</f>
        <v>-904449.61</v>
      </c>
      <c r="J28" s="118">
        <f>+Actuals!G55</f>
        <v>0</v>
      </c>
      <c r="K28" s="119">
        <f>+Actuals!H55</f>
        <v>421651.24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240000</v>
      </c>
      <c r="E29" s="23">
        <f t="shared" si="6"/>
        <v>693313.20000000007</v>
      </c>
      <c r="F29" s="59">
        <f t="shared" si="6"/>
        <v>0</v>
      </c>
      <c r="G29" s="23">
        <f t="shared" si="6"/>
        <v>0</v>
      </c>
      <c r="H29" s="61">
        <f t="shared" si="6"/>
        <v>240000</v>
      </c>
      <c r="I29" s="39">
        <f t="shared" si="6"/>
        <v>630960.00000000012</v>
      </c>
      <c r="J29" s="61">
        <f t="shared" ref="J29:AO29" si="7">SUM(J27:J28)</f>
        <v>0</v>
      </c>
      <c r="K29" s="39">
        <f t="shared" si="7"/>
        <v>62353.200000000012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-240000</v>
      </c>
      <c r="E32" s="15">
        <f>G32+I32+K32+M32+O32</f>
        <v>-676560</v>
      </c>
      <c r="F32" s="84">
        <f>'TIE-OUT'!L32+RECLASS!J32</f>
        <v>0</v>
      </c>
      <c r="G32" s="85">
        <f>'TIE-OUT'!M32+RECLASS!K32</f>
        <v>0</v>
      </c>
      <c r="H32" s="118">
        <f>+Actuals!E56</f>
        <v>-240000</v>
      </c>
      <c r="I32" s="119">
        <f>+Actuals!F56</f>
        <v>-658080</v>
      </c>
      <c r="J32" s="118">
        <f>+Actuals!G56</f>
        <v>0</v>
      </c>
      <c r="K32" s="119">
        <f>+Actuals!H56</f>
        <v>-18480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-240000</v>
      </c>
      <c r="E36" s="23">
        <f t="shared" si="9"/>
        <v>-676560</v>
      </c>
      <c r="F36" s="59">
        <f t="shared" si="9"/>
        <v>0</v>
      </c>
      <c r="G36" s="23">
        <f t="shared" si="9"/>
        <v>0</v>
      </c>
      <c r="H36" s="61">
        <f t="shared" si="9"/>
        <v>-240000</v>
      </c>
      <c r="I36" s="39">
        <f t="shared" si="9"/>
        <v>-658080</v>
      </c>
      <c r="J36" s="61">
        <f t="shared" ref="J36:AO36" si="10">SUM(J32:J35)</f>
        <v>0</v>
      </c>
      <c r="K36" s="39">
        <f t="shared" si="10"/>
        <v>-18480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3410160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v>3410160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3410160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3410160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240000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240000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240000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240000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-3410160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-3410160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-3410160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-3410160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-465236.35999999993</v>
      </c>
      <c r="F82" s="91">
        <f>F16+F24+F29+F36+F43+F45+F47+F49</f>
        <v>0</v>
      </c>
      <c r="G82" s="92">
        <f>SUM(G72:G81)+G16+G24+G29+G36+G43+G45+G47+G49+G51+G56+G61+G66</f>
        <v>-210168.36000000002</v>
      </c>
      <c r="H82" s="91">
        <f>H16+H24+H29+H36+H43+H45+H47+H49</f>
        <v>0</v>
      </c>
      <c r="I82" s="92">
        <f>SUM(I72:I81)+I16+I24+I29+I36+I43+I45+I47+I49+I51+I56+I61+I66</f>
        <v>-27119.999999999884</v>
      </c>
      <c r="J82" s="91">
        <f>J16+J24+J29+J36+J43+J45+J47+J49</f>
        <v>0</v>
      </c>
      <c r="K82" s="110">
        <f>SUM(K72:K81)+K16+K24+K29+K36+K43+K45+K47+K49+K51+K56+K61+K66</f>
        <v>-227948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K75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123052844</v>
      </c>
      <c r="E11" s="38">
        <f>SUM(G11,I11,K11,M11,O11,Q11,S11,U11,W11,Y11,AA11,AC11,AE11)</f>
        <v>356872617.73999995</v>
      </c>
      <c r="F11" s="60">
        <f>('TIE-OUT'!L11+'TIE-OUT'!J11)+(RECLASS!J11+RECLASS!H11)</f>
        <v>0</v>
      </c>
      <c r="G11" s="38">
        <f>('TIE-OUT'!M11+'TIE-OUT'!K11)+(RECLASS!K11+RECLASS!I11)</f>
        <v>-259961</v>
      </c>
      <c r="H11" s="60">
        <f>'EAST-EGM-GL'!H11+'EAST-LRC-GL'!H11</f>
        <v>183927120</v>
      </c>
      <c r="I11" s="38">
        <f>'EAST-EGM-GL'!I11+'EAST-LRC-GL'!I11</f>
        <v>541881788.14999998</v>
      </c>
      <c r="J11" s="60">
        <f>'EAST-EGM-GL'!J11+'EAST-LRC-GL'!J11</f>
        <v>374910</v>
      </c>
      <c r="K11" s="38">
        <f>'EAST-EGM-GL'!K11+'EAST-LRC-GL'!K11</f>
        <v>3148731.9</v>
      </c>
      <c r="L11" s="60">
        <f>'EAST-EGM-GL'!L11+'EAST-LRC-GL'!L11</f>
        <v>-61265714</v>
      </c>
      <c r="M11" s="38">
        <f>'EAST-EGM-GL'!M11+'EAST-LRC-GL'!M11</f>
        <v>-191221541.93000001</v>
      </c>
      <c r="N11" s="60">
        <f>'EAST-EGM-GL'!N11+'EAST-LRC-GL'!N11</f>
        <v>30892</v>
      </c>
      <c r="O11" s="38">
        <f>'EAST-EGM-GL'!O11+'EAST-LRC-GL'!O11</f>
        <v>2746200.76</v>
      </c>
      <c r="P11" s="60">
        <f>'EAST-EGM-GL'!P11+'EAST-LRC-GL'!P11</f>
        <v>5316</v>
      </c>
      <c r="Q11" s="38">
        <f>'EAST-EGM-GL'!Q11+'EAST-LRC-GL'!Q11</f>
        <v>631571.16</v>
      </c>
      <c r="R11" s="60">
        <f>'EAST-EGM-GL'!R11+'EAST-LRC-GL'!R11</f>
        <v>-19680</v>
      </c>
      <c r="S11" s="38">
        <f>'EAST-EGM-GL'!S11+'EAST-LRC-GL'!S11</f>
        <v>-54171.3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4054491.1399999997</v>
      </c>
      <c r="F12" s="60">
        <f>('TIE-OUT'!L12+'TIE-OUT'!J12)+(RECLASS!J12+RECLASS!H12)</f>
        <v>0</v>
      </c>
      <c r="G12" s="38">
        <f>('TIE-OUT'!M12+'TIE-OUT'!K12)+(RECLASS!K12+RECLASS!I12)</f>
        <v>4052467.4099999997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2023.73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81431547</v>
      </c>
      <c r="E13" s="38">
        <f t="shared" si="0"/>
        <v>248866038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6353450</v>
      </c>
      <c r="I13" s="38">
        <f>'EAST-EGM-GL'!I13+'EAST-LRC-GL'!I13</f>
        <v>20666392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75078097</v>
      </c>
      <c r="M13" s="38">
        <f>'EAST-EGM-GL'!M13+'EAST-LRC-GL'!M13</f>
        <v>228199646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3152390.87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3790661.5</v>
      </c>
      <c r="J15" s="60">
        <f>'EAST-EGM-GL'!J15+'EAST-LRC-GL'!J15</f>
        <v>0</v>
      </c>
      <c r="K15" s="38">
        <f>'EAST-EGM-GL'!K15+'EAST-LRC-GL'!K15</f>
        <v>-281493.94</v>
      </c>
      <c r="L15" s="60">
        <f>'EAST-EGM-GL'!L15+'EAST-LRC-GL'!L15</f>
        <v>0</v>
      </c>
      <c r="M15" s="38">
        <f>'EAST-EGM-GL'!M15+'EAST-LRC-GL'!M15</f>
        <v>-326.58999999999997</v>
      </c>
      <c r="N15" s="60">
        <f>'EAST-EGM-GL'!N15+'EAST-LRC-GL'!N15</f>
        <v>0</v>
      </c>
      <c r="O15" s="38">
        <f>'EAST-EGM-GL'!O15+'EAST-LRC-GL'!O15</f>
        <v>-212994.57</v>
      </c>
      <c r="P15" s="60">
        <f>'EAST-EGM-GL'!P15+'EAST-LRC-GL'!P15</f>
        <v>0</v>
      </c>
      <c r="Q15" s="38">
        <f>'EAST-EGM-GL'!Q15+'EAST-LRC-GL'!Q15</f>
        <v>-283535.40999999997</v>
      </c>
      <c r="R15" s="60">
        <f>'EAST-EGM-GL'!R15+'EAST-LRC-GL'!R15</f>
        <v>0</v>
      </c>
      <c r="S15" s="38">
        <f>'EAST-EGM-GL'!S15+'EAST-LRC-GL'!S15</f>
        <v>140079.88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204484391</v>
      </c>
      <c r="E16" s="39">
        <f t="shared" si="1"/>
        <v>612945537.74999988</v>
      </c>
      <c r="F16" s="61">
        <f t="shared" si="1"/>
        <v>0</v>
      </c>
      <c r="G16" s="39">
        <f t="shared" si="1"/>
        <v>3792506.4099999997</v>
      </c>
      <c r="H16" s="61">
        <f t="shared" si="1"/>
        <v>190280570</v>
      </c>
      <c r="I16" s="39">
        <f t="shared" si="1"/>
        <v>566338841.64999998</v>
      </c>
      <c r="J16" s="61">
        <f t="shared" si="1"/>
        <v>374910</v>
      </c>
      <c r="K16" s="39">
        <f t="shared" si="1"/>
        <v>2869261.69</v>
      </c>
      <c r="L16" s="61">
        <f t="shared" si="1"/>
        <v>13812383</v>
      </c>
      <c r="M16" s="39">
        <f t="shared" si="1"/>
        <v>36977777.479999989</v>
      </c>
      <c r="N16" s="61">
        <f t="shared" si="1"/>
        <v>30892</v>
      </c>
      <c r="O16" s="39">
        <f t="shared" si="1"/>
        <v>2533206.19</v>
      </c>
      <c r="P16" s="61">
        <f t="shared" si="1"/>
        <v>5316</v>
      </c>
      <c r="Q16" s="39">
        <f t="shared" si="1"/>
        <v>348035.75000000006</v>
      </c>
      <c r="R16" s="61">
        <f t="shared" si="1"/>
        <v>-19680</v>
      </c>
      <c r="S16" s="39">
        <f t="shared" si="1"/>
        <v>85908.58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-130777121</v>
      </c>
      <c r="E19" s="38">
        <f t="shared" si="2"/>
        <v>-375187146.25999999</v>
      </c>
      <c r="F19" s="64">
        <f>('TIE-OUT'!L19+'TIE-OUT'!J19)+(RECLASS!J19+RECLASS!H19)</f>
        <v>0</v>
      </c>
      <c r="G19" s="68">
        <f>('TIE-OUT'!M19+'TIE-OUT'!K19)+(RECLASS!K19+RECLASS!I19)</f>
        <v>871500</v>
      </c>
      <c r="H19" s="60">
        <f>'EAST-EGM-GL'!H19+'EAST-LRC-GL'!H19</f>
        <v>-181587399</v>
      </c>
      <c r="I19" s="38">
        <f>'EAST-EGM-GL'!I19+'EAST-LRC-GL'!I19</f>
        <v>-528887296.08999997</v>
      </c>
      <c r="J19" s="60">
        <f>'EAST-EGM-GL'!J19+'EAST-LRC-GL'!J19</f>
        <v>-1779844</v>
      </c>
      <c r="K19" s="38">
        <f>'EAST-EGM-GL'!K19+'EAST-LRC-GL'!K19</f>
        <v>-8708237.9400000013</v>
      </c>
      <c r="L19" s="60">
        <f>'EAST-EGM-GL'!L19+'EAST-LRC-GL'!L19</f>
        <v>53995444</v>
      </c>
      <c r="M19" s="38">
        <f>'EAST-EGM-GL'!M19+'EAST-LRC-GL'!M19</f>
        <v>162616508.44999999</v>
      </c>
      <c r="N19" s="60">
        <f>'EAST-EGM-GL'!N19+'EAST-LRC-GL'!N19</f>
        <v>-176007</v>
      </c>
      <c r="O19" s="38">
        <f>'EAST-EGM-GL'!O19+'EAST-LRC-GL'!O19</f>
        <v>4162262.63</v>
      </c>
      <c r="P19" s="60">
        <f>'EAST-EGM-GL'!P19+'EAST-LRC-GL'!P19</f>
        <v>-1367400</v>
      </c>
      <c r="Q19" s="38">
        <f>'EAST-EGM-GL'!Q19+'EAST-LRC-GL'!Q19</f>
        <v>-5326377.16</v>
      </c>
      <c r="R19" s="60">
        <f>'EAST-EGM-GL'!R19+'EAST-LRC-GL'!R19</f>
        <v>138085</v>
      </c>
      <c r="S19" s="38">
        <f>'EAST-EGM-GL'!S19+'EAST-LRC-GL'!S19</f>
        <v>84493.85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-8815446.7400000002</v>
      </c>
      <c r="F20" s="60">
        <f>('TIE-OUT'!L20+'TIE-OUT'!J20)+(RECLASS!J20+RECLASS!H20)</f>
        <v>0</v>
      </c>
      <c r="G20" s="38">
        <f>('TIE-OUT'!M20+'TIE-OUT'!K20)+(RECLASS!K20+RECLASS!I20)</f>
        <v>-8453526.7400000002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-361920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-76267756</v>
      </c>
      <c r="E21" s="38">
        <f t="shared" si="2"/>
        <v>-231845634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-1093147</v>
      </c>
      <c r="I21" s="38">
        <f>'EAST-EGM-GL'!I21+'EAST-LRC-GL'!I21</f>
        <v>-3324279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-75174609</v>
      </c>
      <c r="M21" s="38">
        <f>'EAST-EGM-GL'!M21+'EAST-LRC-GL'!M21</f>
        <v>-228521355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542981</v>
      </c>
      <c r="E23" s="38">
        <f t="shared" si="2"/>
        <v>1619386.2530000003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899719</v>
      </c>
      <c r="I23" s="38">
        <f>'EAST-EGM-GL'!I23+'EAST-LRC-GL'!I23</f>
        <v>2536307.861</v>
      </c>
      <c r="J23" s="60">
        <f>'EAST-EGM-GL'!J23+'EAST-LRC-GL'!J23</f>
        <v>-184666</v>
      </c>
      <c r="K23" s="38">
        <f>'EAST-EGM-GL'!K23+'EAST-LRC-GL'!K23</f>
        <v>-520573.45400000003</v>
      </c>
      <c r="L23" s="60">
        <f>'EAST-EGM-GL'!L23+'EAST-LRC-GL'!L23</f>
        <v>-186160</v>
      </c>
      <c r="M23" s="38">
        <f>'EAST-EGM-GL'!M23+'EAST-LRC-GL'!M23</f>
        <v>-436062.234</v>
      </c>
      <c r="N23" s="60">
        <f>'EAST-EGM-GL'!N23+'EAST-LRC-GL'!N23</f>
        <v>11805</v>
      </c>
      <c r="O23" s="38">
        <f>'EAST-EGM-GL'!O23+'EAST-LRC-GL'!O23</f>
        <v>33278.300000000003</v>
      </c>
      <c r="P23" s="60">
        <f>'EAST-EGM-GL'!P23+'EAST-LRC-GL'!P23</f>
        <v>1672</v>
      </c>
      <c r="Q23" s="38">
        <f>'EAST-EGM-GL'!Q23+'EAST-LRC-GL'!Q23</f>
        <v>4713.37</v>
      </c>
      <c r="R23" s="60">
        <f>'EAST-EGM-GL'!R23+'EAST-LRC-GL'!R23</f>
        <v>611</v>
      </c>
      <c r="S23" s="38">
        <f>'EAST-EGM-GL'!S23+'EAST-LRC-GL'!S23</f>
        <v>1722.41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-206501896</v>
      </c>
      <c r="E24" s="39">
        <f t="shared" si="3"/>
        <v>-614228840.74699998</v>
      </c>
      <c r="F24" s="61">
        <f t="shared" si="3"/>
        <v>0</v>
      </c>
      <c r="G24" s="39">
        <f t="shared" si="3"/>
        <v>-7582026.7400000002</v>
      </c>
      <c r="H24" s="61">
        <f t="shared" si="3"/>
        <v>-181780827</v>
      </c>
      <c r="I24" s="39">
        <f t="shared" si="3"/>
        <v>-529675267.22899997</v>
      </c>
      <c r="J24" s="61">
        <f t="shared" si="3"/>
        <v>-1964510</v>
      </c>
      <c r="K24" s="39">
        <f t="shared" si="3"/>
        <v>-9590731.3940000013</v>
      </c>
      <c r="L24" s="61">
        <f t="shared" si="3"/>
        <v>-21365325</v>
      </c>
      <c r="M24" s="39">
        <f t="shared" si="3"/>
        <v>-66340908.784000009</v>
      </c>
      <c r="N24" s="61">
        <f t="shared" si="3"/>
        <v>-164202</v>
      </c>
      <c r="O24" s="39">
        <f t="shared" si="3"/>
        <v>4195540.93</v>
      </c>
      <c r="P24" s="61">
        <f t="shared" si="3"/>
        <v>-1365728</v>
      </c>
      <c r="Q24" s="39">
        <f t="shared" si="3"/>
        <v>-5321663.79</v>
      </c>
      <c r="R24" s="61">
        <f t="shared" si="3"/>
        <v>138696</v>
      </c>
      <c r="S24" s="39">
        <f t="shared" si="3"/>
        <v>86216.260000000009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688056</v>
      </c>
      <c r="E27" s="38">
        <f>SUM(G27,I27,K27,M27,O27,Q27,S27,U27,W27,Y27,AA27,AC27,AE27)</f>
        <v>1449601.1800000002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688056</v>
      </c>
      <c r="I27" s="38">
        <f>'EAST-EGM-GL'!I27+'EAST-LRC-GL'!I27</f>
        <v>1808899.2200000002</v>
      </c>
      <c r="J27" s="60">
        <f>'EAST-EGM-GL'!J27+'EAST-LRC-GL'!J27</f>
        <v>0</v>
      </c>
      <c r="K27" s="38">
        <f>'EAST-EGM-GL'!K27+'EAST-LRC-GL'!K27</f>
        <v>-359298.04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-1676956</v>
      </c>
      <c r="E28" s="38">
        <f>SUM(G28,I28,K28,M28,O28,Q28,S28,U28,W28,Y28,AA28,AC28,AE28)</f>
        <v>-4337653.38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-1673407</v>
      </c>
      <c r="I28" s="38">
        <f>'EAST-EGM-GL'!I28+'EAST-LRC-GL'!I28</f>
        <v>-4749083.67</v>
      </c>
      <c r="J28" s="60">
        <f>'EAST-EGM-GL'!J28+'EAST-LRC-GL'!J28</f>
        <v>-3549</v>
      </c>
      <c r="K28" s="38">
        <f>'EAST-EGM-GL'!K28+'EAST-LRC-GL'!K28</f>
        <v>411430.29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-988900</v>
      </c>
      <c r="E29" s="39">
        <f t="shared" si="4"/>
        <v>-2888052.1999999997</v>
      </c>
      <c r="F29" s="61">
        <f t="shared" si="4"/>
        <v>0</v>
      </c>
      <c r="G29" s="39">
        <f t="shared" si="4"/>
        <v>0</v>
      </c>
      <c r="H29" s="61">
        <f t="shared" si="4"/>
        <v>-985351</v>
      </c>
      <c r="I29" s="39">
        <f t="shared" si="4"/>
        <v>-2940184.4499999997</v>
      </c>
      <c r="J29" s="61">
        <f t="shared" si="4"/>
        <v>-3549</v>
      </c>
      <c r="K29" s="39">
        <f t="shared" si="4"/>
        <v>52132.25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-1601758</v>
      </c>
      <c r="E32" s="38">
        <f t="shared" si="5"/>
        <v>-4547977.5109999999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-276389</v>
      </c>
      <c r="I32" s="38">
        <f>'EAST-EGM-GL'!I32+'EAST-LRC-GL'!I32</f>
        <v>-760660.59100000001</v>
      </c>
      <c r="J32" s="60">
        <f>'EAST-EGM-GL'!J32+'EAST-LRC-GL'!J32</f>
        <v>-1812918</v>
      </c>
      <c r="K32" s="38">
        <f>'EAST-EGM-GL'!K32+'EAST-LRC-GL'!K32</f>
        <v>-5129095.8420000002</v>
      </c>
      <c r="L32" s="60">
        <f>'EAST-EGM-GL'!L32+'EAST-LRC-GL'!L32</f>
        <v>948188</v>
      </c>
      <c r="M32" s="38">
        <f>'EAST-EGM-GL'!M32+'EAST-LRC-GL'!M32</f>
        <v>2640320.2620000001</v>
      </c>
      <c r="N32" s="60">
        <f>'EAST-EGM-GL'!N32+'EAST-LRC-GL'!N32</f>
        <v>-230814</v>
      </c>
      <c r="O32" s="38">
        <f>'EAST-EGM-GL'!O32+'EAST-LRC-GL'!O32</f>
        <v>-650664.67000000004</v>
      </c>
      <c r="P32" s="60">
        <f>'EAST-EGM-GL'!P32+'EAST-LRC-GL'!P32</f>
        <v>605642</v>
      </c>
      <c r="Q32" s="38">
        <f>'EAST-EGM-GL'!Q32+'EAST-LRC-GL'!Q32</f>
        <v>1707304.8</v>
      </c>
      <c r="R32" s="60">
        <f>'EAST-EGM-GL'!R32+'EAST-LRC-GL'!R32</f>
        <v>-835467</v>
      </c>
      <c r="S32" s="38">
        <f>'EAST-EGM-GL'!S32+'EAST-LRC-GL'!S32</f>
        <v>-2355181.4700000002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-741192</v>
      </c>
      <c r="E33" s="38">
        <f t="shared" si="5"/>
        <v>-1768301.6500000001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-287930</v>
      </c>
      <c r="K33" s="38">
        <f>'EAST-EGM-GL'!K33+'EAST-LRC-GL'!K33</f>
        <v>-863600.1</v>
      </c>
      <c r="L33" s="60">
        <f>'EAST-EGM-GL'!L33+'EAST-LRC-GL'!L33</f>
        <v>-129683</v>
      </c>
      <c r="M33" s="38">
        <f>'EAST-EGM-GL'!M33+'EAST-LRC-GL'!M33</f>
        <v>-401773.04</v>
      </c>
      <c r="N33" s="60">
        <f>'EAST-EGM-GL'!N33+'EAST-LRC-GL'!N33</f>
        <v>-213540</v>
      </c>
      <c r="O33" s="38">
        <f>'EAST-EGM-GL'!O33+'EAST-LRC-GL'!O33</f>
        <v>-185569.36</v>
      </c>
      <c r="P33" s="60">
        <f>'EAST-EGM-GL'!P33+'EAST-LRC-GL'!P33</f>
        <v>-108732</v>
      </c>
      <c r="Q33" s="38">
        <f>'EAST-EGM-GL'!Q33+'EAST-LRC-GL'!Q33</f>
        <v>-313556.14</v>
      </c>
      <c r="R33" s="60">
        <f>'EAST-EGM-GL'!R33+'EAST-LRC-GL'!R33</f>
        <v>-1307</v>
      </c>
      <c r="S33" s="38">
        <f>'EAST-EGM-GL'!S33+'EAST-LRC-GL'!S33</f>
        <v>-3803.01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555430</v>
      </c>
      <c r="E34" s="38">
        <f t="shared" si="5"/>
        <v>1136949.31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220850</v>
      </c>
      <c r="K34" s="38">
        <f>'EAST-EGM-GL'!K34+'EAST-LRC-GL'!K34</f>
        <v>641401.30000000005</v>
      </c>
      <c r="L34" s="60">
        <f>'EAST-EGM-GL'!L34+'EAST-LRC-GL'!L34</f>
        <v>103314</v>
      </c>
      <c r="M34" s="38">
        <f>'EAST-EGM-GL'!M34+'EAST-LRC-GL'!M34</f>
        <v>306150.32</v>
      </c>
      <c r="N34" s="60">
        <f>'EAST-EGM-GL'!N34+'EAST-LRC-GL'!N34</f>
        <v>197291</v>
      </c>
      <c r="O34" s="38">
        <f>'EAST-EGM-GL'!O34+'EAST-LRC-GL'!O34</f>
        <v>133652.57</v>
      </c>
      <c r="P34" s="60">
        <f>'EAST-EGM-GL'!P34+'EAST-LRC-GL'!P34</f>
        <v>27314</v>
      </c>
      <c r="Q34" s="38">
        <f>'EAST-EGM-GL'!Q34+'EAST-LRC-GL'!Q34</f>
        <v>35828.730000000003</v>
      </c>
      <c r="R34" s="60">
        <f>'EAST-EGM-GL'!R34+'EAST-LRC-GL'!R34</f>
        <v>6661</v>
      </c>
      <c r="S34" s="38">
        <f>'EAST-EGM-GL'!S34+'EAST-LRC-GL'!S34</f>
        <v>19916.39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-307045</v>
      </c>
      <c r="E35" s="38">
        <f t="shared" si="5"/>
        <v>-285850.99</v>
      </c>
      <c r="F35" s="81">
        <f>('TIE-OUT'!L35+'TIE-OUT'!J35)+(RECLASS!J35+RECLASS!H35)</f>
        <v>0</v>
      </c>
      <c r="G35" s="82">
        <f>('TIE-OUT'!M35+'TIE-OUT'!K35)+(RECLASS!K35+RECLASS!I35)</f>
        <v>-285851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-307045</v>
      </c>
      <c r="O35" s="38">
        <f>'EAST-EGM-GL'!O35+'EAST-LRC-GL'!O35</f>
        <v>0.01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-2094565</v>
      </c>
      <c r="E36" s="39">
        <f t="shared" si="6"/>
        <v>-5465180.841</v>
      </c>
      <c r="F36" s="61">
        <f t="shared" si="6"/>
        <v>0</v>
      </c>
      <c r="G36" s="39">
        <f t="shared" si="6"/>
        <v>-285851</v>
      </c>
      <c r="H36" s="61">
        <f t="shared" si="6"/>
        <v>-276389</v>
      </c>
      <c r="I36" s="39">
        <f t="shared" si="6"/>
        <v>-760660.59100000001</v>
      </c>
      <c r="J36" s="61">
        <f t="shared" si="6"/>
        <v>-1879998</v>
      </c>
      <c r="K36" s="39">
        <f t="shared" si="6"/>
        <v>-5351294.642</v>
      </c>
      <c r="L36" s="61">
        <f t="shared" si="6"/>
        <v>921819</v>
      </c>
      <c r="M36" s="39">
        <f t="shared" si="6"/>
        <v>2544697.5419999999</v>
      </c>
      <c r="N36" s="61">
        <f t="shared" si="6"/>
        <v>-554108</v>
      </c>
      <c r="O36" s="39">
        <f t="shared" si="6"/>
        <v>-702581.45</v>
      </c>
      <c r="P36" s="61">
        <f t="shared" si="6"/>
        <v>524224</v>
      </c>
      <c r="Q36" s="39">
        <f t="shared" si="6"/>
        <v>1429577.3900000001</v>
      </c>
      <c r="R36" s="61">
        <f t="shared" si="6"/>
        <v>-830113</v>
      </c>
      <c r="S36" s="39">
        <f t="shared" si="6"/>
        <v>-2339068.09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2913707</v>
      </c>
      <c r="E39" s="38">
        <f t="shared" si="7"/>
        <v>8411011.120000001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644794</v>
      </c>
      <c r="I39" s="38">
        <f>'EAST-EGM-GL'!I39+'EAST-LRC-GL'!I39</f>
        <v>1817674.29</v>
      </c>
      <c r="J39" s="60">
        <f>'EAST-EGM-GL'!J39+'EAST-LRC-GL'!J39</f>
        <v>318786</v>
      </c>
      <c r="K39" s="38">
        <f>'EAST-EGM-GL'!K39+'EAST-LRC-GL'!K39</f>
        <v>898657.74</v>
      </c>
      <c r="L39" s="60">
        <f>'EAST-EGM-GL'!L39+'EAST-LRC-GL'!L39</f>
        <v>-37110</v>
      </c>
      <c r="M39" s="38">
        <f>'EAST-EGM-GL'!M39+'EAST-LRC-GL'!M39</f>
        <v>-104613.09</v>
      </c>
      <c r="N39" s="60">
        <f>'EAST-EGM-GL'!N39+'EAST-LRC-GL'!N39</f>
        <v>157123</v>
      </c>
      <c r="O39" s="38">
        <f>'EAST-EGM-GL'!O39+'EAST-LRC-GL'!O39</f>
        <v>640259.73</v>
      </c>
      <c r="P39" s="60">
        <f>'EAST-EGM-GL'!P39+'EAST-LRC-GL'!P39</f>
        <v>-177870</v>
      </c>
      <c r="Q39" s="38">
        <f>'EAST-EGM-GL'!Q39+'EAST-LRC-GL'!Q39</f>
        <v>-501474.45</v>
      </c>
      <c r="R39" s="60">
        <f>'EAST-EGM-GL'!R39+'EAST-LRC-GL'!R39</f>
        <v>2007984</v>
      </c>
      <c r="S39" s="38">
        <f>'EAST-EGM-GL'!S39+'EAST-LRC-GL'!S39</f>
        <v>5660506.9000000004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-864351</v>
      </c>
      <c r="E40" s="38">
        <f t="shared" si="7"/>
        <v>-2627680.3699999996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-136178</v>
      </c>
      <c r="I40" s="38">
        <f>'EAST-EGM-GL'!I40+'EAST-LRC-GL'!I40</f>
        <v>-352887.76</v>
      </c>
      <c r="J40" s="60">
        <f>'EAST-EGM-GL'!J40+'EAST-LRC-GL'!J40</f>
        <v>-325678</v>
      </c>
      <c r="K40" s="38">
        <f>'EAST-EGM-GL'!K40+'EAST-LRC-GL'!K40</f>
        <v>131930.32</v>
      </c>
      <c r="L40" s="60">
        <f>'EAST-EGM-GL'!L40+'EAST-LRC-GL'!L40</f>
        <v>70007</v>
      </c>
      <c r="M40" s="38">
        <f>'EAST-EGM-GL'!M40+'EAST-LRC-GL'!M40</f>
        <v>0.02</v>
      </c>
      <c r="N40" s="60">
        <f>'EAST-EGM-GL'!N40+'EAST-LRC-GL'!N40</f>
        <v>452045</v>
      </c>
      <c r="O40" s="38">
        <f>'EAST-EGM-GL'!O40+'EAST-LRC-GL'!O40</f>
        <v>199575.04000000001</v>
      </c>
      <c r="P40" s="60">
        <f>'EAST-EGM-GL'!P40+'EAST-LRC-GL'!P40</f>
        <v>-1578</v>
      </c>
      <c r="Q40" s="38">
        <f>'EAST-EGM-GL'!Q40+'EAST-LRC-GL'!Q40</f>
        <v>-4448.38</v>
      </c>
      <c r="R40" s="60">
        <f>'EAST-EGM-GL'!R40+'EAST-LRC-GL'!R40</f>
        <v>-922969</v>
      </c>
      <c r="S40" s="38">
        <f>'EAST-EGM-GL'!S40+'EAST-LRC-GL'!S40</f>
        <v>-2601849.61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-864351</v>
      </c>
      <c r="E42" s="39">
        <f t="shared" si="8"/>
        <v>-2627680.3699999996</v>
      </c>
      <c r="F42" s="61">
        <f t="shared" si="8"/>
        <v>0</v>
      </c>
      <c r="G42" s="39">
        <f t="shared" si="8"/>
        <v>0</v>
      </c>
      <c r="H42" s="61">
        <f t="shared" si="8"/>
        <v>-136178</v>
      </c>
      <c r="I42" s="39">
        <f t="shared" si="8"/>
        <v>-352887.76</v>
      </c>
      <c r="J42" s="61">
        <f t="shared" si="8"/>
        <v>-325678</v>
      </c>
      <c r="K42" s="39">
        <f t="shared" si="8"/>
        <v>131930.32</v>
      </c>
      <c r="L42" s="61">
        <f t="shared" si="8"/>
        <v>70007</v>
      </c>
      <c r="M42" s="39">
        <f t="shared" si="8"/>
        <v>0.02</v>
      </c>
      <c r="N42" s="61">
        <f t="shared" si="8"/>
        <v>452045</v>
      </c>
      <c r="O42" s="39">
        <f t="shared" si="8"/>
        <v>199575.04000000001</v>
      </c>
      <c r="P42" s="61">
        <f t="shared" si="8"/>
        <v>-1578</v>
      </c>
      <c r="Q42" s="39">
        <f t="shared" si="8"/>
        <v>-4448.38</v>
      </c>
      <c r="R42" s="61">
        <f t="shared" si="8"/>
        <v>-922969</v>
      </c>
      <c r="S42" s="39">
        <f t="shared" si="8"/>
        <v>-2601849.61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2049356</v>
      </c>
      <c r="E43" s="39">
        <f t="shared" si="9"/>
        <v>5783330.7500000019</v>
      </c>
      <c r="F43" s="61">
        <f t="shared" si="9"/>
        <v>0</v>
      </c>
      <c r="G43" s="39">
        <f t="shared" si="9"/>
        <v>0</v>
      </c>
      <c r="H43" s="61">
        <f t="shared" si="9"/>
        <v>508616</v>
      </c>
      <c r="I43" s="39">
        <f t="shared" si="9"/>
        <v>1464786.53</v>
      </c>
      <c r="J43" s="61">
        <f t="shared" si="9"/>
        <v>-6892</v>
      </c>
      <c r="K43" s="39">
        <f t="shared" si="9"/>
        <v>1030588.06</v>
      </c>
      <c r="L43" s="61">
        <f t="shared" si="9"/>
        <v>32897</v>
      </c>
      <c r="M43" s="39">
        <f t="shared" si="9"/>
        <v>-104613.06999999999</v>
      </c>
      <c r="N43" s="61">
        <f t="shared" si="9"/>
        <v>609168</v>
      </c>
      <c r="O43" s="39">
        <f t="shared" si="9"/>
        <v>839834.77</v>
      </c>
      <c r="P43" s="61">
        <f t="shared" si="9"/>
        <v>-179448</v>
      </c>
      <c r="Q43" s="39">
        <f t="shared" si="9"/>
        <v>-505922.83</v>
      </c>
      <c r="R43" s="61">
        <f t="shared" si="9"/>
        <v>1085015</v>
      </c>
      <c r="S43" s="39">
        <f t="shared" si="9"/>
        <v>3058657.2900000005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3051614</v>
      </c>
      <c r="E49" s="38">
        <f>SUM(G49,I49,K49,M49,O49,Q49,S49,U49,W49,Y49,AA49,AC49,AE49)</f>
        <v>8602499.8640000001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-7746619</v>
      </c>
      <c r="I49" s="38">
        <f>'EAST-EGM-GL'!I49+'EAST-LRC-GL'!I49</f>
        <v>-21837718.960999999</v>
      </c>
      <c r="J49" s="60">
        <f>'EAST-EGM-GL'!J49+'EAST-LRC-GL'!J49</f>
        <v>3480039</v>
      </c>
      <c r="K49" s="38">
        <f>'EAST-EGM-GL'!K49+'EAST-LRC-GL'!K49</f>
        <v>9810229.9409999996</v>
      </c>
      <c r="L49" s="60">
        <f>'EAST-EGM-GL'!L49+'EAST-LRC-GL'!L49</f>
        <v>6598226</v>
      </c>
      <c r="M49" s="38">
        <f>'EAST-EGM-GL'!M49+'EAST-LRC-GL'!M49</f>
        <v>18600399.094000001</v>
      </c>
      <c r="N49" s="60">
        <f>'EAST-EGM-GL'!N49+'EAST-LRC-GL'!N49</f>
        <v>78250</v>
      </c>
      <c r="O49" s="38">
        <f>'EAST-EGM-GL'!O49+'EAST-LRC-GL'!O49</f>
        <v>220586.75</v>
      </c>
      <c r="P49" s="60">
        <f>'EAST-EGM-GL'!P49+'EAST-LRC-GL'!P49</f>
        <v>1015636</v>
      </c>
      <c r="Q49" s="38">
        <f>'EAST-EGM-GL'!Q49+'EAST-LRC-GL'!Q49</f>
        <v>2863077.88</v>
      </c>
      <c r="R49" s="60">
        <f>'EAST-EGM-GL'!R49+'EAST-LRC-GL'!R49</f>
        <v>-373918</v>
      </c>
      <c r="S49" s="38">
        <f>'EAST-EGM-GL'!S49+'EAST-LRC-GL'!S49</f>
        <v>-1054074.8400000001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-542981</v>
      </c>
      <c r="E51" s="38">
        <f>SUM(G51,I51,K51,M51,O51,Q51,S51,U51,W51,Y51,AA51,AC51,AE51)</f>
        <v>-1619386.2530000003</v>
      </c>
      <c r="F51" s="60">
        <f>('TIE-OUT'!L51+'TIE-OUT'!J51)+(RECLASS!J51+RECLASS!H51)</f>
        <v>0</v>
      </c>
      <c r="G51" s="38">
        <f>('TIE-OUT'!M51+'TIE-OUT'!K51)+(RECLASS!K51+RECLASS!I51)</f>
        <v>426799</v>
      </c>
      <c r="H51" s="60">
        <f>'EAST-EGM-GL'!H51+'EAST-LRC-GL'!H51</f>
        <v>-899719</v>
      </c>
      <c r="I51" s="38">
        <f>'EAST-EGM-GL'!I51+'EAST-LRC-GL'!I51</f>
        <v>-2536307.861</v>
      </c>
      <c r="J51" s="60">
        <f>'EAST-EGM-GL'!J51+'EAST-LRC-GL'!J51</f>
        <v>184666</v>
      </c>
      <c r="K51" s="38">
        <f>'EAST-EGM-GL'!K51+'EAST-LRC-GL'!K51</f>
        <v>520573.45400000003</v>
      </c>
      <c r="L51" s="60">
        <f>'EAST-EGM-GL'!L51+'EAST-LRC-GL'!L51</f>
        <v>3286</v>
      </c>
      <c r="M51" s="38">
        <f>'EAST-EGM-GL'!M51+'EAST-LRC-GL'!M51</f>
        <v>9263.2340000000004</v>
      </c>
      <c r="N51" s="60">
        <f>'EAST-EGM-GL'!N51+'EAST-LRC-GL'!N51</f>
        <v>171069</v>
      </c>
      <c r="O51" s="38">
        <f>'EAST-EGM-GL'!O51+'EAST-LRC-GL'!O51</f>
        <v>393520.7</v>
      </c>
      <c r="P51" s="60">
        <f>'EAST-EGM-GL'!P51+'EAST-LRC-GL'!P51</f>
        <v>-1672</v>
      </c>
      <c r="Q51" s="38">
        <f>'EAST-EGM-GL'!Q51+'EAST-LRC-GL'!Q51</f>
        <v>-431512.37</v>
      </c>
      <c r="R51" s="60">
        <f>'EAST-EGM-GL'!R51+'EAST-LRC-GL'!R51</f>
        <v>-611</v>
      </c>
      <c r="S51" s="38">
        <f>'EAST-EGM-GL'!S51+'EAST-LRC-GL'!S51</f>
        <v>-1722.41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-132664007</v>
      </c>
      <c r="E54" s="38">
        <f>SUM(G54,I54,K54,M54,O54,Q54,S54,U54,W54,Y54,AA54,AC54,AE54)</f>
        <v>-1611459.5400000003</v>
      </c>
      <c r="F54" s="64">
        <f>('TIE-OUT'!L54+'TIE-OUT'!J54)+(RECLASS!J54+RECLASS!H54)</f>
        <v>0</v>
      </c>
      <c r="G54" s="68">
        <f>('TIE-OUT'!M54+'TIE-OUT'!K54)+(RECLASS!K54+RECLASS!I54)</f>
        <v>90268</v>
      </c>
      <c r="H54" s="60">
        <f>'EAST-EGM-GL'!H54+'EAST-LRC-GL'!H54</f>
        <v>-142190971</v>
      </c>
      <c r="I54" s="38">
        <f>'EAST-EGM-GL'!I54+'EAST-LRC-GL'!I54</f>
        <v>-2426022.89</v>
      </c>
      <c r="J54" s="60">
        <f>'EAST-EGM-GL'!J54+'EAST-LRC-GL'!J54</f>
        <v>15596564</v>
      </c>
      <c r="K54" s="38">
        <f>'EAST-EGM-GL'!K54+'EAST-LRC-GL'!K54</f>
        <v>391731.19</v>
      </c>
      <c r="L54" s="60">
        <f>'EAST-EGM-GL'!L54+'EAST-LRC-GL'!L54</f>
        <v>-2090517</v>
      </c>
      <c r="M54" s="38">
        <f>'EAST-EGM-GL'!M54+'EAST-LRC-GL'!M54</f>
        <v>275492.09000000003</v>
      </c>
      <c r="N54" s="60">
        <f>'EAST-EGM-GL'!N54+'EAST-LRC-GL'!N54</f>
        <v>967941</v>
      </c>
      <c r="O54" s="38">
        <f>'EAST-EGM-GL'!O54+'EAST-LRC-GL'!O54</f>
        <v>-32070.85</v>
      </c>
      <c r="P54" s="60">
        <f>'EAST-EGM-GL'!P54+'EAST-LRC-GL'!P54</f>
        <v>-465671</v>
      </c>
      <c r="Q54" s="38">
        <f>'EAST-EGM-GL'!Q54+'EAST-LRC-GL'!Q54</f>
        <v>-22623.06</v>
      </c>
      <c r="R54" s="60">
        <f>'EAST-EGM-GL'!R54+'EAST-LRC-GL'!R54</f>
        <v>-4481353</v>
      </c>
      <c r="S54" s="38">
        <f>'EAST-EGM-GL'!S54+'EAST-LRC-GL'!S54</f>
        <v>111765.98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-6742378.5100000007</v>
      </c>
      <c r="F55" s="81">
        <f>('TIE-OUT'!L55+'TIE-OUT'!J55)+(RECLASS!J55+RECLASS!H55)</f>
        <v>0</v>
      </c>
      <c r="G55" s="82">
        <f>('TIE-OUT'!M55+'TIE-OUT'!K55)+(RECLASS!K55+RECLASS!I55)</f>
        <v>447284</v>
      </c>
      <c r="H55" s="60">
        <f>'EAST-EGM-GL'!H55+'EAST-LRC-GL'!H55</f>
        <v>0</v>
      </c>
      <c r="I55" s="38">
        <f>'EAST-EGM-GL'!I55+'EAST-LRC-GL'!I55</f>
        <v>-7307896.2800000003</v>
      </c>
      <c r="J55" s="60">
        <f>'EAST-EGM-GL'!J55+'EAST-LRC-GL'!J55</f>
        <v>0</v>
      </c>
      <c r="K55" s="38">
        <f>'EAST-EGM-GL'!K55+'EAST-LRC-GL'!K55</f>
        <v>107491.96</v>
      </c>
      <c r="L55" s="60">
        <f>'EAST-EGM-GL'!L55+'EAST-LRC-GL'!L55</f>
        <v>0</v>
      </c>
      <c r="M55" s="38">
        <f>'EAST-EGM-GL'!M55+'EAST-LRC-GL'!M55</f>
        <v>10741.81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-132664007</v>
      </c>
      <c r="E56" s="39">
        <f t="shared" si="10"/>
        <v>-8353838.0500000007</v>
      </c>
      <c r="F56" s="61">
        <f t="shared" si="10"/>
        <v>0</v>
      </c>
      <c r="G56" s="39">
        <f t="shared" si="10"/>
        <v>537552</v>
      </c>
      <c r="H56" s="61">
        <f t="shared" si="10"/>
        <v>-142190971</v>
      </c>
      <c r="I56" s="39">
        <f t="shared" si="10"/>
        <v>-9733919.1699999999</v>
      </c>
      <c r="J56" s="61">
        <f t="shared" si="10"/>
        <v>15596564</v>
      </c>
      <c r="K56" s="39">
        <f t="shared" si="10"/>
        <v>499223.15</v>
      </c>
      <c r="L56" s="61">
        <f t="shared" si="10"/>
        <v>-2090517</v>
      </c>
      <c r="M56" s="39">
        <f t="shared" si="10"/>
        <v>286233.90000000002</v>
      </c>
      <c r="N56" s="61">
        <f t="shared" si="10"/>
        <v>967941</v>
      </c>
      <c r="O56" s="39">
        <f t="shared" si="10"/>
        <v>-32070.85</v>
      </c>
      <c r="P56" s="61">
        <f t="shared" si="10"/>
        <v>-465671</v>
      </c>
      <c r="Q56" s="39">
        <f t="shared" si="10"/>
        <v>-22623.06</v>
      </c>
      <c r="R56" s="61">
        <f t="shared" si="10"/>
        <v>-4481353</v>
      </c>
      <c r="S56" s="39">
        <f t="shared" si="10"/>
        <v>111765.98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240000</v>
      </c>
      <c r="E59" s="38">
        <f>SUM(G59,I59,K59,M59,O59,Q59,S59,U59,W59,Y59,AA59,AC59,AE59)</f>
        <v>64735.5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240000</v>
      </c>
      <c r="I59" s="38">
        <f>'EAST-EGM-GL'!I59+'EAST-LRC-GL'!I59</f>
        <v>58564.91</v>
      </c>
      <c r="J59" s="60">
        <f>'EAST-EGM-GL'!J59+'EAST-LRC-GL'!J59</f>
        <v>0</v>
      </c>
      <c r="K59" s="38">
        <f>'EAST-EGM-GL'!K59+'EAST-LRC-GL'!K59</f>
        <v>6170.59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240000</v>
      </c>
      <c r="E61" s="39">
        <f t="shared" si="11"/>
        <v>64735.5</v>
      </c>
      <c r="F61" s="61">
        <f t="shared" si="11"/>
        <v>0</v>
      </c>
      <c r="G61" s="39">
        <f t="shared" si="11"/>
        <v>0</v>
      </c>
      <c r="H61" s="61">
        <f t="shared" si="11"/>
        <v>240000</v>
      </c>
      <c r="I61" s="39">
        <f t="shared" si="11"/>
        <v>58564.91</v>
      </c>
      <c r="J61" s="61">
        <f t="shared" si="11"/>
        <v>0</v>
      </c>
      <c r="K61" s="39">
        <f t="shared" si="11"/>
        <v>6170.59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-3410160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-3410160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-3410160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3114042.87</v>
      </c>
      <c r="F70" s="64">
        <f>('TIE-OUT'!L70+'TIE-OUT'!J70)+(RECLASS!J70+RECLASS!H70)</f>
        <v>0</v>
      </c>
      <c r="G70" s="68">
        <f>('TIE-OUT'!M70+'TIE-OUT'!K70)+(RECLASS!K70+RECLASS!I70)</f>
        <v>3114042.87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-1165618</v>
      </c>
      <c r="F71" s="81">
        <f>('TIE-OUT'!L71+'TIE-OUT'!J71)+(RECLASS!J71+RECLASS!H71)</f>
        <v>0</v>
      </c>
      <c r="G71" s="82">
        <f>('TIE-OUT'!M71+'TIE-OUT'!K71)+(RECLASS!K71+RECLASS!I71)</f>
        <v>-1165618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1948424.87</v>
      </c>
      <c r="F72" s="61">
        <f t="shared" si="13"/>
        <v>0</v>
      </c>
      <c r="G72" s="39">
        <f t="shared" si="13"/>
        <v>1948424.87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219208.90000000002</v>
      </c>
      <c r="F74" s="60">
        <f>('TIE-OUT'!L74+'TIE-OUT'!J74)+(RECLASS!J74+RECLASS!H74)</f>
        <v>0</v>
      </c>
      <c r="G74" s="60">
        <f>('TIE-OUT'!M74+'TIE-OUT'!K74)+(RECLASS!K74+RECLASS!I74)</f>
        <v>219208.90000000002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21922</v>
      </c>
      <c r="F75" s="60">
        <f>('TIE-OUT'!L75+'TIE-OUT'!J75)+(RECLASS!J75+RECLASS!H75)</f>
        <v>0</v>
      </c>
      <c r="G75" s="60">
        <f>('TIE-OUT'!M75+'TIE-OUT'!K75)+(RECLASS!K75+RECLASS!I75)</f>
        <v>21922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36956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15.5</v>
      </c>
      <c r="J76" s="60">
        <f>'EAST-EGM-GL'!J76+'EAST-LRC-GL'!J76</f>
        <v>0</v>
      </c>
      <c r="K76" s="38">
        <f>'EAST-EGM-GL'!K76+'EAST-LRC-GL'!K76</f>
        <v>-75</v>
      </c>
      <c r="L76" s="60">
        <f>'EAST-EGM-GL'!L76+'EAST-LRC-GL'!L76</f>
        <v>0</v>
      </c>
      <c r="M76" s="38">
        <f>'EAST-EGM-GL'!M76+'EAST-LRC-GL'!M76</f>
        <v>37240.26</v>
      </c>
      <c r="N76" s="60">
        <f>'EAST-EGM-GL'!N76+'EAST-LRC-GL'!N76</f>
        <v>0</v>
      </c>
      <c r="O76" s="38">
        <f>'EAST-EGM-GL'!O76+'EAST-LRC-GL'!O76</f>
        <v>-224.76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276559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-276559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-67500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-67500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232711.72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-7479.62</v>
      </c>
      <c r="J81" s="60">
        <f>'EAST-EGM-GL'!J81+'EAST-LRC-GL'!J81</f>
        <v>0</v>
      </c>
      <c r="K81" s="38">
        <f>'EAST-EGM-GL'!K81+'EAST-LRC-GL'!K81</f>
        <v>240191.34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-2767470.7370000873</v>
      </c>
      <c r="F82" s="91">
        <f>F16+F24+F29+F36+F43+F45+F47+F49</f>
        <v>0</v>
      </c>
      <c r="G82" s="92">
        <f>SUM(G72:G81)+G16+G24+G29+G36+G43+G45+G47+G49+G51+G56+G61+G66</f>
        <v>-644905.56000000052</v>
      </c>
      <c r="H82" s="91">
        <f>H16+H24+H29+H36+H43+H45+H47+H49</f>
        <v>0</v>
      </c>
      <c r="I82" s="92">
        <f>SUM(I72:I81)+I16+I24+I29+I36+I43+I45+I47+I49+I51+I56+I61+I66</f>
        <v>303170.70800000045</v>
      </c>
      <c r="J82" s="91">
        <f>J16+J24+J29+J36+J43+J45+J47+J49</f>
        <v>0</v>
      </c>
      <c r="K82" s="92">
        <f>SUM(K72:K81)+K16+K24+K29+K36+K43+K45+K47+K49+K51+K56+K61+K66</f>
        <v>-190289.56100000077</v>
      </c>
      <c r="L82" s="91">
        <f>L16+L24+L29+L36+L43+L45+L47+L49</f>
        <v>0</v>
      </c>
      <c r="M82" s="92">
        <f>SUM(M72:M81)+M16+M24+M29+M36+M43+M45+M47+M49+M51+M56+M61+M66</f>
        <v>-7989910.3440000219</v>
      </c>
      <c r="N82" s="91">
        <f>N16+N24+N29+N36+N43+N45+N47+N49</f>
        <v>0</v>
      </c>
      <c r="O82" s="92">
        <f>SUM(O72:O81)+O16+O24+O29+O36+O43+O45+O47+O49+O51+O56+O61+O66</f>
        <v>7447812.2800000003</v>
      </c>
      <c r="P82" s="91">
        <f>P16+P24+P29+P36+P43+P45+P47+P49</f>
        <v>0</v>
      </c>
      <c r="Q82" s="92">
        <f>SUM(Q72:Q81)+Q16+Q24+Q29+Q36+Q43+Q45+Q47+Q49+Q51+Q56+Q61+Q66</f>
        <v>-1641031.0300000003</v>
      </c>
      <c r="R82" s="91">
        <f>R16+R24+R29+R36+R43+R45+R47+R49</f>
        <v>0</v>
      </c>
      <c r="S82" s="92">
        <f>SUM(S72:S81)+S16+S24+S29+S36+S43+S45+S47+S49+S51+S56+S61+S66</f>
        <v>-52317.229999999588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-2767470.7369999071</v>
      </c>
      <c r="G84" s="14">
        <f>+'EAST-LRC-GL'!G82+'EAST-EGM-GL'!G82</f>
        <v>-644905.55999999924</v>
      </c>
      <c r="I84" s="14">
        <f>+'EAST-LRC-GL'!I82+'EAST-EGM-GL'!I82</f>
        <v>303170.70800000057</v>
      </c>
      <c r="K84" s="14">
        <f>+'EAST-LRC-GL'!K82+'EAST-EGM-GL'!K82</f>
        <v>-190289.56100000077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-15173.020000000019</v>
      </c>
      <c r="F86" s="145">
        <f>'EAST-EGM-GL'!F86+'EAST-LRC-GL'!F86</f>
        <v>0</v>
      </c>
      <c r="G86" s="145">
        <f>'EAST-EGM-GL'!G86+'EAST-LRC-GL'!G86</f>
        <v>-272021.02</v>
      </c>
      <c r="H86" s="145">
        <f>'EAST-EGM-GL'!H86+'EAST-LRC-GL'!H86</f>
        <v>0</v>
      </c>
      <c r="I86" s="145">
        <f>'EAST-EGM-GL'!I86+'EAST-LRC-GL'!I86</f>
        <v>701277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-444429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8173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8173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-7000.0200000000186</v>
      </c>
      <c r="F89" s="155">
        <f t="shared" si="16"/>
        <v>0</v>
      </c>
      <c r="G89" s="155">
        <f t="shared" si="16"/>
        <v>-272021.02</v>
      </c>
      <c r="H89" s="155">
        <f t="shared" si="16"/>
        <v>0</v>
      </c>
      <c r="I89" s="155">
        <f t="shared" si="16"/>
        <v>709450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-444429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-2774470.7570000873</v>
      </c>
      <c r="F91" s="160">
        <f t="shared" si="19"/>
        <v>0</v>
      </c>
      <c r="G91" s="160">
        <f t="shared" si="19"/>
        <v>-916926.58000000054</v>
      </c>
      <c r="H91" s="160">
        <f t="shared" si="19"/>
        <v>0</v>
      </c>
      <c r="I91" s="160">
        <f t="shared" si="19"/>
        <v>1012620.7080000004</v>
      </c>
      <c r="J91" s="160">
        <f t="shared" si="19"/>
        <v>0</v>
      </c>
      <c r="K91" s="160">
        <f t="shared" si="19"/>
        <v>-190289.56100000077</v>
      </c>
      <c r="L91" s="160">
        <f t="shared" si="19"/>
        <v>0</v>
      </c>
      <c r="M91" s="160">
        <f t="shared" si="19"/>
        <v>-8434339.3440000229</v>
      </c>
      <c r="N91" s="160">
        <f t="shared" ref="N91:AE91" si="20">+N82+N89</f>
        <v>0</v>
      </c>
      <c r="O91" s="160">
        <f t="shared" si="20"/>
        <v>7447812.2800000003</v>
      </c>
      <c r="P91" s="160">
        <f t="shared" si="20"/>
        <v>0</v>
      </c>
      <c r="Q91" s="160">
        <f t="shared" si="20"/>
        <v>-1641031.0300000003</v>
      </c>
      <c r="R91" s="160">
        <f t="shared" si="20"/>
        <v>0</v>
      </c>
      <c r="S91" s="160">
        <f t="shared" si="20"/>
        <v>-52317.229999999588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D61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K60" activePane="bottomRight" state="frozen"/>
      <selection activeCell="R11" sqref="R11"/>
      <selection pane="topRight" activeCell="R11" sqref="R11"/>
      <selection pane="bottomLeft" activeCell="R11" sqref="R11"/>
      <selection pane="bottomRight" activeCell="S89" sqref="S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10996592</v>
      </c>
      <c r="E11" s="38">
        <f>SUM(G11,I11,K11,M11,O11,Q11,S11,U11,W11,Y11,AA11,AC11,AE11)</f>
        <v>32624735.940000001</v>
      </c>
      <c r="F11" s="60">
        <f>'TIE-OUT'!V11+RECLASS!T11</f>
        <v>0</v>
      </c>
      <c r="G11" s="38">
        <f>'TIE-OUT'!W11+RECLASS!U11</f>
        <v>0</v>
      </c>
      <c r="H11" s="118">
        <f>+Actuals!E444</f>
        <v>11345962</v>
      </c>
      <c r="I11" s="119">
        <f>+Actuals!F444</f>
        <v>33935424.57</v>
      </c>
      <c r="J11" s="118">
        <f>+Actuals!G444</f>
        <v>-668265</v>
      </c>
      <c r="K11" s="119">
        <f>+Actuals!H444</f>
        <v>-2204263.38</v>
      </c>
      <c r="L11" s="118">
        <f>+Actuals!I444</f>
        <v>180174</v>
      </c>
      <c r="M11" s="119">
        <f>+Actuals!J444</f>
        <v>515162.02</v>
      </c>
      <c r="N11" s="118">
        <v>214646</v>
      </c>
      <c r="O11" s="119">
        <v>591413.76000000001</v>
      </c>
      <c r="P11" s="118">
        <v>-75925</v>
      </c>
      <c r="Q11" s="119">
        <v>-213001.03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-492803.1</v>
      </c>
      <c r="F12" s="60">
        <f>'TIE-OUT'!V12+RECLASS!T12</f>
        <v>0</v>
      </c>
      <c r="G12" s="38">
        <f>'TIE-OUT'!W12+RECLASS!U12</f>
        <v>-492803.1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13244471</v>
      </c>
      <c r="E13" s="38">
        <f t="shared" si="0"/>
        <v>39588677</v>
      </c>
      <c r="F13" s="60">
        <f>'TIE-OUT'!V13+RECLASS!T13</f>
        <v>0</v>
      </c>
      <c r="G13" s="38">
        <f>'TIE-OUT'!W13+RECLASS!U13</f>
        <v>0</v>
      </c>
      <c r="H13" s="118">
        <f>+Actuals!E446</f>
        <v>0</v>
      </c>
      <c r="I13" s="119">
        <f>+Actuals!F446</f>
        <v>0</v>
      </c>
      <c r="J13" s="118">
        <f>+Actuals!G446</f>
        <v>0</v>
      </c>
      <c r="K13" s="119">
        <f>+Actuals!H446</f>
        <v>0</v>
      </c>
      <c r="L13" s="118">
        <f>+Actuals!I446</f>
        <v>13244471</v>
      </c>
      <c r="M13" s="119">
        <f>+Actuals!J446</f>
        <v>39588677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1511222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1464000</v>
      </c>
      <c r="J15" s="118">
        <f>+Actuals!G448</f>
        <v>0</v>
      </c>
      <c r="K15" s="119">
        <f>+Actuals!H448</f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v>47222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24241063</v>
      </c>
      <c r="E16" s="39">
        <f t="shared" si="1"/>
        <v>73231831.840000004</v>
      </c>
      <c r="F16" s="61">
        <f t="shared" si="1"/>
        <v>0</v>
      </c>
      <c r="G16" s="39">
        <f t="shared" si="1"/>
        <v>-492803.1</v>
      </c>
      <c r="H16" s="61">
        <f t="shared" si="1"/>
        <v>11345962</v>
      </c>
      <c r="I16" s="39">
        <f t="shared" si="1"/>
        <v>35399424.57</v>
      </c>
      <c r="J16" s="61">
        <f t="shared" ref="J16:AO16" si="2">SUM(J11:J15)</f>
        <v>-668265</v>
      </c>
      <c r="K16" s="39">
        <f t="shared" si="2"/>
        <v>-2204263.38</v>
      </c>
      <c r="L16" s="61">
        <f t="shared" si="2"/>
        <v>13424645</v>
      </c>
      <c r="M16" s="39">
        <f t="shared" si="2"/>
        <v>40103839.020000003</v>
      </c>
      <c r="N16" s="61">
        <f t="shared" si="2"/>
        <v>214646</v>
      </c>
      <c r="O16" s="39">
        <f t="shared" si="2"/>
        <v>591413.76000000001</v>
      </c>
      <c r="P16" s="61">
        <f t="shared" si="2"/>
        <v>-75925</v>
      </c>
      <c r="Q16" s="39">
        <f t="shared" si="2"/>
        <v>-165779.03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-5589585</v>
      </c>
      <c r="E19" s="38">
        <f t="shared" si="3"/>
        <v>-16006394.120000001</v>
      </c>
      <c r="F19" s="64">
        <f>'TIE-OUT'!V19+RECLASS!T19</f>
        <v>0</v>
      </c>
      <c r="G19" s="68">
        <f>'TIE-OUT'!W19+RECLASS!U19</f>
        <v>0</v>
      </c>
      <c r="H19" s="118">
        <f>+Actuals!E449</f>
        <v>-5024151</v>
      </c>
      <c r="I19" s="119">
        <f>+Actuals!F449</f>
        <v>-14236720.289999999</v>
      </c>
      <c r="J19" s="118">
        <f>+Actuals!G449</f>
        <v>-292606</v>
      </c>
      <c r="K19" s="119">
        <f>+Actuals!H449</f>
        <v>-898004.74</v>
      </c>
      <c r="L19" s="118">
        <f>+Actuals!I449</f>
        <v>-185737</v>
      </c>
      <c r="M19" s="119">
        <f>+Actuals!J449</f>
        <v>-511802.72</v>
      </c>
      <c r="N19" s="118">
        <v>-216362</v>
      </c>
      <c r="O19" s="119">
        <f>-545371.81-176400</f>
        <v>-721771.81</v>
      </c>
      <c r="P19" s="118">
        <v>130813</v>
      </c>
      <c r="Q19" s="119">
        <v>366145.94</v>
      </c>
      <c r="R19" s="118">
        <v>-1542</v>
      </c>
      <c r="S19" s="119">
        <v>-4240.5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-51982.53</v>
      </c>
      <c r="F20" s="60">
        <f>'TIE-OUT'!V20+RECLASS!T20</f>
        <v>0</v>
      </c>
      <c r="G20" s="38">
        <f>'TIE-OUT'!W20+RECLASS!U20</f>
        <v>56392.45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-108374.98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-13244471</v>
      </c>
      <c r="E21" s="38">
        <f t="shared" si="3"/>
        <v>-39588677</v>
      </c>
      <c r="F21" s="60">
        <f>'TIE-OUT'!V21+RECLASS!T21</f>
        <v>0</v>
      </c>
      <c r="G21" s="38">
        <f>'TIE-OUT'!W21+RECLASS!U21</f>
        <v>0</v>
      </c>
      <c r="H21" s="118">
        <f>+Actuals!E451</f>
        <v>0</v>
      </c>
      <c r="I21" s="119">
        <f>+Actuals!F451</f>
        <v>0</v>
      </c>
      <c r="J21" s="118">
        <f>+Actuals!G451</f>
        <v>0</v>
      </c>
      <c r="K21" s="119">
        <f>+Actuals!H451</f>
        <v>0</v>
      </c>
      <c r="L21" s="118">
        <f>+Actuals!I451</f>
        <v>-13244471</v>
      </c>
      <c r="M21" s="119">
        <f>+Actuals!J451</f>
        <v>-39588677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21608</v>
      </c>
      <c r="E23" s="38">
        <f t="shared" si="3"/>
        <v>61193.856</v>
      </c>
      <c r="F23" s="81">
        <f>'TIE-OUT'!V23+RECLASS!T23</f>
        <v>0</v>
      </c>
      <c r="G23" s="82">
        <f>'TIE-OUT'!W23+RECLASS!U23</f>
        <v>0</v>
      </c>
      <c r="H23" s="118">
        <f>+Actuals!E453</f>
        <v>19303</v>
      </c>
      <c r="I23" s="119">
        <f>+Actuals!F453</f>
        <v>54666.095999999998</v>
      </c>
      <c r="J23" s="118">
        <f>+Actuals!G453</f>
        <v>2305</v>
      </c>
      <c r="K23" s="119">
        <f>+Actuals!H453</f>
        <v>6527.76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-18812448</v>
      </c>
      <c r="E24" s="39">
        <f t="shared" si="4"/>
        <v>-55585859.794</v>
      </c>
      <c r="F24" s="61">
        <f t="shared" si="4"/>
        <v>0</v>
      </c>
      <c r="G24" s="39">
        <f t="shared" si="4"/>
        <v>56392.45</v>
      </c>
      <c r="H24" s="61">
        <f t="shared" si="4"/>
        <v>-5004848</v>
      </c>
      <c r="I24" s="39">
        <f t="shared" si="4"/>
        <v>-14182054.193999998</v>
      </c>
      <c r="J24" s="61">
        <f t="shared" ref="J24:AO24" si="5">SUM(J19:J23)</f>
        <v>-290301</v>
      </c>
      <c r="K24" s="39">
        <f t="shared" si="5"/>
        <v>-999851.96</v>
      </c>
      <c r="L24" s="61">
        <f t="shared" si="5"/>
        <v>-13430208</v>
      </c>
      <c r="M24" s="39">
        <f t="shared" si="5"/>
        <v>-40100479.719999999</v>
      </c>
      <c r="N24" s="61">
        <f t="shared" si="5"/>
        <v>-216362</v>
      </c>
      <c r="O24" s="39">
        <f t="shared" si="5"/>
        <v>-721771.81</v>
      </c>
      <c r="P24" s="61">
        <f t="shared" si="5"/>
        <v>130813</v>
      </c>
      <c r="Q24" s="39">
        <f t="shared" si="5"/>
        <v>366145.94</v>
      </c>
      <c r="R24" s="61">
        <f t="shared" si="5"/>
        <v>-1542</v>
      </c>
      <c r="S24" s="39">
        <f t="shared" si="5"/>
        <v>-4240.5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12858863</v>
      </c>
      <c r="E27" s="38">
        <f>SUM(G27,I27,K27,M27,O27,Q27,S27,U27,W27,Y27,AA27,AC27,AE27)</f>
        <v>38746179.770000003</v>
      </c>
      <c r="F27" s="64">
        <f>'TIE-OUT'!V27+RECLASS!T27</f>
        <v>0</v>
      </c>
      <c r="G27" s="68">
        <f>'TIE-OUT'!W27+RECLASS!U27</f>
        <v>0</v>
      </c>
      <c r="H27" s="118">
        <f>+Actuals!E454</f>
        <v>12454020</v>
      </c>
      <c r="I27" s="119">
        <f>+Actuals!F454</f>
        <v>37619180.450000003</v>
      </c>
      <c r="J27" s="118">
        <f>+Actuals!G454</f>
        <v>512421</v>
      </c>
      <c r="K27" s="119">
        <f>+Actuals!H454</f>
        <v>1464325.74</v>
      </c>
      <c r="L27" s="118">
        <f>+Actuals!I454</f>
        <v>-51028</v>
      </c>
      <c r="M27" s="119">
        <f>+Actuals!J454</f>
        <v>-167481.37</v>
      </c>
      <c r="N27" s="118">
        <v>-2139</v>
      </c>
      <c r="O27" s="119">
        <v>-6434.24</v>
      </c>
      <c r="P27" s="118">
        <v>-57495</v>
      </c>
      <c r="Q27" s="119">
        <v>-172684.02</v>
      </c>
      <c r="R27" s="118">
        <v>3084</v>
      </c>
      <c r="S27" s="119">
        <v>9273.2099999999991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-18212696</v>
      </c>
      <c r="E28" s="38">
        <f>SUM(G28,I28,K28,M28,O28,Q28,S28,U28,W28,Y28,AA28,AC28,AE28)</f>
        <v>-54850691.259999998</v>
      </c>
      <c r="F28" s="81">
        <f>'TIE-OUT'!V28+RECLASS!T28</f>
        <v>0</v>
      </c>
      <c r="G28" s="82">
        <f>'TIE-OUT'!W28+RECLASS!U28</f>
        <v>0</v>
      </c>
      <c r="H28" s="118">
        <f>+Actuals!E455</f>
        <v>-12826166</v>
      </c>
      <c r="I28" s="119">
        <f>+Actuals!F455</f>
        <v>-38656470.159999996</v>
      </c>
      <c r="J28" s="118">
        <f>+Actuals!G455</f>
        <v>-5417409</v>
      </c>
      <c r="K28" s="119">
        <f>+Actuals!H455</f>
        <v>-16282725.380000001</v>
      </c>
      <c r="L28" s="118">
        <f>+Actuals!I455</f>
        <v>31008</v>
      </c>
      <c r="M28" s="119">
        <f>+Actuals!J455</f>
        <v>89539.7</v>
      </c>
      <c r="N28" s="118">
        <v>951</v>
      </c>
      <c r="O28" s="119">
        <v>2216.25</v>
      </c>
      <c r="P28" s="118">
        <v>463</v>
      </c>
      <c r="Q28" s="119">
        <v>1389</v>
      </c>
      <c r="R28" s="118">
        <v>-1543</v>
      </c>
      <c r="S28" s="119">
        <v>-4640.67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-5353833</v>
      </c>
      <c r="E29" s="39">
        <f t="shared" si="6"/>
        <v>-16104511.489999995</v>
      </c>
      <c r="F29" s="61">
        <f t="shared" si="6"/>
        <v>0</v>
      </c>
      <c r="G29" s="39">
        <f t="shared" si="6"/>
        <v>0</v>
      </c>
      <c r="H29" s="61">
        <f t="shared" si="6"/>
        <v>-372146</v>
      </c>
      <c r="I29" s="39">
        <f t="shared" si="6"/>
        <v>-1037289.7099999934</v>
      </c>
      <c r="J29" s="61">
        <f t="shared" ref="J29:AO29" si="7">SUM(J27:J28)</f>
        <v>-4904988</v>
      </c>
      <c r="K29" s="39">
        <f t="shared" si="7"/>
        <v>-14818399.640000001</v>
      </c>
      <c r="L29" s="61">
        <f t="shared" si="7"/>
        <v>-20020</v>
      </c>
      <c r="M29" s="39">
        <f t="shared" si="7"/>
        <v>-77941.67</v>
      </c>
      <c r="N29" s="61">
        <f t="shared" si="7"/>
        <v>-1188</v>
      </c>
      <c r="O29" s="39">
        <f t="shared" si="7"/>
        <v>-4217.99</v>
      </c>
      <c r="P29" s="61">
        <f t="shared" si="7"/>
        <v>-57032</v>
      </c>
      <c r="Q29" s="39">
        <f t="shared" si="7"/>
        <v>-171295.02</v>
      </c>
      <c r="R29" s="61">
        <f t="shared" si="7"/>
        <v>1541</v>
      </c>
      <c r="S29" s="39">
        <f t="shared" si="7"/>
        <v>4632.5399999999991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-51024</v>
      </c>
      <c r="E32" s="38">
        <f t="shared" si="8"/>
        <v>-144499.97199999978</v>
      </c>
      <c r="F32" s="64">
        <f>'TIE-OUT'!V32+RECLASS!T32</f>
        <v>0</v>
      </c>
      <c r="G32" s="68">
        <f>'TIE-OUT'!W32+RECLASS!U32</f>
        <v>0</v>
      </c>
      <c r="H32" s="118">
        <f>+Actuals!E456</f>
        <v>-5480172</v>
      </c>
      <c r="I32" s="119">
        <f>+Actuals!F456</f>
        <v>-15519847.104</v>
      </c>
      <c r="J32" s="118">
        <f>+Actuals!G456</f>
        <v>5403793</v>
      </c>
      <c r="K32" s="119">
        <f>+Actuals!H456</f>
        <v>15303541.776000001</v>
      </c>
      <c r="L32" s="118">
        <f>+Actuals!I456</f>
        <v>25583</v>
      </c>
      <c r="M32" s="119">
        <f>+Actuals!J456</f>
        <v>72451.055999999997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v>-228</v>
      </c>
      <c r="S32" s="119">
        <v>-645.70000000000005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-51024</v>
      </c>
      <c r="E36" s="39">
        <f t="shared" si="9"/>
        <v>-144499.97199999978</v>
      </c>
      <c r="F36" s="61">
        <f t="shared" si="9"/>
        <v>0</v>
      </c>
      <c r="G36" s="39">
        <f t="shared" si="9"/>
        <v>0</v>
      </c>
      <c r="H36" s="61">
        <f t="shared" si="9"/>
        <v>-5480172</v>
      </c>
      <c r="I36" s="39">
        <f t="shared" si="9"/>
        <v>-15519847.104</v>
      </c>
      <c r="J36" s="61">
        <f t="shared" ref="J36:AO36" si="10">SUM(J32:J35)</f>
        <v>5403793</v>
      </c>
      <c r="K36" s="39">
        <f t="shared" si="10"/>
        <v>15303541.776000001</v>
      </c>
      <c r="L36" s="61">
        <f t="shared" si="10"/>
        <v>25583</v>
      </c>
      <c r="M36" s="39">
        <f t="shared" si="10"/>
        <v>72451.055999999997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-228</v>
      </c>
      <c r="S36" s="39">
        <f t="shared" si="10"/>
        <v>-645.70000000000005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-27500</v>
      </c>
      <c r="E40" s="38">
        <f t="shared" si="11"/>
        <v>-62152.27</v>
      </c>
      <c r="F40" s="60">
        <f>'TIE-OUT'!V40+RECLASS!T40</f>
        <v>0</v>
      </c>
      <c r="G40" s="38">
        <f>'TIE-OUT'!W40+RECLASS!U40</f>
        <v>0</v>
      </c>
      <c r="H40" s="118">
        <f>+Actuals!E461</f>
        <v>-27500</v>
      </c>
      <c r="I40" s="119">
        <f>+Actuals!F461</f>
        <v>-62152.27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-27500</v>
      </c>
      <c r="E42" s="39">
        <f t="shared" si="12"/>
        <v>-62152.27</v>
      </c>
      <c r="F42" s="61">
        <f t="shared" si="12"/>
        <v>0</v>
      </c>
      <c r="G42" s="39">
        <f t="shared" si="12"/>
        <v>0</v>
      </c>
      <c r="H42" s="61">
        <f t="shared" si="12"/>
        <v>-27500</v>
      </c>
      <c r="I42" s="39">
        <f t="shared" si="12"/>
        <v>-62152.27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-27500</v>
      </c>
      <c r="E43" s="39">
        <f t="shared" si="14"/>
        <v>-62152.27</v>
      </c>
      <c r="F43" s="61">
        <f t="shared" si="14"/>
        <v>0</v>
      </c>
      <c r="G43" s="39">
        <f t="shared" si="14"/>
        <v>0</v>
      </c>
      <c r="H43" s="61">
        <f t="shared" si="14"/>
        <v>-27500</v>
      </c>
      <c r="I43" s="39">
        <f t="shared" si="14"/>
        <v>-62152.27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3742</v>
      </c>
      <c r="E49" s="38">
        <f>SUM(G49,I49,K49,M49,O49,Q49,S49,U49,W49,Y49,AA49,AC49,AE49)</f>
        <v>10597.349999999888</v>
      </c>
      <c r="F49" s="60">
        <f>'TIE-OUT'!V49+RECLASS!T49</f>
        <v>0</v>
      </c>
      <c r="G49" s="38">
        <f>'TIE-OUT'!W49+RECLASS!U49</f>
        <v>0</v>
      </c>
      <c r="H49" s="118">
        <f>+Actuals!E465</f>
        <v>-461296</v>
      </c>
      <c r="I49" s="119">
        <f>+Actuals!F465</f>
        <v>-1306390.2720000001</v>
      </c>
      <c r="J49" s="118">
        <f>+Actuals!G465</f>
        <v>459761</v>
      </c>
      <c r="K49" s="119">
        <f>+Actuals!H465</f>
        <v>1302043.152</v>
      </c>
      <c r="L49" s="118">
        <f>+Actuals!I465</f>
        <v>0</v>
      </c>
      <c r="M49" s="119">
        <f>+Actuals!J465</f>
        <v>0</v>
      </c>
      <c r="N49" s="118">
        <v>2904</v>
      </c>
      <c r="O49" s="119">
        <v>8224.1299999999992</v>
      </c>
      <c r="P49" s="118">
        <v>2144</v>
      </c>
      <c r="Q49" s="119">
        <v>6071.81</v>
      </c>
      <c r="R49" s="118">
        <v>229</v>
      </c>
      <c r="S49" s="119">
        <v>648.53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-21608</v>
      </c>
      <c r="E51" s="38">
        <f>SUM(G51,I51,K51,M51,O51,Q51,S51,U51,W51,Y51,AA51,AC51,AE51)</f>
        <v>-61193.856</v>
      </c>
      <c r="F51" s="60">
        <f>'TIE-OUT'!V51+RECLASS!T51</f>
        <v>0</v>
      </c>
      <c r="G51" s="38">
        <f>'TIE-OUT'!W51+RECLASS!U51</f>
        <v>0</v>
      </c>
      <c r="H51" s="118">
        <f>+Actuals!E466</f>
        <v>-19303</v>
      </c>
      <c r="I51" s="119">
        <f>+Actuals!F466</f>
        <v>-54666.095999999998</v>
      </c>
      <c r="J51" s="118">
        <f>+Actuals!G466</f>
        <v>-2305</v>
      </c>
      <c r="K51" s="119">
        <f>+Actuals!H466</f>
        <v>-6527.76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-18460413</v>
      </c>
      <c r="E54" s="38">
        <f>SUM(G54,I54,K54,M54,O54,Q54,S54,U54,W54,Y54,AA54,AC54,AE54)</f>
        <v>-493533.67999999993</v>
      </c>
      <c r="F54" s="64">
        <f>'TIE-OUT'!V54+RECLASS!T54</f>
        <v>0</v>
      </c>
      <c r="G54" s="68">
        <f>'TIE-OUT'!W54+RECLASS!U54</f>
        <v>0</v>
      </c>
      <c r="H54" s="118">
        <f>+Actuals!E467</f>
        <v>-12670271</v>
      </c>
      <c r="I54" s="119">
        <f>+Actuals!F467</f>
        <v>-386560.93</v>
      </c>
      <c r="J54" s="118">
        <f>+Actuals!G467</f>
        <v>-5769030</v>
      </c>
      <c r="K54" s="119">
        <f>+Actuals!H467</f>
        <v>-111294.39999999999</v>
      </c>
      <c r="L54" s="118">
        <f>+Actuals!I467</f>
        <v>-25000</v>
      </c>
      <c r="M54" s="119">
        <f>+Actuals!J467</f>
        <v>2271.44</v>
      </c>
      <c r="N54" s="118">
        <v>4438</v>
      </c>
      <c r="O54" s="119">
        <v>2297.83</v>
      </c>
      <c r="P54" s="118">
        <v>-550</v>
      </c>
      <c r="Q54" s="119">
        <v>-241.77</v>
      </c>
      <c r="R54" s="118">
        <f>+Actuals!O467</f>
        <v>0</v>
      </c>
      <c r="S54" s="119">
        <v>-5.85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-93300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0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-18460413</v>
      </c>
      <c r="E56" s="39">
        <f t="shared" si="16"/>
        <v>-586833.67999999993</v>
      </c>
      <c r="F56" s="61">
        <f t="shared" si="16"/>
        <v>0</v>
      </c>
      <c r="G56" s="39">
        <f t="shared" si="16"/>
        <v>0</v>
      </c>
      <c r="H56" s="61">
        <f t="shared" si="16"/>
        <v>-12670271</v>
      </c>
      <c r="I56" s="39">
        <f t="shared" si="16"/>
        <v>-386560.93</v>
      </c>
      <c r="J56" s="61">
        <f t="shared" ref="J56:AO56" si="17">SUM(J54:J55)</f>
        <v>-5769030</v>
      </c>
      <c r="K56" s="39">
        <f t="shared" si="17"/>
        <v>-204594.4</v>
      </c>
      <c r="L56" s="61">
        <f t="shared" si="17"/>
        <v>-25000</v>
      </c>
      <c r="M56" s="39">
        <f t="shared" si="17"/>
        <v>2271.44</v>
      </c>
      <c r="N56" s="61">
        <f t="shared" si="17"/>
        <v>4438</v>
      </c>
      <c r="O56" s="39">
        <f t="shared" si="17"/>
        <v>2297.83</v>
      </c>
      <c r="P56" s="61">
        <f t="shared" si="17"/>
        <v>-550</v>
      </c>
      <c r="Q56" s="39">
        <f t="shared" si="17"/>
        <v>-241.77</v>
      </c>
      <c r="R56" s="61">
        <f t="shared" si="17"/>
        <v>0</v>
      </c>
      <c r="S56" s="39">
        <f t="shared" si="17"/>
        <v>-5.85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-675.82999999999993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-92.15</v>
      </c>
      <c r="J64" s="118">
        <f>+Actuals!G471</f>
        <v>0</v>
      </c>
      <c r="K64" s="119">
        <f>+Actuals!H471</f>
        <v>-583.67999999999995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-675.82999999999993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-92.15</v>
      </c>
      <c r="J66" s="61">
        <f t="shared" ref="J66:AO66" si="21">SUM(J64:J65)</f>
        <v>0</v>
      </c>
      <c r="K66" s="39">
        <f t="shared" si="21"/>
        <v>-583.67999999999995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-3964571.46</v>
      </c>
      <c r="F70" s="64">
        <f>'TIE-OUT'!V70+RECLASS!T70</f>
        <v>0</v>
      </c>
      <c r="G70" s="68">
        <f>'TIE-OUT'!W70+RECLASS!U70</f>
        <v>-3964571.46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8691498</v>
      </c>
      <c r="F71" s="81">
        <f>'TIE-OUT'!V71+RECLASS!T71</f>
        <v>0</v>
      </c>
      <c r="G71" s="82">
        <f>'TIE-OUT'!W71+RECLASS!U71</f>
        <v>8691498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4726926.54</v>
      </c>
      <c r="F72" s="61">
        <f t="shared" si="22"/>
        <v>0</v>
      </c>
      <c r="G72" s="39">
        <f t="shared" si="22"/>
        <v>4726926.54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-35140.76</v>
      </c>
      <c r="F74" s="60">
        <f>'TIE-OUT'!V74+RECLASS!T74</f>
        <v>0</v>
      </c>
      <c r="G74" s="60">
        <f>'TIE-OUT'!W74+RECLASS!U74</f>
        <v>-35140.76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-77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+Actuals!F483-77</f>
        <v>-77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5388416.0780000109</v>
      </c>
      <c r="F82" s="91">
        <f>F16+F24+F29+F36+F43+F45+F47+F49</f>
        <v>0</v>
      </c>
      <c r="G82" s="92">
        <f>SUM(G72:G81)+G16+G24+G29+G36+G43+G45+G47+G49+G51+G56+G61+G66</f>
        <v>4255375.1300000008</v>
      </c>
      <c r="H82" s="91">
        <f>H16+H24+H29+H36+H43+H45+H47+H49</f>
        <v>0</v>
      </c>
      <c r="I82" s="92">
        <f>SUM(I72:I81)+I16+I24+I29+I36+I43+I45+I47+I49+I51+I56+I61+I66</f>
        <v>2850294.8440000089</v>
      </c>
      <c r="J82" s="91">
        <f>J16+J24+J29+J36+J43+J45+J47+J49</f>
        <v>0</v>
      </c>
      <c r="K82" s="140">
        <f>SUM(K72:K81)+K16+K24+K29+K36+K43+K45+K47+K49+K51+K56+K61+K66</f>
        <v>-1628630.8919999998</v>
      </c>
      <c r="L82" s="91">
        <f>L16+L24+L29+L36+L43+L45+L47+L49</f>
        <v>0</v>
      </c>
      <c r="M82" s="92">
        <f>SUM(M72:M81)+M16+M24+M29+M36+M43+M45+M47+M49+M51+M56+M61+M66</f>
        <v>140.12600000446901</v>
      </c>
      <c r="N82" s="91">
        <f>N16+N24+N29+N36+N43+N45+N47+N49</f>
        <v>0</v>
      </c>
      <c r="O82" s="92">
        <f>SUM(O72:O81)+O16+O24+O29+O36+O43+O45+O47+O49+O51+O56+O61+O66</f>
        <v>-124054.08000000003</v>
      </c>
      <c r="P82" s="91">
        <f>P16+P24+P29+P36+P43+P45+P47+P49</f>
        <v>0</v>
      </c>
      <c r="Q82" s="92">
        <f>SUM(Q72:Q81)+Q16+Q24+Q29+Q36+Q43+Q45+Q47+Q49+Q51+Q56+Q61+Q66</f>
        <v>34901.930000000015</v>
      </c>
      <c r="R82" s="91">
        <f>R16+R24+R29+R36+R43+R45+R47+R49</f>
        <v>0</v>
      </c>
      <c r="S82" s="92">
        <f>SUM(S72:S81)+S16+S24+S29+S36+S43+S45+S47+S49+S51+S56+S61+S66</f>
        <v>389.01999999999896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5388416.0780000109</v>
      </c>
      <c r="F91" s="155">
        <f t="shared" si="29"/>
        <v>0</v>
      </c>
      <c r="G91" s="155">
        <f t="shared" si="29"/>
        <v>4255375.1300000008</v>
      </c>
      <c r="H91" s="155">
        <f t="shared" si="29"/>
        <v>0</v>
      </c>
      <c r="I91" s="155">
        <f t="shared" si="29"/>
        <v>2850294.8440000089</v>
      </c>
      <c r="J91" s="155">
        <f t="shared" si="29"/>
        <v>0</v>
      </c>
      <c r="K91" s="155">
        <f t="shared" si="29"/>
        <v>-1628630.8919999998</v>
      </c>
      <c r="L91" s="155">
        <f t="shared" si="29"/>
        <v>0</v>
      </c>
      <c r="M91" s="155">
        <f t="shared" si="29"/>
        <v>140.12600000446901</v>
      </c>
      <c r="N91" s="155">
        <f t="shared" ref="N91:AE91" si="30">+N82+N89</f>
        <v>0</v>
      </c>
      <c r="O91" s="155">
        <f t="shared" si="30"/>
        <v>-124054.08000000003</v>
      </c>
      <c r="P91" s="155">
        <f t="shared" si="30"/>
        <v>0</v>
      </c>
      <c r="Q91" s="155">
        <f t="shared" si="30"/>
        <v>34901.930000000015</v>
      </c>
      <c r="R91" s="155">
        <f t="shared" si="30"/>
        <v>0</v>
      </c>
      <c r="S91" s="155">
        <f t="shared" si="30"/>
        <v>389.01999999999896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P10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131457</v>
      </c>
      <c r="E11" s="38">
        <f>SUM(G11,I11,K11,M11,O11,Q11,S11,U11,W11,Y11,AA11,AC11,AE11)</f>
        <v>383985.9</v>
      </c>
      <c r="F11" s="60">
        <f>'TIE-OUT'!T11+RECLASS!R11</f>
        <v>0</v>
      </c>
      <c r="G11" s="38">
        <f>'TIE-OUT'!U11+RECLASS!S11</f>
        <v>0</v>
      </c>
      <c r="H11" s="118">
        <f>+Actuals!E4</f>
        <v>129325</v>
      </c>
      <c r="I11" s="119">
        <f>+Actuals!F4</f>
        <v>377758.33</v>
      </c>
      <c r="J11" s="118">
        <f>+Actuals!G4</f>
        <v>2132</v>
      </c>
      <c r="K11" s="119">
        <f>+Actuals!H4</f>
        <v>6227.57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-2268</v>
      </c>
      <c r="F12" s="60">
        <f>'TIE-OUT'!T12+RECLASS!R12</f>
        <v>0</v>
      </c>
      <c r="G12" s="38">
        <f>'TIE-OUT'!U12+RECLASS!S12</f>
        <v>-2268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131457</v>
      </c>
      <c r="E16" s="39">
        <f t="shared" si="1"/>
        <v>381717.9</v>
      </c>
      <c r="F16" s="61">
        <f t="shared" si="1"/>
        <v>0</v>
      </c>
      <c r="G16" s="39">
        <f t="shared" si="1"/>
        <v>-2268</v>
      </c>
      <c r="H16" s="61">
        <f t="shared" si="1"/>
        <v>129325</v>
      </c>
      <c r="I16" s="39">
        <f t="shared" si="1"/>
        <v>377758.33</v>
      </c>
      <c r="J16" s="61">
        <f t="shared" si="1"/>
        <v>2132</v>
      </c>
      <c r="K16" s="39">
        <f t="shared" si="1"/>
        <v>6227.57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-87126.44</v>
      </c>
      <c r="F19" s="64">
        <f>'TIE-OUT'!T19+RECLASS!R19</f>
        <v>0</v>
      </c>
      <c r="G19" s="68">
        <f>'TIE-OUT'!U19+RECLASS!S19</f>
        <v>0</v>
      </c>
      <c r="H19" s="118">
        <f>+Actuals!E9</f>
        <v>3600</v>
      </c>
      <c r="I19" s="119">
        <f>+Actuals!F9-96844</f>
        <v>-86648.8</v>
      </c>
      <c r="J19" s="118">
        <f>+Actuals!G9</f>
        <v>-3600</v>
      </c>
      <c r="K19" s="119">
        <f>+Actuals!H9</f>
        <v>-10195.200000000001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v>9717.56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-87126.44</v>
      </c>
      <c r="F24" s="61">
        <f t="shared" si="3"/>
        <v>0</v>
      </c>
      <c r="G24" s="39">
        <f t="shared" si="3"/>
        <v>0</v>
      </c>
      <c r="H24" s="61">
        <f t="shared" si="3"/>
        <v>3600</v>
      </c>
      <c r="I24" s="39">
        <f t="shared" si="3"/>
        <v>-86648.8</v>
      </c>
      <c r="J24" s="61">
        <f t="shared" si="3"/>
        <v>-3600</v>
      </c>
      <c r="K24" s="39">
        <f t="shared" si="3"/>
        <v>-10195.200000000001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9717.56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-131457</v>
      </c>
      <c r="E28" s="38">
        <f>SUM(G28,I28,K28,M28,O28,Q28,S28,U28,W28,Y28,AA28,AC28,AE28)</f>
        <v>-381225.3</v>
      </c>
      <c r="F28" s="81">
        <f>'TIE-OUT'!T28+RECLASS!R28</f>
        <v>0</v>
      </c>
      <c r="G28" s="82">
        <f>'TIE-OUT'!U28+RECLASS!S28</f>
        <v>0</v>
      </c>
      <c r="H28" s="118">
        <f>+Actuals!E15</f>
        <v>-132925</v>
      </c>
      <c r="I28" s="119">
        <f>+Actuals!F15</f>
        <v>-383256.62</v>
      </c>
      <c r="J28" s="118">
        <f>+Actuals!G15</f>
        <v>1468</v>
      </c>
      <c r="K28" s="119">
        <f>+Actuals!H15</f>
        <v>2031.32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-131457</v>
      </c>
      <c r="E29" s="39">
        <f t="shared" si="4"/>
        <v>-381225.3</v>
      </c>
      <c r="F29" s="61">
        <f t="shared" si="4"/>
        <v>0</v>
      </c>
      <c r="G29" s="39">
        <f t="shared" si="4"/>
        <v>0</v>
      </c>
      <c r="H29" s="61">
        <f t="shared" si="4"/>
        <v>-132925</v>
      </c>
      <c r="I29" s="39">
        <f t="shared" si="4"/>
        <v>-383256.62</v>
      </c>
      <c r="J29" s="61">
        <f t="shared" si="4"/>
        <v>1468</v>
      </c>
      <c r="K29" s="39">
        <f t="shared" si="4"/>
        <v>2031.32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-86633.839999999967</v>
      </c>
      <c r="F82" s="91">
        <f>F16+F24+F29+F36+F43+F45+F47+F49</f>
        <v>0</v>
      </c>
      <c r="G82" s="92">
        <f>SUM(G72:G81)+G16+G24+G29+G36+G43+G45+G47+G49+G51+G56+G61+G66</f>
        <v>-2268</v>
      </c>
      <c r="H82" s="91">
        <f>H16+H24+H29+H36+H43+H45+H47+H49</f>
        <v>0</v>
      </c>
      <c r="I82" s="92">
        <f>SUM(I72:I81)+I16+I24+I29+I36+I43+I45+I47+I49+I51+I56+I61+I66</f>
        <v>-92147.089999999967</v>
      </c>
      <c r="J82" s="91">
        <f>J16+J24+J29+J36+J43+J45+J47+J49</f>
        <v>0</v>
      </c>
      <c r="K82" s="110">
        <f>SUM(K72:K81)+K16+K24+K29+K36+K43+K45+K47+K49+K51+K56+K61+K66</f>
        <v>-1936.3100000000011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9717.56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L79" activePane="bottomRight" state="frozen"/>
      <selection activeCell="R11" sqref="R11"/>
      <selection pane="topRight" activeCell="R11" sqref="R11"/>
      <selection pane="bottomLeft" activeCell="R11" sqref="R11"/>
      <selection pane="bottomRight" activeCell="S89" sqref="S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2" width="0" hidden="1" customWidth="1"/>
    <col min="43" max="43" width="10.28515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41860470</v>
      </c>
      <c r="E11" s="38">
        <f>SUM(G11,I11,K11,M11,O11,Q11,S11,U11,W11,Y11,AA11,AC11,AE11)</f>
        <v>121084397.22</v>
      </c>
      <c r="F11" s="60">
        <f>'TIE-OUT'!X11+RECLASS!V11</f>
        <v>0</v>
      </c>
      <c r="G11" s="38">
        <f>'TIE-OUT'!Y11+RECLASS!W11</f>
        <v>-4750</v>
      </c>
      <c r="H11" s="118">
        <v>41500186</v>
      </c>
      <c r="I11" s="118">
        <v>118918365</v>
      </c>
      <c r="J11" s="118">
        <v>420862</v>
      </c>
      <c r="K11" s="119">
        <v>2373114</v>
      </c>
      <c r="L11" s="118">
        <v>-38141</v>
      </c>
      <c r="M11" s="119">
        <v>-138285</v>
      </c>
      <c r="N11" s="118">
        <v>-34725</v>
      </c>
      <c r="O11" s="119">
        <v>-99313.5</v>
      </c>
      <c r="P11" s="118">
        <v>6834</v>
      </c>
      <c r="Q11" s="119">
        <v>18435.400000000001</v>
      </c>
      <c r="R11" s="118">
        <v>5454</v>
      </c>
      <c r="S11" s="119">
        <v>16831.32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1375482.93</v>
      </c>
      <c r="F12" s="60">
        <f>'TIE-OUT'!X12+RECLASS!V12</f>
        <v>0</v>
      </c>
      <c r="G12" s="38">
        <f>'TIE-OUT'!Y12+RECLASS!W12</f>
        <v>1375482.93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-1457512.28</v>
      </c>
      <c r="F15" s="81">
        <f>'TIE-OUT'!X15+RECLASS!V15</f>
        <v>0</v>
      </c>
      <c r="G15" s="82">
        <f>'TIE-OUT'!Y15+RECLASS!W15</f>
        <v>-1464000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116250.46</v>
      </c>
      <c r="R15" s="118">
        <v>0</v>
      </c>
      <c r="S15" s="119">
        <v>-109762.74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41860470</v>
      </c>
      <c r="E16" s="39">
        <f t="shared" si="1"/>
        <v>121002367.87</v>
      </c>
      <c r="F16" s="61">
        <f t="shared" si="1"/>
        <v>0</v>
      </c>
      <c r="G16" s="39">
        <f t="shared" si="1"/>
        <v>-93267.070000000065</v>
      </c>
      <c r="H16" s="61">
        <f t="shared" si="1"/>
        <v>41500186</v>
      </c>
      <c r="I16" s="61">
        <f t="shared" si="1"/>
        <v>118918365</v>
      </c>
      <c r="J16" s="61">
        <f t="shared" si="1"/>
        <v>420862</v>
      </c>
      <c r="K16" s="39">
        <f t="shared" si="1"/>
        <v>2373114</v>
      </c>
      <c r="L16" s="61">
        <f t="shared" si="1"/>
        <v>-38141</v>
      </c>
      <c r="M16" s="39">
        <f t="shared" si="1"/>
        <v>-138285</v>
      </c>
      <c r="N16" s="61">
        <f t="shared" si="1"/>
        <v>-34725</v>
      </c>
      <c r="O16" s="39">
        <f t="shared" si="1"/>
        <v>-99313.5</v>
      </c>
      <c r="P16" s="61">
        <f t="shared" si="1"/>
        <v>6834</v>
      </c>
      <c r="Q16" s="39">
        <f t="shared" si="1"/>
        <v>134685.86000000002</v>
      </c>
      <c r="R16" s="61">
        <f t="shared" si="1"/>
        <v>5454</v>
      </c>
      <c r="S16" s="39">
        <f t="shared" si="1"/>
        <v>-92931.420000000013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-49931176</v>
      </c>
      <c r="E19" s="38">
        <f t="shared" si="2"/>
        <v>-141228021.81999999</v>
      </c>
      <c r="F19" s="64">
        <f>'TIE-OUT'!X19+RECLASS!V19</f>
        <v>0</v>
      </c>
      <c r="G19" s="68">
        <f>'TIE-OUT'!Y19+RECLASS!W19</f>
        <v>0</v>
      </c>
      <c r="H19" s="118">
        <v>-50706764</v>
      </c>
      <c r="I19" s="118">
        <v>-141424701</v>
      </c>
      <c r="J19" s="118">
        <v>700963</v>
      </c>
      <c r="K19" s="119">
        <v>196993</v>
      </c>
      <c r="L19" s="118">
        <v>58768</v>
      </c>
      <c r="M19" s="119">
        <v>171110</v>
      </c>
      <c r="N19" s="118">
        <v>61619</v>
      </c>
      <c r="O19" s="119">
        <v>164585.37</v>
      </c>
      <c r="P19" s="118">
        <v>-80466</v>
      </c>
      <c r="Q19" s="119">
        <v>-438775.71</v>
      </c>
      <c r="R19" s="118">
        <v>34704</v>
      </c>
      <c r="S19" s="119">
        <v>102766.52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-1477708.59</v>
      </c>
      <c r="F20" s="60">
        <f>'TIE-OUT'!X20+RECLASS!V20</f>
        <v>0</v>
      </c>
      <c r="G20" s="38">
        <f>'TIE-OUT'!Y20+RECLASS!W20</f>
        <v>-1477708.59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-49931176</v>
      </c>
      <c r="E24" s="39">
        <f t="shared" si="3"/>
        <v>-142705730.41</v>
      </c>
      <c r="F24" s="61">
        <f t="shared" si="3"/>
        <v>0</v>
      </c>
      <c r="G24" s="39">
        <f t="shared" si="3"/>
        <v>-1477708.59</v>
      </c>
      <c r="H24" s="61">
        <f>SUM(H19:H23)</f>
        <v>-50706764</v>
      </c>
      <c r="I24" s="39">
        <f>SUM(I19:I23)</f>
        <v>-141424701</v>
      </c>
      <c r="J24" s="61">
        <f t="shared" si="3"/>
        <v>700963</v>
      </c>
      <c r="K24" s="39">
        <f t="shared" si="3"/>
        <v>196993</v>
      </c>
      <c r="L24" s="61">
        <f t="shared" si="3"/>
        <v>58768</v>
      </c>
      <c r="M24" s="39">
        <f t="shared" si="3"/>
        <v>171110</v>
      </c>
      <c r="N24" s="61">
        <f t="shared" si="3"/>
        <v>61619</v>
      </c>
      <c r="O24" s="39">
        <f t="shared" si="3"/>
        <v>164585.37</v>
      </c>
      <c r="P24" s="61">
        <f t="shared" si="3"/>
        <v>-80466</v>
      </c>
      <c r="Q24" s="39">
        <f t="shared" si="3"/>
        <v>-438775.71</v>
      </c>
      <c r="R24" s="61">
        <f t="shared" si="3"/>
        <v>34704</v>
      </c>
      <c r="S24" s="39">
        <f t="shared" si="3"/>
        <v>102766.52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20348423</v>
      </c>
      <c r="E27" s="38">
        <f>SUM(G27,I27,K27,M27,O27,Q27,S27,U27,W27,Y27,AA27,AC27,AE27)</f>
        <v>61156079.420000002</v>
      </c>
      <c r="F27" s="64">
        <f>'TIE-OUT'!X27+RECLASS!V27</f>
        <v>0</v>
      </c>
      <c r="G27" s="68">
        <f>'TIE-OUT'!Y27+RECLASS!W27</f>
        <v>0</v>
      </c>
      <c r="H27" s="118">
        <f>14847998+132925</f>
        <v>14980923</v>
      </c>
      <c r="I27" s="118">
        <f>44725923+383257</f>
        <v>45109180</v>
      </c>
      <c r="J27" s="118">
        <f>5386120-1468</f>
        <v>5384652</v>
      </c>
      <c r="K27" s="119">
        <f>16100548-2031</f>
        <v>16098517</v>
      </c>
      <c r="L27" s="118">
        <v>-17281</v>
      </c>
      <c r="M27" s="119">
        <v>-52653</v>
      </c>
      <c r="N27" s="118">
        <v>-951</v>
      </c>
      <c r="O27" s="119">
        <v>-2216.25</v>
      </c>
      <c r="P27" s="118">
        <v>-463</v>
      </c>
      <c r="Q27" s="119">
        <v>-1389</v>
      </c>
      <c r="R27" s="118">
        <v>1543</v>
      </c>
      <c r="S27" s="119">
        <v>4640.67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-15956002</v>
      </c>
      <c r="E28" s="38">
        <f>SUM(G28,I28,K28,M28,O28,Q28,S28,U28,W28,Y28,AA28,AC28,AE28)</f>
        <v>-47716792.289999992</v>
      </c>
      <c r="F28" s="81">
        <f>'TIE-OUT'!X28+RECLASS!V28</f>
        <v>0</v>
      </c>
      <c r="G28" s="82">
        <f>'TIE-OUT'!Y28+RECLASS!W28</f>
        <v>0</v>
      </c>
      <c r="H28" s="118">
        <v>-15550905</v>
      </c>
      <c r="I28" s="118">
        <v>-46502730</v>
      </c>
      <c r="J28" s="118">
        <v>-479121</v>
      </c>
      <c r="K28" s="119">
        <v>-1634364</v>
      </c>
      <c r="L28" s="118">
        <v>55991</v>
      </c>
      <c r="M28" s="119">
        <v>356571</v>
      </c>
      <c r="N28" s="118">
        <v>2139</v>
      </c>
      <c r="O28" s="119">
        <v>6434.24</v>
      </c>
      <c r="P28" s="118">
        <v>57495</v>
      </c>
      <c r="Q28" s="119">
        <v>172684.02</v>
      </c>
      <c r="R28" s="118">
        <v>-41601</v>
      </c>
      <c r="S28" s="119">
        <v>-115387.55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4392421</v>
      </c>
      <c r="E29" s="39">
        <f t="shared" si="4"/>
        <v>13439287.13000001</v>
      </c>
      <c r="F29" s="61">
        <f t="shared" si="4"/>
        <v>0</v>
      </c>
      <c r="G29" s="39">
        <f t="shared" si="4"/>
        <v>0</v>
      </c>
      <c r="H29" s="61">
        <f t="shared" si="4"/>
        <v>-569982</v>
      </c>
      <c r="I29" s="61">
        <f t="shared" si="4"/>
        <v>-1393550</v>
      </c>
      <c r="J29" s="61">
        <f t="shared" si="4"/>
        <v>4905531</v>
      </c>
      <c r="K29" s="39">
        <f t="shared" si="4"/>
        <v>14464153</v>
      </c>
      <c r="L29" s="61">
        <f t="shared" si="4"/>
        <v>38710</v>
      </c>
      <c r="M29" s="39">
        <f t="shared" si="4"/>
        <v>303918</v>
      </c>
      <c r="N29" s="61">
        <f t="shared" si="4"/>
        <v>1188</v>
      </c>
      <c r="O29" s="39">
        <f t="shared" si="4"/>
        <v>4217.99</v>
      </c>
      <c r="P29" s="61">
        <f t="shared" si="4"/>
        <v>57032</v>
      </c>
      <c r="Q29" s="39">
        <f t="shared" si="4"/>
        <v>171295.02</v>
      </c>
      <c r="R29" s="61">
        <f t="shared" si="4"/>
        <v>-40058</v>
      </c>
      <c r="S29" s="39">
        <f t="shared" si="4"/>
        <v>-110746.88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-784723</v>
      </c>
      <c r="E32" s="38">
        <f t="shared" si="5"/>
        <v>-2222366.17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-587859</v>
      </c>
      <c r="K32" s="119">
        <v>-1664817</v>
      </c>
      <c r="L32" s="118">
        <v>-7871</v>
      </c>
      <c r="M32" s="119">
        <v>-22291</v>
      </c>
      <c r="N32" s="118">
        <v>-70780</v>
      </c>
      <c r="O32" s="119">
        <v>-200448.96</v>
      </c>
      <c r="P32" s="118">
        <v>-25147</v>
      </c>
      <c r="Q32" s="119">
        <v>-71216.3</v>
      </c>
      <c r="R32" s="118">
        <v>-93066</v>
      </c>
      <c r="S32" s="119">
        <v>-263592.90999999997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/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-784723</v>
      </c>
      <c r="E36" s="39">
        <f t="shared" si="6"/>
        <v>-2222366.17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-587859</v>
      </c>
      <c r="K36" s="39">
        <f t="shared" si="6"/>
        <v>-1664817</v>
      </c>
      <c r="L36" s="61">
        <f t="shared" si="6"/>
        <v>-7871</v>
      </c>
      <c r="M36" s="39">
        <f t="shared" si="6"/>
        <v>-22291</v>
      </c>
      <c r="N36" s="61">
        <f t="shared" si="6"/>
        <v>-70780</v>
      </c>
      <c r="O36" s="39">
        <f t="shared" si="6"/>
        <v>-200448.96</v>
      </c>
      <c r="P36" s="61">
        <f t="shared" si="6"/>
        <v>-25147</v>
      </c>
      <c r="Q36" s="39">
        <f t="shared" si="6"/>
        <v>-71216.3</v>
      </c>
      <c r="R36" s="61">
        <f t="shared" si="6"/>
        <v>-93066</v>
      </c>
      <c r="S36" s="39">
        <f t="shared" si="6"/>
        <v>-263592.90999999997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3994333</v>
      </c>
      <c r="E39" s="38">
        <f t="shared" si="7"/>
        <v>11879462.949999999</v>
      </c>
      <c r="F39" s="64">
        <f>'TIE-OUT'!X39+RECLASS!V39</f>
        <v>0</v>
      </c>
      <c r="G39" s="68">
        <f>'TIE-OUT'!Y39+RECLASS!W39</f>
        <v>-162652</v>
      </c>
      <c r="H39" s="118">
        <v>0</v>
      </c>
      <c r="I39" s="118">
        <v>0</v>
      </c>
      <c r="J39" s="118">
        <v>3994348</v>
      </c>
      <c r="K39" s="119">
        <v>12021789</v>
      </c>
      <c r="L39" s="118">
        <v>0</v>
      </c>
      <c r="M39" s="119">
        <v>0</v>
      </c>
      <c r="N39" s="118">
        <v>0</v>
      </c>
      <c r="O39" s="119">
        <v>0</v>
      </c>
      <c r="P39" s="118">
        <v>-15</v>
      </c>
      <c r="Q39" s="119">
        <v>20325.95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3994333</v>
      </c>
      <c r="E43" s="39">
        <f t="shared" si="9"/>
        <v>11879462.949999999</v>
      </c>
      <c r="F43" s="61">
        <f t="shared" si="9"/>
        <v>0</v>
      </c>
      <c r="G43" s="39">
        <f t="shared" si="9"/>
        <v>-162652</v>
      </c>
      <c r="H43" s="61">
        <f t="shared" si="9"/>
        <v>0</v>
      </c>
      <c r="I43" s="61">
        <f t="shared" si="9"/>
        <v>0</v>
      </c>
      <c r="J43" s="61">
        <f t="shared" si="9"/>
        <v>3994348</v>
      </c>
      <c r="K43" s="39">
        <f t="shared" si="9"/>
        <v>12021789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-15</v>
      </c>
      <c r="Q43" s="39">
        <f t="shared" si="9"/>
        <v>20325.95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468675</v>
      </c>
      <c r="E49" s="38">
        <f>SUM(G49,I49,K49,M49,O49,Q49,S49,U49,W49,Y49,AA49,AC49,AE49)</f>
        <v>1327287.43</v>
      </c>
      <c r="F49" s="60">
        <f>'TIE-OUT'!X49+RECLASS!V49</f>
        <v>0</v>
      </c>
      <c r="G49" s="38">
        <f>'TIE-OUT'!Y49+RECLASS!W49</f>
        <v>0</v>
      </c>
      <c r="H49" s="118">
        <v>9776560</v>
      </c>
      <c r="I49" s="118">
        <v>27687218</v>
      </c>
      <c r="J49" s="118">
        <v>-9433845</v>
      </c>
      <c r="K49" s="119">
        <v>-26716649</v>
      </c>
      <c r="L49" s="118">
        <v>-51466</v>
      </c>
      <c r="M49" s="119">
        <v>-145752</v>
      </c>
      <c r="N49" s="118">
        <v>42698</v>
      </c>
      <c r="O49" s="119">
        <v>120920.74</v>
      </c>
      <c r="P49" s="118">
        <v>41762</v>
      </c>
      <c r="Q49" s="119">
        <v>118269.98</v>
      </c>
      <c r="R49" s="118">
        <v>92966</v>
      </c>
      <c r="S49" s="119">
        <v>263279.71000000002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-109527</v>
      </c>
      <c r="E54" s="38">
        <f>SUM(G54,I54,K54,M54,O54,Q54,S54,U54,W54,Y54,AA54,AC54,AE54)</f>
        <v>-1525907.6900000002</v>
      </c>
      <c r="F54" s="64">
        <f>'TIE-OUT'!X54+RECLASS!V54</f>
        <v>0</v>
      </c>
      <c r="G54" s="68">
        <f>'TIE-OUT'!Y54+RECLASS!W54</f>
        <v>-1572932</v>
      </c>
      <c r="H54" s="118">
        <v>0</v>
      </c>
      <c r="I54" s="118">
        <v>0</v>
      </c>
      <c r="J54" s="118">
        <v>0</v>
      </c>
      <c r="K54" s="215">
        <v>0</v>
      </c>
      <c r="L54" s="118">
        <v>0</v>
      </c>
      <c r="M54" s="119">
        <v>0</v>
      </c>
      <c r="N54" s="118">
        <v>-53754</v>
      </c>
      <c r="O54" s="119">
        <v>48379.74</v>
      </c>
      <c r="P54" s="118">
        <v>-45083</v>
      </c>
      <c r="Q54" s="119">
        <v>-1527.83</v>
      </c>
      <c r="R54" s="118">
        <v>-10690</v>
      </c>
      <c r="S54" s="119">
        <v>172.4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-98346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39">
        <v>-191646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-109527</v>
      </c>
      <c r="E56" s="39">
        <f t="shared" si="10"/>
        <v>-1624253.6900000002</v>
      </c>
      <c r="F56" s="61">
        <f t="shared" si="10"/>
        <v>0</v>
      </c>
      <c r="G56" s="39">
        <f t="shared" si="10"/>
        <v>-1479632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-191646</v>
      </c>
      <c r="N56" s="61">
        <f t="shared" si="10"/>
        <v>-53754</v>
      </c>
      <c r="O56" s="39">
        <f t="shared" si="10"/>
        <v>48379.74</v>
      </c>
      <c r="P56" s="61">
        <f t="shared" si="10"/>
        <v>-45083</v>
      </c>
      <c r="Q56" s="39">
        <f t="shared" si="10"/>
        <v>-1527.83</v>
      </c>
      <c r="R56" s="61">
        <f t="shared" si="10"/>
        <v>-10690</v>
      </c>
      <c r="S56" s="39">
        <f t="shared" si="10"/>
        <v>172.4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-3187081.6199999996</v>
      </c>
      <c r="F74" s="60">
        <f>'TIE-OUT'!X74+RECLASS!V74</f>
        <v>0</v>
      </c>
      <c r="G74" s="60">
        <f>'TIE-OUT'!Y74+RECLASS!W74</f>
        <v>-3058831.6399999997</v>
      </c>
      <c r="H74" s="118">
        <v>0</v>
      </c>
      <c r="I74" s="118">
        <v>0</v>
      </c>
      <c r="J74" s="118">
        <v>0</v>
      </c>
      <c r="K74" s="215">
        <v>-128249.98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-2189326.5099999872</v>
      </c>
      <c r="F82" s="91">
        <f>F16+F24+F29+F36+F43+F45+F47+F49</f>
        <v>0</v>
      </c>
      <c r="G82" s="92">
        <f>SUM(G72:G81)+G16+G24+G29+G36+G43+G45+G47+G49+G51+G56+G61+G66</f>
        <v>-6370391.2999999998</v>
      </c>
      <c r="H82" s="91">
        <f>H16+H24+H29+H36+H43+H45+H47+H49</f>
        <v>0</v>
      </c>
      <c r="I82" s="92">
        <f>SUM(I72:I81)+I16+I24+I29+I36+I43+I45+I47+I49+I51+I56+I61+I66</f>
        <v>3787332</v>
      </c>
      <c r="J82" s="91">
        <f>J16+J24+J29+J36+J43+J45+J47+J49</f>
        <v>0</v>
      </c>
      <c r="K82" s="110">
        <f>SUM(K72:K81)+K16+K24+K29+K36+K43+K45+K47+K49+K51+K56+K61+K66</f>
        <v>546333.01999999955</v>
      </c>
      <c r="L82" s="91">
        <f>L16+L24+L29+L36+L43+L45+L47+L49</f>
        <v>0</v>
      </c>
      <c r="M82" s="92">
        <f>SUM(M72:M81)+M16+M24+M29+M36+M43+M45+M47+M49+M51+M56+M61+M66</f>
        <v>-22946</v>
      </c>
      <c r="N82" s="91">
        <f>N16+N24+N29+N36+N43+N45+N47+N49</f>
        <v>0</v>
      </c>
      <c r="O82" s="92">
        <f>SUM(O72:O81)+O16+O24+O29+O36+O43+O45+O47+O49+O51+O56+O61+O66</f>
        <v>38341.380000000012</v>
      </c>
      <c r="P82" s="91">
        <f>P16+P24+P29+P36+P43+P45+P47+P49</f>
        <v>0</v>
      </c>
      <c r="Q82" s="92">
        <f>SUM(Q72:Q81)+Q16+Q24+Q29+Q36+Q43+Q45+Q47+Q49+Q51+Q56+Q61+Q66</f>
        <v>-66943.03</v>
      </c>
      <c r="R82" s="91">
        <f>R16+R24+R29+R36+R43+R45+R47+R49</f>
        <v>0</v>
      </c>
      <c r="S82" s="92">
        <f>SUM(S72:S81)+S16+S24+S29+S36+S43+S45+S47+S49+S51+S56+S61+S66</f>
        <v>-101052.57999999999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1672597.26</v>
      </c>
      <c r="F86" s="145">
        <f>'TIE-OUT'!X86+RECLASS!V86</f>
        <v>0</v>
      </c>
      <c r="G86" s="146">
        <f>'TIE-OUT'!Y86+RECLASS!W86</f>
        <v>1688544.26</v>
      </c>
      <c r="H86" s="145">
        <v>0</v>
      </c>
      <c r="I86" s="216">
        <v>-189121</v>
      </c>
      <c r="J86" s="145">
        <v>0</v>
      </c>
      <c r="K86" s="145">
        <v>0</v>
      </c>
      <c r="L86" s="145">
        <v>0</v>
      </c>
      <c r="M86" s="145">
        <v>173174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190769</v>
      </c>
      <c r="F87" s="146">
        <f>'TIE-OUT'!X87+RECLASS!V87</f>
        <v>0</v>
      </c>
      <c r="G87" s="146">
        <f>'TIE-OUT'!Y87+RECLASS!W87</f>
        <v>-920</v>
      </c>
      <c r="H87" s="146">
        <v>0</v>
      </c>
      <c r="I87" s="146">
        <v>191689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-2346366</v>
      </c>
      <c r="F88" s="147">
        <f>'TIE-OUT'!X88+RECLASS!V88</f>
        <v>0</v>
      </c>
      <c r="G88" s="147">
        <f>'TIE-OUT'!Y88+RECLASS!W88</f>
        <v>-2140971</v>
      </c>
      <c r="H88" s="147">
        <v>0</v>
      </c>
      <c r="I88" s="147">
        <v>-205395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-482999.74</v>
      </c>
      <c r="F89" s="155">
        <f t="shared" si="16"/>
        <v>0</v>
      </c>
      <c r="G89" s="155">
        <f t="shared" si="16"/>
        <v>-453346.74</v>
      </c>
      <c r="H89" s="155">
        <f t="shared" si="16"/>
        <v>0</v>
      </c>
      <c r="I89" s="155">
        <f t="shared" si="16"/>
        <v>-202827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173174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-2672326.249999987</v>
      </c>
      <c r="F91" s="155">
        <f t="shared" si="17"/>
        <v>0</v>
      </c>
      <c r="G91" s="155">
        <f t="shared" si="17"/>
        <v>-6823738.04</v>
      </c>
      <c r="H91" s="155">
        <f t="shared" si="17"/>
        <v>0</v>
      </c>
      <c r="I91" s="155">
        <f t="shared" si="17"/>
        <v>3584505</v>
      </c>
      <c r="J91" s="155">
        <f t="shared" si="17"/>
        <v>0</v>
      </c>
      <c r="K91" s="155">
        <f t="shared" si="17"/>
        <v>546333.01999999955</v>
      </c>
      <c r="L91" s="155">
        <f>+L82+L89</f>
        <v>0</v>
      </c>
      <c r="M91" s="155">
        <f>+M82+M89</f>
        <v>150228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L80" activePane="bottomRight" state="frozen"/>
      <selection activeCell="R11" sqref="R11"/>
      <selection pane="topRight" activeCell="R11" sqref="R11"/>
      <selection pane="bottomLeft" activeCell="R11" sqref="R11"/>
      <selection pane="bottomRight" activeCell="AS80" sqref="AS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52988519</v>
      </c>
      <c r="E11" s="38">
        <f>SUM(G11,I11,K11,M11,O11,Q11,S11,U11,W11,Y11,AA11,AC11,AE11)</f>
        <v>154093119.06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-4750</v>
      </c>
      <c r="H11" s="60">
        <f>'TX-EGM-GL'!H11+'TX-HPLR-GL '!H11+'TX-HPLC-GL'!H11</f>
        <v>52975473</v>
      </c>
      <c r="I11" s="38">
        <f>'TX-EGM-GL'!I11+'TX-HPLR-GL '!I11+'TX-HPLC-GL'!I11</f>
        <v>153231547.90000001</v>
      </c>
      <c r="J11" s="60">
        <f>'TX-EGM-GL'!J11+'TX-HPLR-GL '!J11+'TX-HPLC-GL'!J11</f>
        <v>-245271</v>
      </c>
      <c r="K11" s="38">
        <f>'TX-EGM-GL'!K11+'TX-HPLR-GL '!K11+'TX-HPLC-GL'!K11</f>
        <v>175078.18999999994</v>
      </c>
      <c r="L11" s="60">
        <f>'TX-EGM-GL'!L11+'TX-HPLR-GL '!L11+'TX-HPLC-GL'!L11</f>
        <v>142033</v>
      </c>
      <c r="M11" s="38">
        <f>'TX-EGM-GL'!M11+'TX-HPLR-GL '!M11+'TX-HPLC-GL'!M11</f>
        <v>376877.02</v>
      </c>
      <c r="N11" s="60">
        <f>'TX-EGM-GL'!N11+'TX-HPLR-GL '!N11+'TX-HPLC-GL'!N11</f>
        <v>179921</v>
      </c>
      <c r="O11" s="38">
        <f>'TX-EGM-GL'!O11+'TX-HPLR-GL '!O11+'TX-HPLC-GL'!O11</f>
        <v>492100.26</v>
      </c>
      <c r="P11" s="60">
        <f>'TX-EGM-GL'!P11+'TX-HPLR-GL '!P11+'TX-HPLC-GL'!P11</f>
        <v>-69091</v>
      </c>
      <c r="Q11" s="38">
        <f>'TX-EGM-GL'!Q11+'TX-HPLR-GL '!Q11+'TX-HPLC-GL'!Q11</f>
        <v>-194565.63</v>
      </c>
      <c r="R11" s="60">
        <f>'TX-EGM-GL'!R11+'TX-HPLR-GL '!R11+'TX-HPLC-GL'!R11</f>
        <v>5454</v>
      </c>
      <c r="S11" s="38">
        <f>'TX-EGM-GL'!S11+'TX-HPLR-GL '!S11+'TX-HPLC-GL'!S11</f>
        <v>16831.32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880411.83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880411.83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13244471</v>
      </c>
      <c r="E13" s="38">
        <f t="shared" si="0"/>
        <v>39588677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0</v>
      </c>
      <c r="I13" s="38">
        <f>'TX-EGM-GL'!I13+'TX-HPLR-GL '!I13+'TX-HPLC-GL'!I13</f>
        <v>0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13244471</v>
      </c>
      <c r="M13" s="38">
        <f>'TX-EGM-GL'!M13+'TX-HPLR-GL '!M13+'TX-HPLC-GL'!M13</f>
        <v>39588677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53709.720000000016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-1464000</v>
      </c>
      <c r="H15" s="60">
        <f>'TX-EGM-GL'!H15+'TX-HPLR-GL '!H15+'TX-HPLC-GL'!H15</f>
        <v>0</v>
      </c>
      <c r="I15" s="38">
        <f>'TX-EGM-GL'!I15+'TX-HPLR-GL '!I15+'TX-HPLC-GL'!I15</f>
        <v>1464000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163472.46000000002</v>
      </c>
      <c r="R15" s="60">
        <f>'TX-EGM-GL'!R15+'TX-HPLR-GL '!R15+'TX-HPLC-GL'!R15</f>
        <v>0</v>
      </c>
      <c r="S15" s="38">
        <f>'TX-EGM-GL'!S15+'TX-HPLR-GL '!S15+'TX-HPLC-GL'!S15</f>
        <v>-109762.74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66232990</v>
      </c>
      <c r="E16" s="39">
        <f t="shared" si="1"/>
        <v>194615917.61000001</v>
      </c>
      <c r="F16" s="61">
        <f t="shared" si="1"/>
        <v>0</v>
      </c>
      <c r="G16" s="39">
        <f t="shared" si="1"/>
        <v>-588338.17000000004</v>
      </c>
      <c r="H16" s="61">
        <f t="shared" si="1"/>
        <v>52975473</v>
      </c>
      <c r="I16" s="39">
        <f t="shared" si="1"/>
        <v>154695547.90000001</v>
      </c>
      <c r="J16" s="61">
        <f t="shared" si="1"/>
        <v>-245271</v>
      </c>
      <c r="K16" s="39">
        <f t="shared" si="1"/>
        <v>175078.18999999994</v>
      </c>
      <c r="L16" s="61">
        <f t="shared" si="1"/>
        <v>13386504</v>
      </c>
      <c r="M16" s="39">
        <f t="shared" si="1"/>
        <v>39965554.020000003</v>
      </c>
      <c r="N16" s="61">
        <f t="shared" si="1"/>
        <v>179921</v>
      </c>
      <c r="O16" s="39">
        <f t="shared" si="1"/>
        <v>492100.26</v>
      </c>
      <c r="P16" s="61">
        <f t="shared" si="1"/>
        <v>-69091</v>
      </c>
      <c r="Q16" s="39">
        <f t="shared" si="1"/>
        <v>-31093.169999999984</v>
      </c>
      <c r="R16" s="61">
        <f t="shared" si="1"/>
        <v>5454</v>
      </c>
      <c r="S16" s="39">
        <f t="shared" si="1"/>
        <v>-92931.420000000013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-55520761</v>
      </c>
      <c r="E19" s="38">
        <f t="shared" si="2"/>
        <v>-157321542.38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-55727315</v>
      </c>
      <c r="I19" s="38">
        <f>'TX-EGM-GL'!I19+'TX-HPLR-GL '!I19+'TX-HPLC-GL'!I19</f>
        <v>-155748070.09</v>
      </c>
      <c r="J19" s="60">
        <f>'TX-EGM-GL'!J19+'TX-HPLR-GL '!J19+'TX-HPLC-GL'!J19</f>
        <v>404757</v>
      </c>
      <c r="K19" s="38">
        <f>'TX-EGM-GL'!K19+'TX-HPLR-GL '!K19+'TX-HPLC-GL'!K19</f>
        <v>-711206.94</v>
      </c>
      <c r="L19" s="60">
        <f>'TX-EGM-GL'!L19+'TX-HPLR-GL '!L19+'TX-HPLC-GL'!L19</f>
        <v>-126969</v>
      </c>
      <c r="M19" s="38">
        <f>'TX-EGM-GL'!M19+'TX-HPLR-GL '!M19+'TX-HPLC-GL'!M19</f>
        <v>-340692.72</v>
      </c>
      <c r="N19" s="60">
        <f>'TX-EGM-GL'!N19+'TX-HPLR-GL '!N19+'TX-HPLC-GL'!N19</f>
        <v>-154743</v>
      </c>
      <c r="O19" s="38">
        <f>'TX-EGM-GL'!O19+'TX-HPLR-GL '!O19+'TX-HPLC-GL'!O19</f>
        <v>-547468.88</v>
      </c>
      <c r="P19" s="60">
        <f>'TX-EGM-GL'!P19+'TX-HPLR-GL '!P19+'TX-HPLC-GL'!P19</f>
        <v>50347</v>
      </c>
      <c r="Q19" s="38">
        <f>'TX-EGM-GL'!Q19+'TX-HPLR-GL '!Q19+'TX-HPLC-GL'!Q19</f>
        <v>-72629.770000000019</v>
      </c>
      <c r="R19" s="60">
        <f>'TX-EGM-GL'!R19+'TX-HPLR-GL '!R19+'TX-HPLC-GL'!R19</f>
        <v>33162</v>
      </c>
      <c r="S19" s="38">
        <f>'TX-EGM-GL'!S19+'TX-HPLR-GL '!S19+'TX-HPLC-GL'!S19</f>
        <v>98526.02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-1529691.12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-1421316.1400000001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-108374.98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-13244471</v>
      </c>
      <c r="E21" s="38">
        <f t="shared" si="2"/>
        <v>-39588677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0</v>
      </c>
      <c r="I21" s="38">
        <f>'TX-EGM-GL'!I21+'TX-HPLR-GL '!I21+'TX-HPLC-GL'!I21</f>
        <v>0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-13244471</v>
      </c>
      <c r="M21" s="38">
        <f>'TX-EGM-GL'!M21+'TX-HPLR-GL '!M21+'TX-HPLC-GL'!M21</f>
        <v>-39588677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21608</v>
      </c>
      <c r="E23" s="38">
        <f t="shared" si="2"/>
        <v>61193.856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19303</v>
      </c>
      <c r="I23" s="38">
        <f>'TX-EGM-GL'!I23+'TX-HPLR-GL '!I23+'TX-HPLC-GL'!I23</f>
        <v>54666.095999999998</v>
      </c>
      <c r="J23" s="60">
        <f>'TX-EGM-GL'!J23+'TX-HPLR-GL '!J23+'TX-HPLC-GL'!J23</f>
        <v>2305</v>
      </c>
      <c r="K23" s="38">
        <f>'TX-EGM-GL'!K23+'TX-HPLR-GL '!K23+'TX-HPLC-GL'!K23</f>
        <v>6527.76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-68743624</v>
      </c>
      <c r="E24" s="39">
        <f t="shared" si="3"/>
        <v>-198378716.64399999</v>
      </c>
      <c r="F24" s="61">
        <f t="shared" si="3"/>
        <v>0</v>
      </c>
      <c r="G24" s="39">
        <f t="shared" si="3"/>
        <v>-1421316.1400000001</v>
      </c>
      <c r="H24" s="61">
        <f t="shared" si="3"/>
        <v>-55708012</v>
      </c>
      <c r="I24" s="39">
        <f t="shared" si="3"/>
        <v>-155693403.99400002</v>
      </c>
      <c r="J24" s="61">
        <f t="shared" si="3"/>
        <v>407062</v>
      </c>
      <c r="K24" s="39">
        <f t="shared" si="3"/>
        <v>-813054.15999999992</v>
      </c>
      <c r="L24" s="61">
        <f t="shared" si="3"/>
        <v>-13371440</v>
      </c>
      <c r="M24" s="39">
        <f t="shared" si="3"/>
        <v>-39929369.719999999</v>
      </c>
      <c r="N24" s="61">
        <f t="shared" si="3"/>
        <v>-154743</v>
      </c>
      <c r="O24" s="39">
        <f t="shared" si="3"/>
        <v>-547468.88</v>
      </c>
      <c r="P24" s="61">
        <f t="shared" si="3"/>
        <v>50347</v>
      </c>
      <c r="Q24" s="39">
        <f t="shared" si="3"/>
        <v>-72629.770000000019</v>
      </c>
      <c r="R24" s="61">
        <f t="shared" si="3"/>
        <v>33162</v>
      </c>
      <c r="S24" s="39">
        <f t="shared" si="3"/>
        <v>98526.02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33207286</v>
      </c>
      <c r="E27" s="38">
        <f>SUM(G27,I27,K27,M27,O27,Q27,S27,U27,W27,Y27,AA27,AC27,AE27)</f>
        <v>99902259.189999998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27434943</v>
      </c>
      <c r="I27" s="38">
        <f>'TX-EGM-GL'!I27+'TX-HPLR-GL '!I27+'TX-HPLC-GL'!I27</f>
        <v>82728360.450000003</v>
      </c>
      <c r="J27" s="60">
        <f>'TX-EGM-GL'!J27+'TX-HPLR-GL '!J27+'TX-HPLC-GL'!J27</f>
        <v>5897073</v>
      </c>
      <c r="K27" s="38">
        <f>'TX-EGM-GL'!K27+'TX-HPLR-GL '!K27+'TX-HPLC-GL'!K27</f>
        <v>17562842.739999998</v>
      </c>
      <c r="L27" s="60">
        <f>'TX-EGM-GL'!L27+'TX-HPLR-GL '!L27+'TX-HPLC-GL'!L27</f>
        <v>-68309</v>
      </c>
      <c r="M27" s="38">
        <f>'TX-EGM-GL'!M27+'TX-HPLR-GL '!M27+'TX-HPLC-GL'!M27</f>
        <v>-220134.37</v>
      </c>
      <c r="N27" s="60">
        <f>'TX-EGM-GL'!N27+'TX-HPLR-GL '!N27+'TX-HPLC-GL'!N27</f>
        <v>-3090</v>
      </c>
      <c r="O27" s="38">
        <f>'TX-EGM-GL'!O27+'TX-HPLR-GL '!O27+'TX-HPLC-GL'!O27</f>
        <v>-8650.49</v>
      </c>
      <c r="P27" s="60">
        <f>'TX-EGM-GL'!P27+'TX-HPLR-GL '!P27+'TX-HPLC-GL'!P27</f>
        <v>-57958</v>
      </c>
      <c r="Q27" s="38">
        <f>'TX-EGM-GL'!Q27+'TX-HPLR-GL '!Q27+'TX-HPLC-GL'!Q27</f>
        <v>-174073.02</v>
      </c>
      <c r="R27" s="60">
        <f>'TX-EGM-GL'!R27+'TX-HPLR-GL '!R27+'TX-HPLC-GL'!R27</f>
        <v>4627</v>
      </c>
      <c r="S27" s="38">
        <f>'TX-EGM-GL'!S27+'TX-HPLR-GL '!S27+'TX-HPLC-GL'!S27</f>
        <v>13913.88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-34300155</v>
      </c>
      <c r="E28" s="38">
        <f>SUM(G28,I28,K28,M28,O28,Q28,S28,U28,W28,Y28,AA28,AC28,AE28)</f>
        <v>-102948708.85000001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-28509996</v>
      </c>
      <c r="I28" s="38">
        <f>'TX-EGM-GL'!I28+'TX-HPLR-GL '!I28+'TX-HPLC-GL'!I28</f>
        <v>-85542456.780000001</v>
      </c>
      <c r="J28" s="60">
        <f>'TX-EGM-GL'!J28+'TX-HPLR-GL '!J28+'TX-HPLC-GL'!J28</f>
        <v>-5895062</v>
      </c>
      <c r="K28" s="38">
        <f>'TX-EGM-GL'!K28+'TX-HPLR-GL '!K28+'TX-HPLC-GL'!K28</f>
        <v>-17915058.060000002</v>
      </c>
      <c r="L28" s="60">
        <f>'TX-EGM-GL'!L28+'TX-HPLR-GL '!L28+'TX-HPLC-GL'!L28</f>
        <v>86999</v>
      </c>
      <c r="M28" s="38">
        <f>'TX-EGM-GL'!M28+'TX-HPLR-GL '!M28+'TX-HPLC-GL'!M28</f>
        <v>446110.7</v>
      </c>
      <c r="N28" s="60">
        <f>'TX-EGM-GL'!N28+'TX-HPLR-GL '!N28+'TX-HPLC-GL'!N28</f>
        <v>3090</v>
      </c>
      <c r="O28" s="38">
        <f>'TX-EGM-GL'!O28+'TX-HPLR-GL '!O28+'TX-HPLC-GL'!O28</f>
        <v>8650.49</v>
      </c>
      <c r="P28" s="60">
        <f>'TX-EGM-GL'!P28+'TX-HPLR-GL '!P28+'TX-HPLC-GL'!P28</f>
        <v>57958</v>
      </c>
      <c r="Q28" s="38">
        <f>'TX-EGM-GL'!Q28+'TX-HPLR-GL '!Q28+'TX-HPLC-GL'!Q28</f>
        <v>174073.02</v>
      </c>
      <c r="R28" s="60">
        <f>'TX-EGM-GL'!R28+'TX-HPLR-GL '!R28+'TX-HPLC-GL'!R28</f>
        <v>-43144</v>
      </c>
      <c r="S28" s="38">
        <f>'TX-EGM-GL'!S28+'TX-HPLR-GL '!S28+'TX-HPLC-GL'!S28</f>
        <v>-120028.22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-1092869</v>
      </c>
      <c r="E29" s="39">
        <f t="shared" si="4"/>
        <v>-3046449.6600000113</v>
      </c>
      <c r="F29" s="61">
        <f t="shared" si="4"/>
        <v>0</v>
      </c>
      <c r="G29" s="39">
        <f t="shared" si="4"/>
        <v>0</v>
      </c>
      <c r="H29" s="61">
        <f t="shared" si="4"/>
        <v>-1075053</v>
      </c>
      <c r="I29" s="39">
        <f t="shared" si="4"/>
        <v>-2814096.3299999982</v>
      </c>
      <c r="J29" s="61">
        <f t="shared" si="4"/>
        <v>2011</v>
      </c>
      <c r="K29" s="39">
        <f t="shared" si="4"/>
        <v>-352215.32000000402</v>
      </c>
      <c r="L29" s="61">
        <f t="shared" si="4"/>
        <v>18690</v>
      </c>
      <c r="M29" s="39">
        <f t="shared" si="4"/>
        <v>225976.33000000002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-38517</v>
      </c>
      <c r="S29" s="39">
        <f t="shared" si="4"/>
        <v>-106114.34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-835747</v>
      </c>
      <c r="E32" s="38">
        <f t="shared" si="5"/>
        <v>-2366866.1419999995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-5480172</v>
      </c>
      <c r="I32" s="38">
        <f>'TX-EGM-GL'!I32+'TX-HPLR-GL '!I32+'TX-HPLC-GL'!I32</f>
        <v>-15519847.104</v>
      </c>
      <c r="J32" s="60">
        <f>'TX-EGM-GL'!J32+'TX-HPLR-GL '!J32+'TX-HPLC-GL'!J32</f>
        <v>4815934</v>
      </c>
      <c r="K32" s="38">
        <f>'TX-EGM-GL'!K32+'TX-HPLR-GL '!K32+'TX-HPLC-GL'!K32</f>
        <v>13638724.776000001</v>
      </c>
      <c r="L32" s="60">
        <f>'TX-EGM-GL'!L32+'TX-HPLR-GL '!L32+'TX-HPLC-GL'!L32</f>
        <v>17712</v>
      </c>
      <c r="M32" s="38">
        <f>'TX-EGM-GL'!M32+'TX-HPLR-GL '!M32+'TX-HPLC-GL'!M32</f>
        <v>50160.055999999997</v>
      </c>
      <c r="N32" s="60">
        <f>'TX-EGM-GL'!N32+'TX-HPLR-GL '!N32+'TX-HPLC-GL'!N32</f>
        <v>-70780</v>
      </c>
      <c r="O32" s="38">
        <f>'TX-EGM-GL'!O32+'TX-HPLR-GL '!O32+'TX-HPLC-GL'!O32</f>
        <v>-200448.96</v>
      </c>
      <c r="P32" s="60">
        <f>'TX-EGM-GL'!P32+'TX-HPLR-GL '!P32+'TX-HPLC-GL'!P32</f>
        <v>-25147</v>
      </c>
      <c r="Q32" s="38">
        <f>'TX-EGM-GL'!Q32+'TX-HPLR-GL '!Q32+'TX-HPLC-GL'!Q32</f>
        <v>-71216.3</v>
      </c>
      <c r="R32" s="60">
        <f>'TX-EGM-GL'!R32+'TX-HPLR-GL '!R32+'TX-HPLC-GL'!R32</f>
        <v>-93294</v>
      </c>
      <c r="S32" s="38">
        <f>'TX-EGM-GL'!S32+'TX-HPLR-GL '!S32+'TX-HPLC-GL'!S32</f>
        <v>-264238.61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-835747</v>
      </c>
      <c r="E36" s="39">
        <f t="shared" si="6"/>
        <v>-2366866.1419999995</v>
      </c>
      <c r="F36" s="61">
        <f t="shared" si="6"/>
        <v>0</v>
      </c>
      <c r="G36" s="39">
        <f t="shared" si="6"/>
        <v>0</v>
      </c>
      <c r="H36" s="61">
        <f t="shared" si="6"/>
        <v>-5480172</v>
      </c>
      <c r="I36" s="39">
        <f t="shared" si="6"/>
        <v>-15519847.104</v>
      </c>
      <c r="J36" s="61">
        <f t="shared" si="6"/>
        <v>4815934</v>
      </c>
      <c r="K36" s="39">
        <f t="shared" si="6"/>
        <v>13638724.776000001</v>
      </c>
      <c r="L36" s="61">
        <f t="shared" si="6"/>
        <v>17712</v>
      </c>
      <c r="M36" s="39">
        <f t="shared" si="6"/>
        <v>50160.055999999997</v>
      </c>
      <c r="N36" s="61">
        <f t="shared" si="6"/>
        <v>-70780</v>
      </c>
      <c r="O36" s="39">
        <f t="shared" si="6"/>
        <v>-200448.96</v>
      </c>
      <c r="P36" s="61">
        <f t="shared" si="6"/>
        <v>-25147</v>
      </c>
      <c r="Q36" s="39">
        <f t="shared" si="6"/>
        <v>-71216.3</v>
      </c>
      <c r="R36" s="61">
        <f t="shared" si="6"/>
        <v>-93294</v>
      </c>
      <c r="S36" s="39">
        <f t="shared" si="6"/>
        <v>-264238.61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3994333</v>
      </c>
      <c r="E39" s="38">
        <f t="shared" si="7"/>
        <v>11879462.949999999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-162652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3994348</v>
      </c>
      <c r="K39" s="38">
        <f>'TX-EGM-GL'!K39+'TX-HPLR-GL '!K39+'TX-HPLC-GL'!K39</f>
        <v>12021789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-15</v>
      </c>
      <c r="Q39" s="38">
        <f>'TX-EGM-GL'!Q39+'TX-HPLR-GL '!Q39+'TX-HPLC-GL'!Q39</f>
        <v>20325.95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-27500</v>
      </c>
      <c r="E40" s="38">
        <f t="shared" si="7"/>
        <v>-62152.27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-27500</v>
      </c>
      <c r="I40" s="38">
        <f>'TX-EGM-GL'!I40+'TX-HPLR-GL '!I40+'TX-HPLC-GL'!I40</f>
        <v>-62152.27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-27500</v>
      </c>
      <c r="E42" s="39">
        <f t="shared" si="8"/>
        <v>-62152.27</v>
      </c>
      <c r="F42" s="61">
        <f t="shared" si="8"/>
        <v>0</v>
      </c>
      <c r="G42" s="39">
        <f t="shared" si="8"/>
        <v>0</v>
      </c>
      <c r="H42" s="61">
        <f t="shared" si="8"/>
        <v>-27500</v>
      </c>
      <c r="I42" s="39">
        <f t="shared" si="8"/>
        <v>-62152.27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3966833</v>
      </c>
      <c r="E43" s="39">
        <f t="shared" si="9"/>
        <v>11817310.68</v>
      </c>
      <c r="F43" s="61">
        <f t="shared" si="9"/>
        <v>0</v>
      </c>
      <c r="G43" s="39">
        <f t="shared" si="9"/>
        <v>-162652</v>
      </c>
      <c r="H43" s="61">
        <f t="shared" si="9"/>
        <v>-27500</v>
      </c>
      <c r="I43" s="39">
        <f t="shared" si="9"/>
        <v>-62152.27</v>
      </c>
      <c r="J43" s="61">
        <f t="shared" si="9"/>
        <v>3994348</v>
      </c>
      <c r="K43" s="39">
        <f t="shared" si="9"/>
        <v>12021789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-15</v>
      </c>
      <c r="Q43" s="39">
        <f t="shared" si="9"/>
        <v>20325.95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472417</v>
      </c>
      <c r="E49" s="38">
        <f>SUM(G49,I49,K49,M49,O49,Q49,S49,U49,W49,Y49,AA49,AC49,AE49)</f>
        <v>1337884.7799999989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9315264</v>
      </c>
      <c r="I49" s="38">
        <f>'TX-EGM-GL'!I49+'TX-HPLR-GL '!I49+'TX-HPLC-GL'!I49</f>
        <v>26380827.728</v>
      </c>
      <c r="J49" s="60">
        <f>'TX-EGM-GL'!J49+'TX-HPLR-GL '!J49+'TX-HPLC-GL'!J49</f>
        <v>-8974084</v>
      </c>
      <c r="K49" s="38">
        <f>'TX-EGM-GL'!K49+'TX-HPLR-GL '!K49+'TX-HPLC-GL'!K49</f>
        <v>-25414605.848000001</v>
      </c>
      <c r="L49" s="60">
        <f>'TX-EGM-GL'!L49+'TX-HPLR-GL '!L49+'TX-HPLC-GL'!L49</f>
        <v>-51466</v>
      </c>
      <c r="M49" s="38">
        <f>'TX-EGM-GL'!M49+'TX-HPLR-GL '!M49+'TX-HPLC-GL'!M49</f>
        <v>-145752</v>
      </c>
      <c r="N49" s="60">
        <f>'TX-EGM-GL'!N49+'TX-HPLR-GL '!N49+'TX-HPLC-GL'!N49</f>
        <v>45602</v>
      </c>
      <c r="O49" s="38">
        <f>'TX-EGM-GL'!O49+'TX-HPLR-GL '!O49+'TX-HPLC-GL'!O49</f>
        <v>129144.87000000001</v>
      </c>
      <c r="P49" s="60">
        <f>'TX-EGM-GL'!P49+'TX-HPLR-GL '!P49+'TX-HPLC-GL'!P49</f>
        <v>43906</v>
      </c>
      <c r="Q49" s="38">
        <f>'TX-EGM-GL'!Q49+'TX-HPLR-GL '!Q49+'TX-HPLC-GL'!Q49</f>
        <v>124341.79</v>
      </c>
      <c r="R49" s="60">
        <f>'TX-EGM-GL'!R49+'TX-HPLR-GL '!R49+'TX-HPLC-GL'!R49</f>
        <v>93195</v>
      </c>
      <c r="S49" s="38">
        <f>'TX-EGM-GL'!S49+'TX-HPLR-GL '!S49+'TX-HPLC-GL'!S49</f>
        <v>263928.24000000005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-21608</v>
      </c>
      <c r="E51" s="38">
        <f>SUM(G51,I51,K51,M51,O51,Q51,S51,U51,W51,Y51,AA51,AC51,AE51)</f>
        <v>-61193.856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-19303</v>
      </c>
      <c r="I51" s="38">
        <f>'TX-EGM-GL'!I51+'TX-HPLR-GL '!I51+'TX-HPLC-GL'!I51</f>
        <v>-54666.095999999998</v>
      </c>
      <c r="J51" s="60">
        <f>'TX-EGM-GL'!J51+'TX-HPLR-GL '!J51+'TX-HPLC-GL'!J51</f>
        <v>-2305</v>
      </c>
      <c r="K51" s="38">
        <f>'TX-EGM-GL'!K51+'TX-HPLR-GL '!K51+'TX-HPLC-GL'!K51</f>
        <v>-6527.76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-18569940</v>
      </c>
      <c r="E54" s="38">
        <f>SUM(G54,I54,K54,M54,O54,Q54,S54,U54,W54,Y54,AA54,AC54,AE54)</f>
        <v>-2019441.3699999999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-1572932</v>
      </c>
      <c r="H54" s="60">
        <f>'TX-EGM-GL'!H54+'TX-HPLR-GL '!H54+'TX-HPLC-GL'!H54</f>
        <v>-12670271</v>
      </c>
      <c r="I54" s="38">
        <f>'TX-EGM-GL'!I54+'TX-HPLR-GL '!I54+'TX-HPLC-GL'!I54</f>
        <v>-386560.93</v>
      </c>
      <c r="J54" s="60">
        <f>'TX-EGM-GL'!J54+'TX-HPLR-GL '!J54+'TX-HPLC-GL'!J54</f>
        <v>-5769030</v>
      </c>
      <c r="K54" s="38">
        <f>'TX-EGM-GL'!K54+'TX-HPLR-GL '!K54+'TX-HPLC-GL'!K54</f>
        <v>-111294.39999999999</v>
      </c>
      <c r="L54" s="60">
        <f>'TX-EGM-GL'!L54+'TX-HPLR-GL '!L54+'TX-HPLC-GL'!L54</f>
        <v>-25000</v>
      </c>
      <c r="M54" s="38">
        <f>'TX-EGM-GL'!M54+'TX-HPLR-GL '!M54+'TX-HPLC-GL'!M54</f>
        <v>2271.44</v>
      </c>
      <c r="N54" s="60">
        <f>'TX-EGM-GL'!N54+'TX-HPLR-GL '!N54+'TX-HPLC-GL'!N54</f>
        <v>-49316</v>
      </c>
      <c r="O54" s="38">
        <f>'TX-EGM-GL'!O54+'TX-HPLR-GL '!O54+'TX-HPLC-GL'!O54</f>
        <v>50677.57</v>
      </c>
      <c r="P54" s="60">
        <f>'TX-EGM-GL'!P54+'TX-HPLR-GL '!P54+'TX-HPLC-GL'!P54</f>
        <v>-45633</v>
      </c>
      <c r="Q54" s="38">
        <f>'TX-EGM-GL'!Q54+'TX-HPLR-GL '!Q54+'TX-HPLC-GL'!Q54</f>
        <v>-1769.6</v>
      </c>
      <c r="R54" s="60">
        <f>'TX-EGM-GL'!R54+'TX-HPLR-GL '!R54+'TX-HPLC-GL'!R54</f>
        <v>-10690</v>
      </c>
      <c r="S54" s="38">
        <f>'TX-EGM-GL'!S54+'TX-HPLR-GL '!S54+'TX-HPLC-GL'!S54</f>
        <v>166.55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-191646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0</v>
      </c>
      <c r="J55" s="60">
        <f>'TX-EGM-GL'!J55+'TX-HPLR-GL '!J55+'TX-HPLC-GL'!J55</f>
        <v>0</v>
      </c>
      <c r="K55" s="38">
        <f>'TX-EGM-GL'!K55+'TX-HPLR-GL '!K55+'TX-HPLC-GL'!K55</f>
        <v>-93300</v>
      </c>
      <c r="L55" s="60">
        <f>'TX-EGM-GL'!L55+'TX-HPLR-GL '!L55+'TX-HPLC-GL'!L55</f>
        <v>0</v>
      </c>
      <c r="M55" s="38">
        <f>'TX-EGM-GL'!M55+'TX-HPLR-GL '!M55+'TX-HPLC-GL'!M55</f>
        <v>-191646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-18569940</v>
      </c>
      <c r="E56" s="39">
        <f t="shared" si="10"/>
        <v>-2211087.37</v>
      </c>
      <c r="F56" s="61">
        <f t="shared" si="10"/>
        <v>0</v>
      </c>
      <c r="G56" s="39">
        <f t="shared" si="10"/>
        <v>-1479632</v>
      </c>
      <c r="H56" s="61">
        <f t="shared" si="10"/>
        <v>-12670271</v>
      </c>
      <c r="I56" s="39">
        <f t="shared" si="10"/>
        <v>-386560.93</v>
      </c>
      <c r="J56" s="61">
        <f t="shared" si="10"/>
        <v>-5769030</v>
      </c>
      <c r="K56" s="39">
        <f t="shared" si="10"/>
        <v>-204594.4</v>
      </c>
      <c r="L56" s="61">
        <f t="shared" si="10"/>
        <v>-25000</v>
      </c>
      <c r="M56" s="39">
        <f t="shared" si="10"/>
        <v>-189374.56</v>
      </c>
      <c r="N56" s="61">
        <f t="shared" si="10"/>
        <v>-49316</v>
      </c>
      <c r="O56" s="39">
        <f t="shared" si="10"/>
        <v>50677.57</v>
      </c>
      <c r="P56" s="61">
        <f t="shared" si="10"/>
        <v>-45633</v>
      </c>
      <c r="Q56" s="39">
        <f t="shared" si="10"/>
        <v>-1769.6</v>
      </c>
      <c r="R56" s="61">
        <f t="shared" si="10"/>
        <v>-10690</v>
      </c>
      <c r="S56" s="39">
        <f t="shared" si="10"/>
        <v>166.55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-675.82999999999993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-92.15</v>
      </c>
      <c r="J64" s="60">
        <f>'TX-EGM-GL'!J64+'TX-HPLR-GL '!J64+'TX-HPLC-GL'!J64</f>
        <v>0</v>
      </c>
      <c r="K64" s="38">
        <f>'TX-EGM-GL'!K64+'TX-HPLR-GL '!K64+'TX-HPLC-GL'!K64</f>
        <v>-583.67999999999995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-675.82999999999993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-92.15</v>
      </c>
      <c r="J66" s="61">
        <f t="shared" si="12"/>
        <v>0</v>
      </c>
      <c r="K66" s="39">
        <f t="shared" si="12"/>
        <v>-583.67999999999995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-3964571.46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-3964571.46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8691498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8691498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4726926.54</v>
      </c>
      <c r="F72" s="61">
        <f t="shared" si="13"/>
        <v>0</v>
      </c>
      <c r="G72" s="39">
        <f t="shared" si="13"/>
        <v>4726926.54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-3222222.3799999994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-3093972.3999999994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-128249.98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-77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-77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3112455.7280000057</v>
      </c>
      <c r="F82" s="91">
        <f>F16+F24+F29+F36+F43+F45+F47+F49</f>
        <v>0</v>
      </c>
      <c r="G82" s="92">
        <f>SUM(G72:G81)+G16+G24+G29+G36+G43+G45+G47+G49+G51+G56+G61+G66</f>
        <v>-2117284.1699999995</v>
      </c>
      <c r="H82" s="91">
        <f>H16+H24+H29+H36+H43+H45+H47+H49</f>
        <v>0</v>
      </c>
      <c r="I82" s="92">
        <f>SUM(I72:I81)+I16+I24+I29+I36+I43+I45+I47+I49+I51+I56+I61+I66</f>
        <v>6545479.7539999885</v>
      </c>
      <c r="J82" s="91">
        <f>J16+J24+J29+J36+J43+J45+J47+J49</f>
        <v>0</v>
      </c>
      <c r="K82" s="92">
        <f>SUM(K72:K81)+K16+K24+K29+K36+K43+K45+K47+K49+K51+K56+K61+K66</f>
        <v>-1084234.1820000038</v>
      </c>
      <c r="L82" s="91">
        <f>L16+L24+L29+L36+L43+L45+L47+L49</f>
        <v>0</v>
      </c>
      <c r="M82" s="92">
        <f>SUM(M72:M81)+M16+M24+M29+M36+M43+M45+M47+M49+M51+M56+M61+M66</f>
        <v>-22805.873999995529</v>
      </c>
      <c r="N82" s="91">
        <f>N16+N24+N29+N36+N43+N45+N47+N49</f>
        <v>0</v>
      </c>
      <c r="O82" s="92">
        <f>SUM(O72:O81)+O16+O24+O29+O36+O43+O45+O47+O49+O51+O56+O61+O66</f>
        <v>-75995.139999999985</v>
      </c>
      <c r="P82" s="91">
        <f>P16+P24+P29+P36+P43+P45+P47+P49</f>
        <v>0</v>
      </c>
      <c r="Q82" s="92">
        <f>SUM(Q72:Q81)+Q16+Q24+Q29+Q36+Q43+Q45+Q47+Q49+Q51+Q56+Q61+Q66</f>
        <v>-32041.099999999984</v>
      </c>
      <c r="R82" s="91">
        <f>R16+R24+R29+R36+R43+R45+R47+R49</f>
        <v>0</v>
      </c>
      <c r="S82" s="92">
        <f>SUM(S72:S81)+S16+S24+S29+S36+S43+S45+S47+S49+S51+S56+S61+S66</f>
        <v>-100663.55999999992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1499423.26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1688544.26</v>
      </c>
      <c r="H86" s="145">
        <f>'TX-EGM-GL'!H86+'TX-HPLR-GL '!H86+'TX-HPLC-GL'!H86</f>
        <v>0</v>
      </c>
      <c r="I86" s="145">
        <f>'TX-EGM-GL'!I86+'TX-HPLR-GL '!I86+'TX-HPLC-GL'!I86</f>
        <v>-189121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190769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-920</v>
      </c>
      <c r="H87" s="146">
        <f>'TX-EGM-GL'!H87+'TX-HPLR-GL '!H87+'TX-HPLC-GL'!H87</f>
        <v>0</v>
      </c>
      <c r="I87" s="146">
        <f>'TX-EGM-GL'!I87+'TX-HPLR-GL '!I87+'TX-HPLC-GL'!I87</f>
        <v>191689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-2346366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-2140971</v>
      </c>
      <c r="H88" s="147">
        <f>'TX-EGM-GL'!H88+'TX-HPLR-GL '!H88+'TX-HPLC-GL'!H88</f>
        <v>0</v>
      </c>
      <c r="I88" s="147">
        <f>'TX-EGM-GL'!I88+'TX-HPLR-GL '!I88+'TX-HPLC-GL'!I88</f>
        <v>-205395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-656173.74</v>
      </c>
      <c r="F89" s="155">
        <f t="shared" si="16"/>
        <v>0</v>
      </c>
      <c r="G89" s="155">
        <f t="shared" si="16"/>
        <v>-453346.74</v>
      </c>
      <c r="H89" s="155">
        <f t="shared" si="16"/>
        <v>0</v>
      </c>
      <c r="I89" s="155">
        <f t="shared" si="16"/>
        <v>-202827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2456281.9880000055</v>
      </c>
      <c r="F91" s="155">
        <f t="shared" si="19"/>
        <v>0</v>
      </c>
      <c r="G91" s="155">
        <f t="shared" si="19"/>
        <v>-2570630.9099999992</v>
      </c>
      <c r="H91" s="155">
        <f t="shared" si="19"/>
        <v>0</v>
      </c>
      <c r="I91" s="155">
        <f t="shared" si="19"/>
        <v>6342652.7539999885</v>
      </c>
      <c r="J91" s="155">
        <f>+J82+J89</f>
        <v>0</v>
      </c>
      <c r="K91" s="155">
        <f>+K82+K89</f>
        <v>-1084234.1820000038</v>
      </c>
      <c r="L91" s="155">
        <f t="shared" si="19"/>
        <v>0</v>
      </c>
      <c r="M91" s="155">
        <f t="shared" si="19"/>
        <v>-22805.873999995529</v>
      </c>
      <c r="N91" s="155">
        <f t="shared" ref="N91:AE91" si="20">+N82+N89</f>
        <v>0</v>
      </c>
      <c r="O91" s="155">
        <f t="shared" si="20"/>
        <v>-75995.139999999985</v>
      </c>
      <c r="P91" s="155">
        <f t="shared" si="20"/>
        <v>0</v>
      </c>
      <c r="Q91" s="155">
        <f t="shared" si="20"/>
        <v>-32041.099999999984</v>
      </c>
      <c r="R91" s="155">
        <f t="shared" si="20"/>
        <v>0</v>
      </c>
      <c r="S91" s="155">
        <f t="shared" si="20"/>
        <v>-100663.55999999992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K57" activePane="bottomRight" state="frozen"/>
      <selection activeCell="R11" sqref="R11"/>
      <selection pane="topRight" activeCell="R11" sqref="R11"/>
      <selection pane="bottomLeft" activeCell="R11" sqref="R11"/>
      <selection pane="bottomRight" activeCell="S91" sqref="S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41843931</v>
      </c>
      <c r="E11" s="38">
        <f>SUM(G11,I11,K11,M11,O11,Q11,S11,U11,W11,Y11,AA11,AC11,AE11)</f>
        <v>118190109.06</v>
      </c>
      <c r="F11" s="60">
        <f>'TIE-OUT'!P11+RECLASS!N11</f>
        <v>0</v>
      </c>
      <c r="G11" s="38">
        <f>'TIE-OUT'!Q11+RECLASS!O11</f>
        <v>19940</v>
      </c>
      <c r="H11" s="118">
        <f>+Actuals!E484</f>
        <v>41853491</v>
      </c>
      <c r="I11" s="119">
        <f>+Actuals!F484</f>
        <v>118042717.09999999</v>
      </c>
      <c r="J11" s="118">
        <f>+Actuals!G484</f>
        <v>4555</v>
      </c>
      <c r="K11" s="119">
        <f>+Actuals!H484</f>
        <v>165440.87</v>
      </c>
      <c r="L11" s="118">
        <f>+Actuals!I484</f>
        <v>-7376</v>
      </c>
      <c r="M11" s="119">
        <f>+Actuals!J484</f>
        <v>-686559.69</v>
      </c>
      <c r="N11" s="118">
        <v>-94272</v>
      </c>
      <c r="O11" s="119">
        <f>-13691.17+668761</f>
        <v>655069.82999999996</v>
      </c>
      <c r="P11" s="118">
        <v>89712</v>
      </c>
      <c r="Q11" s="119">
        <f>+Actuals!N484</f>
        <v>0</v>
      </c>
      <c r="R11" s="118">
        <v>-2179</v>
      </c>
      <c r="S11" s="119">
        <v>-6499.05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2645975.58</v>
      </c>
      <c r="F12" s="60">
        <f>'TIE-OUT'!P12+RECLASS!N12</f>
        <v>0</v>
      </c>
      <c r="G12" s="38">
        <f>'TIE-OUT'!Q12+RECLASS!O12</f>
        <v>2665915.92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v>-19940.34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13409172</v>
      </c>
      <c r="E13" s="38">
        <f t="shared" si="0"/>
        <v>38758092</v>
      </c>
      <c r="F13" s="60">
        <f>'TIE-OUT'!P13+RECLASS!N13</f>
        <v>0</v>
      </c>
      <c r="G13" s="38">
        <f>'TIE-OUT'!Q13+RECLASS!O13</f>
        <v>0</v>
      </c>
      <c r="H13" s="118">
        <f>+Actuals!E486</f>
        <v>116050</v>
      </c>
      <c r="I13" s="119">
        <f>+Actuals!F486</f>
        <v>312142</v>
      </c>
      <c r="J13" s="118">
        <f>+Actuals!G486</f>
        <v>0</v>
      </c>
      <c r="K13" s="119">
        <f>+Actuals!H486</f>
        <v>0</v>
      </c>
      <c r="L13" s="118">
        <f>+Actuals!I486</f>
        <v>13293122</v>
      </c>
      <c r="M13" s="119">
        <f>+Actuals!J486</f>
        <v>38445950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1478248.02</v>
      </c>
      <c r="F15" s="81">
        <f>'TIE-OUT'!P15+RECLASS!N15</f>
        <v>0</v>
      </c>
      <c r="G15" s="82">
        <f>'TIE-OUT'!Q15+RECLASS!O15</f>
        <v>207968</v>
      </c>
      <c r="H15" s="118">
        <f>+Actuals!E488</f>
        <v>0</v>
      </c>
      <c r="I15" s="119">
        <f>+Actuals!F488</f>
        <v>1281163.02</v>
      </c>
      <c r="J15" s="118">
        <f>+Actuals!G488</f>
        <v>0</v>
      </c>
      <c r="K15" s="119">
        <f>+Actuals!H488</f>
        <v>-121712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v>110829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55253103</v>
      </c>
      <c r="E16" s="39">
        <f t="shared" si="1"/>
        <v>161072424.66</v>
      </c>
      <c r="F16" s="61">
        <f t="shared" si="1"/>
        <v>0</v>
      </c>
      <c r="G16" s="39">
        <f t="shared" si="1"/>
        <v>2893823.92</v>
      </c>
      <c r="H16" s="61">
        <f t="shared" si="1"/>
        <v>41969541</v>
      </c>
      <c r="I16" s="39">
        <f t="shared" si="1"/>
        <v>119636022.11999999</v>
      </c>
      <c r="J16" s="61">
        <f t="shared" ref="J16:AO16" si="2">SUM(J11:J15)</f>
        <v>4555</v>
      </c>
      <c r="K16" s="39">
        <f t="shared" si="2"/>
        <v>23788.53</v>
      </c>
      <c r="L16" s="61">
        <f t="shared" si="2"/>
        <v>13285746</v>
      </c>
      <c r="M16" s="39">
        <f t="shared" si="2"/>
        <v>37759390.310000002</v>
      </c>
      <c r="N16" s="61">
        <f t="shared" si="2"/>
        <v>-94272</v>
      </c>
      <c r="O16" s="39">
        <f t="shared" si="2"/>
        <v>655069.82999999996</v>
      </c>
      <c r="P16" s="61">
        <f t="shared" si="2"/>
        <v>89712</v>
      </c>
      <c r="Q16" s="39">
        <f t="shared" si="2"/>
        <v>110829</v>
      </c>
      <c r="R16" s="61">
        <f t="shared" si="2"/>
        <v>-2179</v>
      </c>
      <c r="S16" s="39">
        <f t="shared" si="2"/>
        <v>-6499.05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-44094506</v>
      </c>
      <c r="E19" s="38">
        <f t="shared" si="3"/>
        <v>-124390800.89</v>
      </c>
      <c r="F19" s="64">
        <f>'TIE-OUT'!P19+RECLASS!N19</f>
        <v>0</v>
      </c>
      <c r="G19" s="68">
        <f>'TIE-OUT'!Q19+RECLASS!O19</f>
        <v>10500</v>
      </c>
      <c r="H19" s="118">
        <f>+Actuals!E489</f>
        <v>-43983657</v>
      </c>
      <c r="I19" s="119">
        <f>+Actuals!F489</f>
        <v>-123806314.95</v>
      </c>
      <c r="J19" s="118">
        <f>+Actuals!G489</f>
        <v>140456</v>
      </c>
      <c r="K19" s="119">
        <f>+Actuals!H489</f>
        <v>291314.01</v>
      </c>
      <c r="L19" s="118">
        <f>+Actuals!I489</f>
        <v>-254922</v>
      </c>
      <c r="M19" s="119">
        <f>+Actuals!J489</f>
        <v>-618340.92000000004</v>
      </c>
      <c r="N19" s="118">
        <f>1538-100</f>
        <v>1438</v>
      </c>
      <c r="O19" s="119">
        <f>4684.04-284.7</f>
        <v>4399.34</v>
      </c>
      <c r="P19" s="118">
        <f>+Actuals!M489</f>
        <v>0</v>
      </c>
      <c r="Q19" s="119">
        <v>-278901</v>
      </c>
      <c r="R19" s="118">
        <v>2179</v>
      </c>
      <c r="S19" s="119">
        <v>6542.63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-1206424.33</v>
      </c>
      <c r="F20" s="60">
        <f>'TIE-OUT'!P20+RECLASS!N20</f>
        <v>0</v>
      </c>
      <c r="G20" s="38">
        <f>'TIE-OUT'!Q20+RECLASS!O20</f>
        <v>-1236574.33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30150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-13823122</v>
      </c>
      <c r="E21" s="38">
        <f t="shared" si="3"/>
        <v>-39884849</v>
      </c>
      <c r="F21" s="60">
        <f>'TIE-OUT'!P21+RECLASS!N21</f>
        <v>0</v>
      </c>
      <c r="G21" s="38">
        <f>'TIE-OUT'!Q21+RECLASS!O21</f>
        <v>0</v>
      </c>
      <c r="H21" s="118">
        <f>+Actuals!E491</f>
        <v>-529373</v>
      </c>
      <c r="I21" s="119">
        <f>+Actuals!F491</f>
        <v>-1437809</v>
      </c>
      <c r="J21" s="118">
        <f>+Actuals!G491</f>
        <v>0</v>
      </c>
      <c r="K21" s="119">
        <f>+Actuals!H491</f>
        <v>0</v>
      </c>
      <c r="L21" s="118">
        <f>+Actuals!I491</f>
        <v>-13293749</v>
      </c>
      <c r="M21" s="119">
        <f>+Actuals!J491</f>
        <v>-38447040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345458</v>
      </c>
      <c r="E23" s="38">
        <f t="shared" si="3"/>
        <v>983518.92599999986</v>
      </c>
      <c r="F23" s="81">
        <f>'TIE-OUT'!P23+RECLASS!N23</f>
        <v>0</v>
      </c>
      <c r="G23" s="82">
        <f>'TIE-OUT'!Q23+RECLASS!O23</f>
        <v>0</v>
      </c>
      <c r="H23" s="118">
        <f>+Actuals!E493</f>
        <v>342923</v>
      </c>
      <c r="I23" s="119">
        <f>+Actuals!F493</f>
        <v>976301.78099999996</v>
      </c>
      <c r="J23" s="118">
        <f>+Actuals!G493</f>
        <v>2435</v>
      </c>
      <c r="K23" s="119">
        <f>+Actuals!H493</f>
        <v>6932.4449999999997</v>
      </c>
      <c r="L23" s="118">
        <f>+Actuals!I493</f>
        <v>0</v>
      </c>
      <c r="M23" s="119">
        <f>+Actuals!J493</f>
        <v>0</v>
      </c>
      <c r="N23" s="118">
        <v>100</v>
      </c>
      <c r="O23" s="119">
        <v>284.7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-57572170</v>
      </c>
      <c r="E24" s="39">
        <f t="shared" si="4"/>
        <v>-164498555.294</v>
      </c>
      <c r="F24" s="61">
        <f t="shared" si="4"/>
        <v>0</v>
      </c>
      <c r="G24" s="39">
        <f t="shared" si="4"/>
        <v>-1226074.33</v>
      </c>
      <c r="H24" s="61">
        <f t="shared" si="4"/>
        <v>-44170107</v>
      </c>
      <c r="I24" s="39">
        <f t="shared" si="4"/>
        <v>-124267822.169</v>
      </c>
      <c r="J24" s="61">
        <f t="shared" ref="J24:AO24" si="5">SUM(J19:J23)</f>
        <v>142891</v>
      </c>
      <c r="K24" s="39">
        <f t="shared" si="5"/>
        <v>328396.45500000002</v>
      </c>
      <c r="L24" s="61">
        <f t="shared" si="5"/>
        <v>-13548671</v>
      </c>
      <c r="M24" s="39">
        <f t="shared" si="5"/>
        <v>-39065380.920000002</v>
      </c>
      <c r="N24" s="61">
        <f t="shared" si="5"/>
        <v>1538</v>
      </c>
      <c r="O24" s="39">
        <f t="shared" si="5"/>
        <v>4684.04</v>
      </c>
      <c r="P24" s="61">
        <f t="shared" si="5"/>
        <v>0</v>
      </c>
      <c r="Q24" s="39">
        <f t="shared" si="5"/>
        <v>-278901</v>
      </c>
      <c r="R24" s="61">
        <f t="shared" si="5"/>
        <v>2179</v>
      </c>
      <c r="S24" s="39">
        <f t="shared" si="5"/>
        <v>6542.63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2831414</v>
      </c>
      <c r="E27" s="38">
        <f>SUM(G27,I27,K27,M27,O27,Q27,S27,U27,W27,Y27,AA27,AC27,AE27)</f>
        <v>8185899.3599999994</v>
      </c>
      <c r="F27" s="64">
        <f>'TIE-OUT'!P27+RECLASS!N27</f>
        <v>0</v>
      </c>
      <c r="G27" s="68">
        <f>'TIE-OUT'!Q27+RECLASS!O27</f>
        <v>0</v>
      </c>
      <c r="H27" s="118">
        <f>+Actuals!E494</f>
        <v>2830237</v>
      </c>
      <c r="I27" s="119">
        <f>+Actuals!F494</f>
        <v>8182509.5999999996</v>
      </c>
      <c r="J27" s="118">
        <f>+Actuals!G494</f>
        <v>1177</v>
      </c>
      <c r="K27" s="119">
        <f>+Actuals!H494</f>
        <v>3389.76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-45571</v>
      </c>
      <c r="E28" s="38">
        <f>SUM(G28,I28,K28,M28,O28,Q28,S28,U28,W28,Y28,AA28,AC28,AE28)</f>
        <v>-133842.87</v>
      </c>
      <c r="F28" s="81">
        <f>'TIE-OUT'!P28+RECLASS!N28</f>
        <v>0</v>
      </c>
      <c r="G28" s="82">
        <f>'TIE-OUT'!Q28+RECLASS!O28</f>
        <v>0</v>
      </c>
      <c r="H28" s="118">
        <f>+Actuals!E495</f>
        <v>-45571</v>
      </c>
      <c r="I28" s="119">
        <f>+Actuals!F495</f>
        <v>-133842.87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2785843</v>
      </c>
      <c r="E29" s="39">
        <f t="shared" si="6"/>
        <v>8052056.4899999993</v>
      </c>
      <c r="F29" s="61">
        <f t="shared" si="6"/>
        <v>0</v>
      </c>
      <c r="G29" s="39">
        <f t="shared" si="6"/>
        <v>0</v>
      </c>
      <c r="H29" s="61">
        <f t="shared" si="6"/>
        <v>2784666</v>
      </c>
      <c r="I29" s="39">
        <f t="shared" si="6"/>
        <v>8048666.7299999995</v>
      </c>
      <c r="J29" s="61">
        <f t="shared" ref="J29:AO29" si="7">SUM(J27:J28)</f>
        <v>1177</v>
      </c>
      <c r="K29" s="39">
        <f t="shared" si="7"/>
        <v>3389.76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54771</v>
      </c>
      <c r="E32" s="38">
        <f t="shared" si="8"/>
        <v>155933.03799999991</v>
      </c>
      <c r="F32" s="64">
        <f>'TIE-OUT'!P32+RECLASS!N32</f>
        <v>0</v>
      </c>
      <c r="G32" s="68">
        <f>'TIE-OUT'!Q32+RECLASS!O32</f>
        <v>0</v>
      </c>
      <c r="H32" s="118">
        <f>+Actuals!E496</f>
        <v>-62380</v>
      </c>
      <c r="I32" s="119">
        <f>+Actuals!F496</f>
        <v>-177595.86</v>
      </c>
      <c r="J32" s="118">
        <f>+Actuals!G496</f>
        <v>-157548</v>
      </c>
      <c r="K32" s="119">
        <f>+Actuals!H496</f>
        <v>-448539.15600000002</v>
      </c>
      <c r="L32" s="118">
        <f>+Actuals!I496</f>
        <v>238892</v>
      </c>
      <c r="M32" s="119">
        <f>+Actuals!J496</f>
        <v>680125.52399999998</v>
      </c>
      <c r="N32" s="118">
        <v>3021</v>
      </c>
      <c r="O32" s="119">
        <v>8600.7900000000009</v>
      </c>
      <c r="P32" s="118">
        <f>+Actuals!M496</f>
        <v>0</v>
      </c>
      <c r="Q32" s="119">
        <f>+Actuals!N496</f>
        <v>0</v>
      </c>
      <c r="R32" s="118">
        <v>32786</v>
      </c>
      <c r="S32" s="119">
        <v>93341.74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-8418</v>
      </c>
      <c r="E33" s="38">
        <f t="shared" si="8"/>
        <v>-23191.59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-8418</v>
      </c>
      <c r="K33" s="119">
        <f>+Actuals!H497</f>
        <v>-23191.59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3</v>
      </c>
      <c r="E34" s="38">
        <f t="shared" si="8"/>
        <v>0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3</v>
      </c>
      <c r="K34" s="119">
        <f>+Actuals!H498</f>
        <v>0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-698676</v>
      </c>
      <c r="E35" s="38">
        <f t="shared" si="8"/>
        <v>-3697537.69</v>
      </c>
      <c r="F35" s="81">
        <f>'TIE-OUT'!P35+RECLASS!N35</f>
        <v>0</v>
      </c>
      <c r="G35" s="82">
        <f>'TIE-OUT'!Q35+RECLASS!O35</f>
        <v>-3697532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-729460</v>
      </c>
      <c r="M35" s="119">
        <f>+Actuals!J499</f>
        <v>0</v>
      </c>
      <c r="N35" s="118">
        <f>+Actuals!K499</f>
        <v>0</v>
      </c>
      <c r="O35" s="119">
        <v>-5.69</v>
      </c>
      <c r="P35" s="118">
        <f>+Actuals!M499</f>
        <v>0</v>
      </c>
      <c r="Q35" s="119">
        <f>+Actuals!N499</f>
        <v>0</v>
      </c>
      <c r="R35" s="118">
        <v>30784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-652320</v>
      </c>
      <c r="E36" s="39">
        <f t="shared" si="9"/>
        <v>-3564796.2420000001</v>
      </c>
      <c r="F36" s="61">
        <f t="shared" si="9"/>
        <v>0</v>
      </c>
      <c r="G36" s="39">
        <f t="shared" si="9"/>
        <v>-3697532</v>
      </c>
      <c r="H36" s="61">
        <f t="shared" si="9"/>
        <v>-62380</v>
      </c>
      <c r="I36" s="39">
        <f t="shared" si="9"/>
        <v>-177595.86</v>
      </c>
      <c r="J36" s="61">
        <f t="shared" ref="J36:AO36" si="10">SUM(J32:J35)</f>
        <v>-165963</v>
      </c>
      <c r="K36" s="39">
        <f t="shared" si="10"/>
        <v>-471730.74600000004</v>
      </c>
      <c r="L36" s="61">
        <f t="shared" si="10"/>
        <v>-490568</v>
      </c>
      <c r="M36" s="39">
        <f t="shared" si="10"/>
        <v>680125.52399999998</v>
      </c>
      <c r="N36" s="61">
        <f t="shared" si="10"/>
        <v>3021</v>
      </c>
      <c r="O36" s="39">
        <f t="shared" si="10"/>
        <v>8595.1</v>
      </c>
      <c r="P36" s="61">
        <f t="shared" si="10"/>
        <v>0</v>
      </c>
      <c r="Q36" s="39">
        <f t="shared" si="10"/>
        <v>0</v>
      </c>
      <c r="R36" s="61">
        <f t="shared" si="10"/>
        <v>63570</v>
      </c>
      <c r="S36" s="39">
        <f t="shared" si="10"/>
        <v>93341.74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236896</v>
      </c>
      <c r="E39" s="38">
        <f t="shared" si="11"/>
        <v>674442.95</v>
      </c>
      <c r="F39" s="64">
        <f>'TIE-OUT'!P39+RECLASS!N39</f>
        <v>0</v>
      </c>
      <c r="G39" s="68">
        <f>'TIE-OUT'!Q39+RECLASS!O39</f>
        <v>0</v>
      </c>
      <c r="H39" s="118">
        <f>+Actuals!E500</f>
        <v>239738</v>
      </c>
      <c r="I39" s="119">
        <f>+Actuals!F500</f>
        <v>682534.08</v>
      </c>
      <c r="J39" s="118">
        <f>+Actuals!G500</f>
        <v>-2839</v>
      </c>
      <c r="K39" s="119">
        <f>+Actuals!H500</f>
        <v>-8082.63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v>-3</v>
      </c>
      <c r="S39" s="119">
        <v>-8.5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-30781</v>
      </c>
      <c r="E40" s="38">
        <f t="shared" si="11"/>
        <v>-69262.39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-729460</v>
      </c>
      <c r="K40" s="119">
        <f>+Actuals!H501</f>
        <v>-0.02</v>
      </c>
      <c r="L40" s="118">
        <f>+Actuals!I501</f>
        <v>729460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v>-30781</v>
      </c>
      <c r="S40" s="119">
        <v>-69262.37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-30781</v>
      </c>
      <c r="E42" s="39">
        <f t="shared" si="12"/>
        <v>-69262.39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-729460</v>
      </c>
      <c r="K42" s="39">
        <f t="shared" si="13"/>
        <v>-0.02</v>
      </c>
      <c r="L42" s="61">
        <f t="shared" si="13"/>
        <v>729460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-30781</v>
      </c>
      <c r="S42" s="39">
        <f t="shared" si="13"/>
        <v>-69262.37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206115</v>
      </c>
      <c r="E43" s="39">
        <f t="shared" si="14"/>
        <v>605180.55999999994</v>
      </c>
      <c r="F43" s="61">
        <f t="shared" si="14"/>
        <v>0</v>
      </c>
      <c r="G43" s="39">
        <f t="shared" si="14"/>
        <v>0</v>
      </c>
      <c r="H43" s="61">
        <f t="shared" si="14"/>
        <v>239738</v>
      </c>
      <c r="I43" s="39">
        <f t="shared" si="14"/>
        <v>682534.08</v>
      </c>
      <c r="J43" s="61">
        <f t="shared" ref="J43:AO43" si="15">J42+J39</f>
        <v>-732299</v>
      </c>
      <c r="K43" s="39">
        <f t="shared" si="15"/>
        <v>-8082.6500000000005</v>
      </c>
      <c r="L43" s="61">
        <f t="shared" si="15"/>
        <v>729460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-30784</v>
      </c>
      <c r="S43" s="39">
        <f t="shared" si="15"/>
        <v>-69270.87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-20571</v>
      </c>
      <c r="E49" s="38">
        <f>SUM(G49,I49,K49,M49,O49,Q49,S49,U49,W49,Y49,AA49,AC49,AE49)</f>
        <v>-58565.63199999994</v>
      </c>
      <c r="F49" s="60">
        <f>'TIE-OUT'!P49+RECLASS!N49</f>
        <v>0</v>
      </c>
      <c r="G49" s="38">
        <f>'TIE-OUT'!Q49+RECLASS!O49</f>
        <v>0</v>
      </c>
      <c r="H49" s="118">
        <f>+Actuals!E505</f>
        <v>-761458</v>
      </c>
      <c r="I49" s="119">
        <f>+Actuals!F505</f>
        <v>-2167870.926</v>
      </c>
      <c r="J49" s="118">
        <f>+Actuals!G505</f>
        <v>749639</v>
      </c>
      <c r="K49" s="119">
        <f>+Actuals!H505</f>
        <v>2134222.233</v>
      </c>
      <c r="L49" s="118">
        <f>+Actuals!I505</f>
        <v>24033</v>
      </c>
      <c r="M49" s="119">
        <f>+Actuals!J505</f>
        <v>68421.951000000001</v>
      </c>
      <c r="N49" s="118">
        <v>89713</v>
      </c>
      <c r="O49" s="119">
        <v>255412.91</v>
      </c>
      <c r="P49" s="118">
        <v>-89712</v>
      </c>
      <c r="Q49" s="119">
        <v>-255410.06</v>
      </c>
      <c r="R49" s="118">
        <v>-32786</v>
      </c>
      <c r="S49" s="119">
        <v>-93341.74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-345458</v>
      </c>
      <c r="E51" s="38">
        <f>SUM(G51,I51,K51,M51,O51,Q51,S51,U51,W51,Y51,AA51,AC51,AE51)</f>
        <v>-983518.92599999986</v>
      </c>
      <c r="F51" s="60">
        <f>'TIE-OUT'!P51+RECLASS!N51</f>
        <v>0</v>
      </c>
      <c r="G51" s="38">
        <f>'TIE-OUT'!Q51+RECLASS!O51</f>
        <v>0</v>
      </c>
      <c r="H51" s="118">
        <f>+Actuals!E506</f>
        <v>-342923</v>
      </c>
      <c r="I51" s="119">
        <f>+Actuals!F506</f>
        <v>-976301.78099999996</v>
      </c>
      <c r="J51" s="118">
        <f>+Actuals!G506</f>
        <v>-2435</v>
      </c>
      <c r="K51" s="119">
        <f>+Actuals!H506</f>
        <v>-6932.4449999999997</v>
      </c>
      <c r="L51" s="118">
        <f>+Actuals!I506</f>
        <v>0</v>
      </c>
      <c r="M51" s="119">
        <f>+Actuals!J506</f>
        <v>0</v>
      </c>
      <c r="N51" s="118">
        <v>-100</v>
      </c>
      <c r="O51" s="119">
        <v>-284.7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-23032793</v>
      </c>
      <c r="E54" s="38">
        <f>SUM(G54,I54,K54,M54,O54,Q54,S54,U54,W54,Y54,AA54,AC54,AE54)</f>
        <v>-460009.35000000003</v>
      </c>
      <c r="F54" s="64">
        <f>'TIE-OUT'!P54+RECLASS!N54</f>
        <v>0</v>
      </c>
      <c r="G54" s="68">
        <f>'TIE-OUT'!Q54+RECLASS!O54</f>
        <v>0</v>
      </c>
      <c r="H54" s="118">
        <f>+Actuals!E507</f>
        <v>-25017750</v>
      </c>
      <c r="I54" s="119">
        <f>+Actuals!F507</f>
        <v>-464568.76</v>
      </c>
      <c r="J54" s="118">
        <f>+Actuals!G507</f>
        <v>2047631</v>
      </c>
      <c r="K54" s="119">
        <f>+Actuals!H507</f>
        <v>1965.1800000000112</v>
      </c>
      <c r="L54" s="118">
        <f>+Actuals!I507</f>
        <v>0</v>
      </c>
      <c r="M54" s="119">
        <f>+Actuals!J507</f>
        <v>669716.72</v>
      </c>
      <c r="N54" s="118">
        <v>0</v>
      </c>
      <c r="O54" s="119">
        <v>-668761</v>
      </c>
      <c r="P54" s="118">
        <v>-62674</v>
      </c>
      <c r="Q54" s="119">
        <f>+Actuals!N507</f>
        <v>0</v>
      </c>
      <c r="R54" s="118">
        <f>+Actuals!O507</f>
        <v>0</v>
      </c>
      <c r="S54" s="119">
        <v>1638.51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-2356834.96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-2388114.98</v>
      </c>
      <c r="J55" s="118">
        <f>+Actuals!G508</f>
        <v>0</v>
      </c>
      <c r="K55" s="119">
        <f>+Actuals!H508</f>
        <v>35689.019999999997</v>
      </c>
      <c r="L55" s="118">
        <f>+Actuals!I508</f>
        <v>0</v>
      </c>
      <c r="M55" s="119">
        <f>+Actuals!J508</f>
        <v>-4409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-23032793</v>
      </c>
      <c r="E56" s="39">
        <f t="shared" si="16"/>
        <v>-2816844.31</v>
      </c>
      <c r="F56" s="61">
        <f t="shared" si="16"/>
        <v>0</v>
      </c>
      <c r="G56" s="39">
        <f t="shared" si="16"/>
        <v>0</v>
      </c>
      <c r="H56" s="61">
        <f t="shared" si="16"/>
        <v>-25017750</v>
      </c>
      <c r="I56" s="39">
        <f t="shared" si="16"/>
        <v>-2852683.74</v>
      </c>
      <c r="J56" s="61">
        <f t="shared" ref="J56:AO56" si="17">SUM(J54:J55)</f>
        <v>2047631</v>
      </c>
      <c r="K56" s="39">
        <f t="shared" si="17"/>
        <v>37654.200000000012</v>
      </c>
      <c r="L56" s="61">
        <f t="shared" si="17"/>
        <v>0</v>
      </c>
      <c r="M56" s="39">
        <f t="shared" si="17"/>
        <v>665307.72</v>
      </c>
      <c r="N56" s="61">
        <f t="shared" si="17"/>
        <v>0</v>
      </c>
      <c r="O56" s="39">
        <f t="shared" si="17"/>
        <v>-668761</v>
      </c>
      <c r="P56" s="61">
        <f t="shared" si="17"/>
        <v>-62674</v>
      </c>
      <c r="Q56" s="39">
        <f t="shared" si="17"/>
        <v>0</v>
      </c>
      <c r="R56" s="61">
        <f t="shared" si="17"/>
        <v>0</v>
      </c>
      <c r="S56" s="39">
        <f t="shared" si="17"/>
        <v>1638.51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9165964</v>
      </c>
      <c r="F70" s="64">
        <f>'TIE-OUT'!P70+RECLASS!N70</f>
        <v>0</v>
      </c>
      <c r="G70" s="68">
        <f>'TIE-OUT'!Q70+RECLASS!O70</f>
        <v>9165964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-4676254</v>
      </c>
      <c r="F71" s="81">
        <f>'TIE-OUT'!P71+RECLASS!N71</f>
        <v>0</v>
      </c>
      <c r="G71" s="82">
        <f>'TIE-OUT'!Q71+RECLASS!O71</f>
        <v>-4676254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4489710</v>
      </c>
      <c r="F72" s="61">
        <f t="shared" si="22"/>
        <v>0</v>
      </c>
      <c r="G72" s="39">
        <f t="shared" si="22"/>
        <v>4489710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1695017.09</v>
      </c>
      <c r="F74" s="60">
        <f>'TIE-OUT'!P74+RECLASS!N74</f>
        <v>0</v>
      </c>
      <c r="G74" s="60">
        <f>'TIE-OUT'!Q74+RECLASS!O74</f>
        <v>1695017.09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60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-38196.49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-77.489999999999995</v>
      </c>
      <c r="J76" s="118">
        <f>+Actuals!G518</f>
        <v>0</v>
      </c>
      <c r="K76" s="119">
        <f>+Actuals!H518</f>
        <v>-709</v>
      </c>
      <c r="L76" s="118">
        <f>+Actuals!I518</f>
        <v>0</v>
      </c>
      <c r="M76" s="119">
        <f>+Actuals!J518-37410</f>
        <v>-37410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858.85999999999967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-6284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3954770.7660000022</v>
      </c>
      <c r="F82" s="91">
        <f>F16+F24+F29+F36+F43+F45+F47+F49</f>
        <v>0</v>
      </c>
      <c r="G82" s="92">
        <f>SUM(G72:G81)+G16+G24+G29+G36+G43+G45+G47+G49+G51+G56+G61+G66</f>
        <v>4154944.6799999997</v>
      </c>
      <c r="H82" s="91">
        <f>H16+H24+H29+H36+H43+H45+H47+H49</f>
        <v>0</v>
      </c>
      <c r="I82" s="92">
        <f>SUM(I72:I81)+I16+I24+I29+I36+I43+I45+I47+I49+I51+I56+I61+I66</f>
        <v>-2067986.1760000056</v>
      </c>
      <c r="J82" s="91">
        <f>J16+J24+J29+J36+J43+J45+J47+J49</f>
        <v>0</v>
      </c>
      <c r="K82" s="137">
        <f>SUM(K72:K81)+K16+K24+K29+K36+K43+K45+K47+K49+K51+K56+K61+K66</f>
        <v>2033712.3369999998</v>
      </c>
      <c r="L82" s="91">
        <f>L16+L24+L29+L36+L43+L45+L47+L49</f>
        <v>0</v>
      </c>
      <c r="M82" s="92">
        <f>SUM(M72:M81)+M16+M24+M29+M36+M43+M45+M47+M49+M51+M56+M61+M66</f>
        <v>70454.585000000545</v>
      </c>
      <c r="N82" s="91">
        <f>N16+N24+N29+N36+N43+N45+N47+N49</f>
        <v>0</v>
      </c>
      <c r="O82" s="92">
        <f>SUM(O72:O81)+O16+O24+O29+O36+O43+O45+O47+O49+O51+O56+O61+O66</f>
        <v>254716.18000000005</v>
      </c>
      <c r="P82" s="91">
        <f>P16+P24+P29+P36+P43+P45+P47+P49</f>
        <v>0</v>
      </c>
      <c r="Q82" s="92">
        <f>SUM(Q72:Q81)+Q16+Q24+Q29+Q36+Q43+Q45+Q47+Q49+Q51+Q56+Q61+Q66</f>
        <v>-423482.06</v>
      </c>
      <c r="R82" s="91">
        <f>R16+R24+R29+R36+R43+R45+R47+R49</f>
        <v>0</v>
      </c>
      <c r="S82" s="92">
        <f>SUM(S72:S81)+S16+S24+S29+S36+S43+S45+S47+S49+S51+S56+S61+S66</f>
        <v>-67588.78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49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3265677</v>
      </c>
      <c r="E11" s="38">
        <f>SUM(G11,I11,K11,M11,O11,Q11,S11,U11,W11,Y11,AA11,AC11,AE11)</f>
        <v>8472694.3800000008</v>
      </c>
      <c r="F11" s="60">
        <f>'TIE-OUT'!R11+RECLASS!P11</f>
        <v>0</v>
      </c>
      <c r="G11" s="38">
        <f>'TIE-OUT'!S11+RECLASS!Q11</f>
        <v>0</v>
      </c>
      <c r="H11" s="118">
        <f>+Actuals!E204</f>
        <v>3279504</v>
      </c>
      <c r="I11" s="119">
        <f>+Actuals!F204</f>
        <v>8509128.7100000009</v>
      </c>
      <c r="J11" s="118">
        <f>+Actuals!G204</f>
        <v>1025638</v>
      </c>
      <c r="K11" s="119">
        <f>+Actuals!H204</f>
        <v>3132375.03</v>
      </c>
      <c r="L11" s="118">
        <f>+Actuals!I204</f>
        <v>-1039465</v>
      </c>
      <c r="M11" s="119">
        <f>+Actuals!J204</f>
        <v>-3168809.36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136342</v>
      </c>
      <c r="F12" s="60">
        <f>'TIE-OUT'!R12+RECLASS!P12</f>
        <v>0</v>
      </c>
      <c r="G12" s="38">
        <f>'TIE-OUT'!S12+RECLASS!Q12</f>
        <v>136342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4456107</v>
      </c>
      <c r="E13" s="38">
        <f t="shared" si="0"/>
        <v>12231109</v>
      </c>
      <c r="F13" s="60">
        <f>'TIE-OUT'!R13+RECLASS!P13</f>
        <v>0</v>
      </c>
      <c r="G13" s="38">
        <f>'TIE-OUT'!S13+RECLASS!Q13</f>
        <v>0</v>
      </c>
      <c r="H13" s="118">
        <f>+Actuals!E206</f>
        <v>1296141</v>
      </c>
      <c r="I13" s="119">
        <f>+Actuals!F206</f>
        <v>3589510</v>
      </c>
      <c r="J13" s="118">
        <f>+Actuals!G206</f>
        <v>0</v>
      </c>
      <c r="K13" s="119">
        <f>+Actuals!H206</f>
        <v>0</v>
      </c>
      <c r="L13" s="118">
        <f>+Actuals!I206</f>
        <v>3159966</v>
      </c>
      <c r="M13" s="119">
        <f>+Actuals!J206</f>
        <v>8641599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7721784</v>
      </c>
      <c r="E16" s="39">
        <f t="shared" si="1"/>
        <v>20840145.380000003</v>
      </c>
      <c r="F16" s="61">
        <f t="shared" si="1"/>
        <v>0</v>
      </c>
      <c r="G16" s="39">
        <f t="shared" si="1"/>
        <v>136342</v>
      </c>
      <c r="H16" s="61">
        <f t="shared" si="1"/>
        <v>4575645</v>
      </c>
      <c r="I16" s="39">
        <f t="shared" si="1"/>
        <v>12098638.710000001</v>
      </c>
      <c r="J16" s="61">
        <f t="shared" ref="J16:AO16" si="2">SUM(J11:J15)</f>
        <v>1025638</v>
      </c>
      <c r="K16" s="39">
        <f t="shared" si="2"/>
        <v>3132375.03</v>
      </c>
      <c r="L16" s="61">
        <f t="shared" si="2"/>
        <v>2120501</v>
      </c>
      <c r="M16" s="39">
        <f t="shared" si="2"/>
        <v>5472789.6400000006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-4502338</v>
      </c>
      <c r="E19" s="38">
        <f t="shared" si="3"/>
        <v>-10972678.810000001</v>
      </c>
      <c r="F19" s="64">
        <f>'TIE-OUT'!R19+RECLASS!P19</f>
        <v>0</v>
      </c>
      <c r="G19" s="68">
        <f>'TIE-OUT'!S19+RECLASS!Q19</f>
        <v>-10500</v>
      </c>
      <c r="H19" s="118">
        <f>+Actuals!E209</f>
        <v>-4874924</v>
      </c>
      <c r="I19" s="119">
        <f>+Actuals!F209</f>
        <v>-11808225.390000001</v>
      </c>
      <c r="J19" s="118">
        <f>+Actuals!G209</f>
        <v>417699</v>
      </c>
      <c r="K19" s="119">
        <f>+Actuals!H209</f>
        <v>966273.53</v>
      </c>
      <c r="L19" s="118">
        <f>+Actuals!I209</f>
        <v>-45113</v>
      </c>
      <c r="M19" s="119">
        <f>+Actuals!J209</f>
        <v>-120226.95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-312447.7</v>
      </c>
      <c r="F20" s="60">
        <f>'TIE-OUT'!R20+RECLASS!P20</f>
        <v>0</v>
      </c>
      <c r="G20" s="38">
        <f>'TIE-OUT'!S20+RECLASS!Q20</f>
        <v>-312447.7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-3275375</v>
      </c>
      <c r="E21" s="38">
        <f t="shared" si="3"/>
        <v>-8961759</v>
      </c>
      <c r="F21" s="60">
        <f>'TIE-OUT'!R21+RECLASS!P21</f>
        <v>0</v>
      </c>
      <c r="G21" s="38">
        <f>'TIE-OUT'!S21+RECLASS!Q21</f>
        <v>0</v>
      </c>
      <c r="H21" s="118">
        <f>+Actuals!E211</f>
        <v>-116050</v>
      </c>
      <c r="I21" s="119">
        <f>+Actuals!F211</f>
        <v>-312142</v>
      </c>
      <c r="J21" s="118">
        <f>+Actuals!G211</f>
        <v>0</v>
      </c>
      <c r="K21" s="119">
        <f>+Actuals!H211</f>
        <v>0</v>
      </c>
      <c r="L21" s="118">
        <f>+Actuals!I211</f>
        <v>-3159325</v>
      </c>
      <c r="M21" s="119">
        <f>+Actuals!J211</f>
        <v>-8649617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-7777713</v>
      </c>
      <c r="E24" s="39">
        <f t="shared" si="4"/>
        <v>-20246885.509999998</v>
      </c>
      <c r="F24" s="61">
        <f t="shared" si="4"/>
        <v>0</v>
      </c>
      <c r="G24" s="39">
        <f t="shared" si="4"/>
        <v>-322947.7</v>
      </c>
      <c r="H24" s="61">
        <f t="shared" si="4"/>
        <v>-4990974</v>
      </c>
      <c r="I24" s="39">
        <f t="shared" si="4"/>
        <v>-12120367.390000001</v>
      </c>
      <c r="J24" s="61">
        <f t="shared" ref="J24:AO24" si="5">SUM(J19:J23)</f>
        <v>417699</v>
      </c>
      <c r="K24" s="39">
        <f t="shared" si="5"/>
        <v>966273.53</v>
      </c>
      <c r="L24" s="61">
        <f t="shared" si="5"/>
        <v>-3204438</v>
      </c>
      <c r="M24" s="39">
        <f t="shared" si="5"/>
        <v>-8769843.9499999993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-70</v>
      </c>
      <c r="E32" s="38">
        <f t="shared" si="7"/>
        <v>-177.31</v>
      </c>
      <c r="F32" s="64">
        <f>'TIE-OUT'!R32+RECLASS!P32</f>
        <v>0</v>
      </c>
      <c r="G32" s="68">
        <f>'TIE-OUT'!S32+RECLASS!Q32</f>
        <v>0</v>
      </c>
      <c r="H32" s="118">
        <f>+Actuals!E216</f>
        <v>0</v>
      </c>
      <c r="I32" s="119">
        <f>+Actuals!F216</f>
        <v>0</v>
      </c>
      <c r="J32" s="118">
        <f>+Actuals!G216</f>
        <v>-70</v>
      </c>
      <c r="K32" s="119">
        <f>+Actuals!H216</f>
        <v>-177.31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-70</v>
      </c>
      <c r="E36" s="39">
        <f t="shared" si="8"/>
        <v>-177.31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-70</v>
      </c>
      <c r="K36" s="39">
        <f t="shared" si="9"/>
        <v>-177.31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55999</v>
      </c>
      <c r="E49" s="38">
        <f>SUM(G49,I49,K49,M49,O49,Q49,S49,U49,W49,Y49,AA49,AC49,AE49)</f>
        <v>141845.46700000018</v>
      </c>
      <c r="F49" s="60">
        <f>'TIE-OUT'!R49+RECLASS!P49</f>
        <v>0</v>
      </c>
      <c r="G49" s="38">
        <f>'TIE-OUT'!S49+RECLASS!Q49</f>
        <v>0</v>
      </c>
      <c r="H49" s="118">
        <f>+Actuals!E225</f>
        <v>415329</v>
      </c>
      <c r="I49" s="119">
        <f>+Actuals!F225</f>
        <v>1052028.3570000001</v>
      </c>
      <c r="J49" s="118">
        <f>+Actuals!G225</f>
        <v>-1443267</v>
      </c>
      <c r="K49" s="119">
        <f>+Actuals!H225</f>
        <v>-3655795.3109999998</v>
      </c>
      <c r="L49" s="118">
        <f>+Actuals!I225</f>
        <v>1083937</v>
      </c>
      <c r="M49" s="119">
        <f>+Actuals!J225</f>
        <v>2745612.4210000001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-9622575</v>
      </c>
      <c r="E54" s="38">
        <f>SUM(G54,I54,K54,M54,O54,Q54,S54,U54,W54,Y54,AA54,AC54,AE54)</f>
        <v>-267443.32</v>
      </c>
      <c r="F54" s="64">
        <f>'TIE-OUT'!R54+RECLASS!P54</f>
        <v>0</v>
      </c>
      <c r="G54" s="68">
        <f>'TIE-OUT'!S54+RECLASS!Q54</f>
        <v>0</v>
      </c>
      <c r="H54" s="118">
        <f>+Actuals!E227</f>
        <v>-10099964</v>
      </c>
      <c r="I54" s="119">
        <f>+Actuals!F227</f>
        <v>-424711.75</v>
      </c>
      <c r="J54" s="118">
        <f>+Actuals!G227</f>
        <v>479885</v>
      </c>
      <c r="K54" s="119">
        <f>+Actuals!H227</f>
        <v>8905.31</v>
      </c>
      <c r="L54" s="118">
        <f>+Actuals!I227</f>
        <v>-2497</v>
      </c>
      <c r="M54" s="119">
        <f>+Actuals!J227</f>
        <v>141132.60999999999</v>
      </c>
      <c r="N54" s="118">
        <v>1</v>
      </c>
      <c r="O54" s="119">
        <v>7230.51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-432890.20999999996</v>
      </c>
      <c r="F55" s="81">
        <f>'TIE-OUT'!R55+RECLASS!P55</f>
        <v>0</v>
      </c>
      <c r="G55" s="82">
        <f>'TIE-OUT'!S55+RECLASS!Q55</f>
        <v>276637</v>
      </c>
      <c r="H55" s="118">
        <f>+Actuals!E228</f>
        <v>0</v>
      </c>
      <c r="I55" s="119">
        <f>+Actuals!F228</f>
        <v>-684197.48</v>
      </c>
      <c r="J55" s="118">
        <f>+Actuals!G228</f>
        <v>0</v>
      </c>
      <c r="K55" s="119">
        <f>+Actuals!H228</f>
        <v>-5664.13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v>-19665.599999999999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-9622575</v>
      </c>
      <c r="E56" s="39">
        <f t="shared" si="15"/>
        <v>-700333.53</v>
      </c>
      <c r="F56" s="61">
        <f t="shared" si="15"/>
        <v>0</v>
      </c>
      <c r="G56" s="39">
        <f t="shared" si="15"/>
        <v>276637</v>
      </c>
      <c r="H56" s="61">
        <f t="shared" si="15"/>
        <v>-10099964</v>
      </c>
      <c r="I56" s="39">
        <f t="shared" si="15"/>
        <v>-1108909.23</v>
      </c>
      <c r="J56" s="61">
        <f t="shared" si="15"/>
        <v>479885</v>
      </c>
      <c r="K56" s="39">
        <f t="shared" si="15"/>
        <v>3241.1799999999994</v>
      </c>
      <c r="L56" s="61">
        <f t="shared" si="15"/>
        <v>-2497</v>
      </c>
      <c r="M56" s="39">
        <f t="shared" si="15"/>
        <v>141132.60999999999</v>
      </c>
      <c r="N56" s="61">
        <f t="shared" si="15"/>
        <v>1</v>
      </c>
      <c r="O56" s="39">
        <f t="shared" si="15"/>
        <v>-12435.089999999998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-1275.04</v>
      </c>
      <c r="F71" s="81">
        <f>'TIE-OUT'!R71+RECLASS!P71</f>
        <v>0</v>
      </c>
      <c r="G71" s="82">
        <f>'TIE-OUT'!S71+RECLASS!Q71</f>
        <v>-1275.04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-1275.04</v>
      </c>
      <c r="F72" s="61">
        <f t="shared" si="18"/>
        <v>0</v>
      </c>
      <c r="G72" s="39">
        <f t="shared" si="18"/>
        <v>-1275.04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100716.06</v>
      </c>
      <c r="F74" s="60">
        <f>'TIE-OUT'!R74+RECLASS!P74</f>
        <v>0</v>
      </c>
      <c r="G74" s="60">
        <f>'TIE-OUT'!S74+RECLASS!Q74</f>
        <v>100716.06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134035.51700000442</v>
      </c>
      <c r="F82" s="91">
        <f>F16+F24+F29+F36+F43+F45+F47+F49</f>
        <v>0</v>
      </c>
      <c r="G82" s="92">
        <f>SUM(G72:G81)+G16+G24+G29+G36+G43+G45+G47+G49+G51+G56+G61+G66</f>
        <v>189472.32</v>
      </c>
      <c r="H82" s="91">
        <f>H16+H24+H29+H36+H43+H45+H47+H49</f>
        <v>0</v>
      </c>
      <c r="I82" s="92">
        <f>SUM(I72:I81)+I16+I24+I29+I36+I43+I45+I47+I49+I51+I56+I61+I66</f>
        <v>-78609.552999999607</v>
      </c>
      <c r="J82" s="91">
        <f>J16+J24+J29+J36+J43+J45+J47+J49</f>
        <v>0</v>
      </c>
      <c r="K82" s="137">
        <f>SUM(K72:K81)+K16+K24+K29+K36+K43+K45+K47+K49+K51+K56+K61+K66</f>
        <v>445917.11899999977</v>
      </c>
      <c r="L82" s="91">
        <f>L16+L24+L29+L36+L43+L45+L47+L49</f>
        <v>0</v>
      </c>
      <c r="M82" s="92">
        <f>SUM(M72:M81)+M16+M24+M29+M36+M43+M45+M47+M49+M51+M56+M61+M66</f>
        <v>-410309.27899999858</v>
      </c>
      <c r="N82" s="91">
        <f>N16+N24+N29+N36+N43+N45+N47+N49</f>
        <v>0</v>
      </c>
      <c r="O82" s="92">
        <f>SUM(O72:O81)+O16+O24+O29+O36+O43+O45+O47+O49+O51+O56+O61+O66</f>
        <v>-12435.089999999998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-274528.03000000003</v>
      </c>
      <c r="F86" s="145">
        <f>'TIE-OUT'!R86+RECLASS!P86</f>
        <v>0</v>
      </c>
      <c r="G86" s="184">
        <f>'TIE-OUT'!S86+RECLASS!Q86</f>
        <v>-292798.03000000003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18270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32528</v>
      </c>
      <c r="F87" s="146">
        <f>'TIE-OUT'!R87+RECLASS!P87</f>
        <v>0</v>
      </c>
      <c r="G87" s="185">
        <f>'TIE-OUT'!S87+RECLASS!Q87</f>
        <v>-875</v>
      </c>
      <c r="H87" s="146">
        <v>0</v>
      </c>
      <c r="I87" s="146">
        <v>33403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-242000.03000000003</v>
      </c>
      <c r="F89" s="155">
        <f t="shared" si="22"/>
        <v>0</v>
      </c>
      <c r="G89" s="155">
        <f t="shared" si="22"/>
        <v>-293673.03000000003</v>
      </c>
      <c r="H89" s="155">
        <f t="shared" si="22"/>
        <v>0</v>
      </c>
      <c r="I89" s="155">
        <f t="shared" si="22"/>
        <v>33403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18270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-107964.51299999561</v>
      </c>
      <c r="F91" s="155">
        <f t="shared" si="23"/>
        <v>0</v>
      </c>
      <c r="G91" s="155">
        <f t="shared" si="23"/>
        <v>-104200.71000000002</v>
      </c>
      <c r="H91" s="155">
        <f t="shared" si="23"/>
        <v>0</v>
      </c>
      <c r="I91" s="155">
        <f t="shared" si="23"/>
        <v>-45206.552999999607</v>
      </c>
      <c r="J91" s="155">
        <f t="shared" si="23"/>
        <v>0</v>
      </c>
      <c r="K91" s="155">
        <f t="shared" si="23"/>
        <v>445917.11899999977</v>
      </c>
      <c r="L91" s="155">
        <f t="shared" si="23"/>
        <v>0</v>
      </c>
      <c r="M91" s="155">
        <f t="shared" si="23"/>
        <v>-392039.27899999858</v>
      </c>
      <c r="N91" s="155">
        <f t="shared" si="23"/>
        <v>0</v>
      </c>
      <c r="O91" s="155">
        <f t="shared" si="23"/>
        <v>-12435.089999999998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H10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'TIE-OUT'!AF11+RECLASS!AF11</f>
        <v>0</v>
      </c>
      <c r="G11" s="38">
        <f>'TIE-OUT'!AG11+RECLASS!AG11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'TIE-OUT'!AF19+RECLASS!AF19</f>
        <v>0</v>
      </c>
      <c r="G19" s="68">
        <f>'TIE-OUT'!AG19+RECLASS!AG19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'TIE-OUT'!AF20+RECLASS!AF20</f>
        <v>0</v>
      </c>
      <c r="G20" s="38">
        <f>'TIE-OUT'!AG20+RECLASS!AG20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'TIE-OUT'!AF21+RECLASS!AF21</f>
        <v>0</v>
      </c>
      <c r="G21" s="38">
        <f>'TIE-OUT'!AG21+RECLASS!AG21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'TIE-OUT'!AF40+RECLASS!AF40</f>
        <v>0</v>
      </c>
      <c r="G40" s="38">
        <f>'TIE-OUT'!AG40+RECLASS!AG40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'TIE-OUT'!AF49+RECLASS!AF49</f>
        <v>0</v>
      </c>
      <c r="G49" s="38">
        <f>'TIE-OUT'!AG49+RECLASS!AG49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-454.09000000000378</v>
      </c>
      <c r="F54" s="64">
        <f>'TIE-OUT'!AF54+RECLASS!AF54</f>
        <v>0</v>
      </c>
      <c r="G54" s="68">
        <f>'TIE-OUT'!AG54+RECLASS!AG54</f>
        <v>0</v>
      </c>
      <c r="H54" s="120">
        <f>+Actuals!E147</f>
        <v>-2638742</v>
      </c>
      <c r="I54" s="121">
        <f>+Actuals!F147</f>
        <v>-35336.33</v>
      </c>
      <c r="J54" s="120">
        <f>+Actuals!G147</f>
        <v>18623</v>
      </c>
      <c r="K54" s="121">
        <f>+Actuals!H147</f>
        <v>-2429.2600000000002</v>
      </c>
      <c r="L54" s="120">
        <f>+Actuals!I147</f>
        <v>2620119</v>
      </c>
      <c r="M54" s="121">
        <f>+Actuals!J147</f>
        <v>37311.5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-252908.41</v>
      </c>
      <c r="J55" s="120">
        <f>+Actuals!G148</f>
        <v>0</v>
      </c>
      <c r="K55" s="121">
        <f>+Actuals!H148</f>
        <v>252908.41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-454.09000000000378</v>
      </c>
      <c r="F56" s="61">
        <f t="shared" si="16"/>
        <v>0</v>
      </c>
      <c r="G56" s="39">
        <f t="shared" si="16"/>
        <v>0</v>
      </c>
      <c r="H56" s="61">
        <f t="shared" si="16"/>
        <v>-2638742</v>
      </c>
      <c r="I56" s="39">
        <f t="shared" si="16"/>
        <v>-288244.74</v>
      </c>
      <c r="J56" s="61">
        <f t="shared" ref="J56:AO56" si="17">SUM(J54:J55)</f>
        <v>18623</v>
      </c>
      <c r="K56" s="39">
        <f t="shared" si="17"/>
        <v>250479.15</v>
      </c>
      <c r="L56" s="61">
        <f t="shared" si="17"/>
        <v>2620119</v>
      </c>
      <c r="M56" s="39">
        <f t="shared" si="17"/>
        <v>37311.5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-647670</v>
      </c>
      <c r="F70" s="64">
        <f>'TIE-OUT'!AF70+RECLASS!AF70</f>
        <v>0</v>
      </c>
      <c r="G70" s="68">
        <f>'TIE-OUT'!AG70+RECLASS!AG70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v>-647670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649880</v>
      </c>
      <c r="F71" s="81">
        <f>'TIE-OUT'!AF71+RECLASS!AF71</f>
        <v>0</v>
      </c>
      <c r="G71" s="82">
        <f>'TIE-OUT'!AG71+RECLASS!AG71</f>
        <v>649880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2210</v>
      </c>
      <c r="F72" s="61">
        <f t="shared" si="22"/>
        <v>0</v>
      </c>
      <c r="G72" s="39">
        <f t="shared" si="22"/>
        <v>649880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-647670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'TIE-OUT'!AF74+RECLASS!AF74</f>
        <v>0</v>
      </c>
      <c r="G74" s="60">
        <f>'TIE-OUT'!AG74+RECLASS!AG74</f>
        <v>0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1755.9099999999962</v>
      </c>
      <c r="F82" s="91">
        <f>F16+F24+F29+F36+F43+F45+F47+F49</f>
        <v>0</v>
      </c>
      <c r="G82" s="92">
        <f>SUM(G72:G81)+G16+G24+G29+G36+G43+G45+G47+G49+G51+G56+G61+G66</f>
        <v>649880</v>
      </c>
      <c r="H82" s="91">
        <f>H16+H24+H29+H36+H43+H45+H47+H49</f>
        <v>0</v>
      </c>
      <c r="I82" s="92">
        <f>SUM(I72:I81)+I16+I24+I29+I36+I43+I45+I47+I49+I51+I56+I61+I66</f>
        <v>-288244.74</v>
      </c>
      <c r="J82" s="91">
        <f>J16+J24+J29+J36+J43+J45+J47+J49</f>
        <v>0</v>
      </c>
      <c r="K82" s="137">
        <f>SUM(K72:K81)+K16+K24+K29+K36+K43+K45+K47+K49+K51+K56+K61+K66</f>
        <v>250479.15</v>
      </c>
      <c r="L82" s="91">
        <f>L16+L24+L29+L36+L43+L45+L47+L49</f>
        <v>0</v>
      </c>
      <c r="M82" s="92">
        <f>SUM(M72:M81)+M16+M24+M29+M36+M43+M45+M47+M49+M51+M56+M61+M66</f>
        <v>-610358.5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L55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-11844343</v>
      </c>
      <c r="F13" s="60">
        <f>'TIE-OUT'!Z13+RECLASS!X13</f>
        <v>0</v>
      </c>
      <c r="G13" s="38">
        <f>'TIE-OUT'!AA13+RECLASS!Y13</f>
        <v>-11679248</v>
      </c>
      <c r="H13" s="60"/>
      <c r="I13" s="38">
        <v>0</v>
      </c>
      <c r="J13" s="60"/>
      <c r="K13" s="213">
        <v>-224711</v>
      </c>
      <c r="L13" s="60"/>
      <c r="M13" s="38"/>
      <c r="N13" s="60"/>
      <c r="O13" s="38">
        <v>59616</v>
      </c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-11844343</v>
      </c>
      <c r="F16" s="61">
        <f t="shared" si="1"/>
        <v>0</v>
      </c>
      <c r="G16" s="39">
        <f t="shared" si="1"/>
        <v>-11679248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-224711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59616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3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-165655.88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-84</v>
      </c>
      <c r="L51" s="60"/>
      <c r="M51" s="38"/>
      <c r="N51" s="60"/>
      <c r="O51" s="38"/>
      <c r="P51" s="60"/>
      <c r="Q51" s="38">
        <v>-165571.88</v>
      </c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116266352</v>
      </c>
      <c r="F70" s="64">
        <f>'TIE-OUT'!Z70+RECLASS!X70</f>
        <v>0</v>
      </c>
      <c r="G70" s="68">
        <f>'TIE-OUT'!AA70+RECLASS!Y70</f>
        <v>115872719</v>
      </c>
      <c r="H70" s="60"/>
      <c r="I70" s="38">
        <v>393633</v>
      </c>
      <c r="J70" s="60"/>
      <c r="K70" s="215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-99111202</v>
      </c>
      <c r="F71" s="81">
        <f>'TIE-OUT'!Z71+RECLASS!X71</f>
        <v>0</v>
      </c>
      <c r="G71" s="82">
        <f>'TIE-OUT'!AA71+RECLASS!Y71</f>
        <v>-98380002</v>
      </c>
      <c r="H71" s="60"/>
      <c r="I71" s="38"/>
      <c r="J71" s="60"/>
      <c r="K71" s="213">
        <f>-730390-810</f>
        <v>-731200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17155150</v>
      </c>
      <c r="F72" s="61">
        <f t="shared" si="13"/>
        <v>0</v>
      </c>
      <c r="G72" s="39">
        <f t="shared" si="13"/>
        <v>17492717</v>
      </c>
      <c r="H72" s="61">
        <f t="shared" si="13"/>
        <v>0</v>
      </c>
      <c r="I72" s="39">
        <f t="shared" si="13"/>
        <v>393633</v>
      </c>
      <c r="J72" s="61">
        <f t="shared" si="13"/>
        <v>0</v>
      </c>
      <c r="K72" s="214">
        <f t="shared" si="13"/>
        <v>-731200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224</v>
      </c>
      <c r="D73" s="60">
        <f t="shared" ref="D73:E81" si="14">SUM(F73,H73,J73,L73,N73,P73,R73,T73,V73,X73,Z73,AB73,AD73)</f>
        <v>0</v>
      </c>
      <c r="E73" s="38">
        <f t="shared" si="14"/>
        <v>-21094</v>
      </c>
      <c r="F73" s="60">
        <f>'TIE-OUT'!Z73+RECLASS!X73</f>
        <v>0</v>
      </c>
      <c r="G73" s="60">
        <f>'TIE-OUT'!AA73+RECLASS!Y73</f>
        <v>-21904</v>
      </c>
      <c r="H73" s="60"/>
      <c r="I73" s="38"/>
      <c r="J73" s="60"/>
      <c r="K73" s="213">
        <v>810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950914.24</v>
      </c>
      <c r="F74" s="60">
        <f>'TIE-OUT'!Z74+RECLASS!X74</f>
        <v>0</v>
      </c>
      <c r="G74" s="60">
        <f>'TIE-OUT'!AA74+RECLASS!Y74</f>
        <v>953164.24</v>
      </c>
      <c r="H74" s="60"/>
      <c r="I74" s="38"/>
      <c r="J74" s="60"/>
      <c r="K74" s="139">
        <v>-2250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-3208</v>
      </c>
      <c r="F76" s="60">
        <f>'TIE-OUT'!Z76+RECLASS!X76</f>
        <v>0</v>
      </c>
      <c r="G76" s="60">
        <f>'TIE-OUT'!AA76+RECLASS!Y76</f>
        <v>-3208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-78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-78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-556229</v>
      </c>
      <c r="J81" s="60"/>
      <c r="K81" s="139">
        <v>556229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5605107.3599999985</v>
      </c>
      <c r="F82" s="91">
        <f>F16+F24+F29+F36+F43+F45+F47+F49</f>
        <v>0</v>
      </c>
      <c r="G82" s="92">
        <f>SUM(G72:G81)+G16+G24+G29+G36+G43+G45+G47+G49+G51+G56+G61+G66</f>
        <v>6741521.2399999984</v>
      </c>
      <c r="H82" s="91">
        <f>H16+H24+H29+H36+H43+H45+H47+H49</f>
        <v>0</v>
      </c>
      <c r="I82" s="140">
        <f>SUM(I72:I81)+I16+I24+I29+I36+I43+I45+I47+I49+I51+I56+I61+I66</f>
        <v>-162596</v>
      </c>
      <c r="J82" s="91">
        <f>J16+J24+J29+J36+J43+J45+J47+J49</f>
        <v>0</v>
      </c>
      <c r="K82" s="140">
        <f>SUM(K72:K81)+K16+K24+K29+K36+K43+K45+K47+K49+K51+K56+K61+K66</f>
        <v>-867862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59616</v>
      </c>
      <c r="P82" s="91">
        <f>P16+P24+P29+P36+P43+P45+P47+P49</f>
        <v>0</v>
      </c>
      <c r="Q82" s="92">
        <f>SUM(Q72:Q81)+Q16+Q24+Q29+Q36+Q43+Q45+Q47+Q49+Q51+Q56+Q61+Q66</f>
        <v>-165571.88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17155150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N26" activePane="bottomRight" state="frozen"/>
      <selection activeCell="R11" sqref="R11"/>
      <selection pane="topRight" activeCell="R11" sqref="R11"/>
      <selection pane="bottomLeft" activeCell="R11" sqref="R11"/>
      <selection pane="bottomRight" activeCell="S50" sqref="S5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30872929</v>
      </c>
      <c r="E11" s="38">
        <f>SUM(G11,I11,K11,M11,O11,Q11,S11,U11,W11,Y11,AA11,AC11,AE11)</f>
        <v>86458731.659999996</v>
      </c>
      <c r="F11" s="60">
        <f>'TIE-OUT'!AB11+RECLASS!Z11</f>
        <v>0</v>
      </c>
      <c r="G11" s="38">
        <f>'TIE-OUT'!AC11+RECLASS!AA11</f>
        <v>0</v>
      </c>
      <c r="H11" s="118">
        <f>+Actuals!E284</f>
        <v>30276842</v>
      </c>
      <c r="I11" s="119">
        <f>+Actuals!F284</f>
        <v>84890918.469999999</v>
      </c>
      <c r="J11" s="118">
        <f>+Actuals!G284</f>
        <v>596087</v>
      </c>
      <c r="K11" s="119">
        <f>+Actuals!H284</f>
        <v>1567813.19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10169284.57</v>
      </c>
      <c r="F12" s="60">
        <f>'TIE-OUT'!AB12+RECLASS!Z12</f>
        <v>0</v>
      </c>
      <c r="G12" s="38">
        <f>'TIE-OUT'!AC12+RECLASS!AA12</f>
        <v>10283984.57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v>-114700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3012634</v>
      </c>
      <c r="E13" s="38">
        <f t="shared" si="0"/>
        <v>9318343</v>
      </c>
      <c r="F13" s="60">
        <f>'TIE-OUT'!AB13+RECLASS!Z13</f>
        <v>0</v>
      </c>
      <c r="G13" s="38">
        <f>'TIE-OUT'!AC13+RECLASS!AA13</f>
        <v>0</v>
      </c>
      <c r="H13" s="118">
        <f>+Actuals!E286</f>
        <v>3012106</v>
      </c>
      <c r="I13" s="119">
        <f>+Actuals!F286</f>
        <v>9261643</v>
      </c>
      <c r="J13" s="118">
        <f>+Actuals!G286</f>
        <v>0</v>
      </c>
      <c r="K13" s="119">
        <f>+Actuals!H286</f>
        <v>0</v>
      </c>
      <c r="L13" s="118">
        <f>+Actuals!I286</f>
        <v>528</v>
      </c>
      <c r="M13" s="119">
        <f>+Actuals!J286</f>
        <v>56700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33885563</v>
      </c>
      <c r="E16" s="39">
        <f t="shared" si="1"/>
        <v>105946359.22999999</v>
      </c>
      <c r="F16" s="61">
        <f t="shared" si="1"/>
        <v>0</v>
      </c>
      <c r="G16" s="39">
        <f t="shared" si="1"/>
        <v>10283984.57</v>
      </c>
      <c r="H16" s="61">
        <f t="shared" si="1"/>
        <v>33288948</v>
      </c>
      <c r="I16" s="39">
        <f t="shared" si="1"/>
        <v>94152561.469999999</v>
      </c>
      <c r="J16" s="61">
        <f t="shared" si="1"/>
        <v>596087</v>
      </c>
      <c r="K16" s="39">
        <f t="shared" si="1"/>
        <v>1567813.19</v>
      </c>
      <c r="L16" s="61">
        <f t="shared" si="1"/>
        <v>528</v>
      </c>
      <c r="M16" s="39">
        <f t="shared" si="1"/>
        <v>56700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-114700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-35206736</v>
      </c>
      <c r="E19" s="38">
        <f t="shared" si="2"/>
        <v>-88204025.969999999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-32466280</v>
      </c>
      <c r="I19" s="119">
        <f>+Actuals!F289</f>
        <v>-85216086.359999999</v>
      </c>
      <c r="J19" s="118">
        <f>+Actuals!G289</f>
        <v>-713781</v>
      </c>
      <c r="K19" s="119">
        <f>+Actuals!H289</f>
        <v>-3038039.25</v>
      </c>
      <c r="L19" s="118">
        <f>+Actuals!I289</f>
        <v>-100</v>
      </c>
      <c r="M19" s="119">
        <f>+Actuals!J289</f>
        <v>50096.32</v>
      </c>
      <c r="N19" s="118">
        <f>40582+246839</f>
        <v>287421</v>
      </c>
      <c r="O19" s="119">
        <f>5753761.51+799758</f>
        <v>6553519.5099999998</v>
      </c>
      <c r="P19" s="118">
        <v>-2313996</v>
      </c>
      <c r="Q19" s="119">
        <v>-6553516.1900000004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-11878972.02</v>
      </c>
      <c r="F20" s="60">
        <f>'TIE-OUT'!AB20+RECLASS!Z20</f>
        <v>0</v>
      </c>
      <c r="G20" s="38">
        <f>'TIE-OUT'!AC20+RECLASS!AA20</f>
        <v>-11993672.02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v>114700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-797157</v>
      </c>
      <c r="E21" s="38">
        <f t="shared" si="2"/>
        <v>-2453973</v>
      </c>
      <c r="F21" s="60">
        <f>'TIE-OUT'!AB21+RECLASS!Z21</f>
        <v>0</v>
      </c>
      <c r="G21" s="38">
        <f>'TIE-OUT'!AC21+RECLASS!AA21</f>
        <v>0</v>
      </c>
      <c r="H21" s="118">
        <f>+Actuals!E291</f>
        <v>-432725</v>
      </c>
      <c r="I21" s="119">
        <f>+Actuals!F291</f>
        <v>-1192429</v>
      </c>
      <c r="J21" s="118">
        <f>+Actuals!G291</f>
        <v>0</v>
      </c>
      <c r="K21" s="119">
        <f>+Actuals!H291</f>
        <v>0</v>
      </c>
      <c r="L21" s="118">
        <f>+Actuals!I291</f>
        <v>-364432</v>
      </c>
      <c r="M21" s="119">
        <f>+Actuals!J291</f>
        <v>-1261544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-2.9999999911524355E-2</v>
      </c>
      <c r="F23" s="81">
        <f>'TIE-OUT'!AB23+RECLASS!Z23</f>
        <v>0</v>
      </c>
      <c r="G23" s="82">
        <f>'TIE-OUT'!AC23+RECLASS!AA23</f>
        <v>0</v>
      </c>
      <c r="H23" s="118">
        <f>+Actuals!E293</f>
        <v>228069</v>
      </c>
      <c r="I23" s="119">
        <f>+Actuals!F293</f>
        <v>738943.56</v>
      </c>
      <c r="J23" s="118">
        <f>+Actuals!G293</f>
        <v>18770</v>
      </c>
      <c r="K23" s="119">
        <f>+Actuals!H293</f>
        <v>60814.8</v>
      </c>
      <c r="L23" s="118">
        <f>+Actuals!I293</f>
        <v>0</v>
      </c>
      <c r="M23" s="119">
        <f>+Actuals!J293</f>
        <v>0</v>
      </c>
      <c r="N23" s="118">
        <v>-246839</v>
      </c>
      <c r="O23" s="119">
        <v>-799758.39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-36003893</v>
      </c>
      <c r="E24" s="39">
        <f t="shared" si="3"/>
        <v>-102536971.02</v>
      </c>
      <c r="F24" s="61">
        <f t="shared" si="3"/>
        <v>0</v>
      </c>
      <c r="G24" s="39">
        <f t="shared" si="3"/>
        <v>-11993672.02</v>
      </c>
      <c r="H24" s="61">
        <f t="shared" si="3"/>
        <v>-32670936</v>
      </c>
      <c r="I24" s="39">
        <f t="shared" si="3"/>
        <v>-85669571.799999997</v>
      </c>
      <c r="J24" s="61">
        <f t="shared" si="3"/>
        <v>-695011</v>
      </c>
      <c r="K24" s="39">
        <f t="shared" si="3"/>
        <v>-2977224.45</v>
      </c>
      <c r="L24" s="61">
        <f t="shared" si="3"/>
        <v>-364532</v>
      </c>
      <c r="M24" s="39">
        <f t="shared" si="3"/>
        <v>-1211447.68</v>
      </c>
      <c r="N24" s="61">
        <f t="shared" si="3"/>
        <v>40582</v>
      </c>
      <c r="O24" s="39">
        <f t="shared" si="3"/>
        <v>5753761.1200000001</v>
      </c>
      <c r="P24" s="61">
        <f t="shared" si="3"/>
        <v>-2313996</v>
      </c>
      <c r="Q24" s="39">
        <f t="shared" si="3"/>
        <v>-6438816.1900000004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1030067</v>
      </c>
      <c r="E32" s="38">
        <f t="shared" si="5"/>
        <v>3338389.0799999996</v>
      </c>
      <c r="F32" s="64">
        <f>'TIE-OUT'!AB32+RECLASS!Z32</f>
        <v>0</v>
      </c>
      <c r="G32" s="68">
        <f>'TIE-OUT'!AC32+RECLASS!AA32</f>
        <v>0</v>
      </c>
      <c r="H32" s="118">
        <f>+Actuals!E296</f>
        <v>272358</v>
      </c>
      <c r="I32" s="119">
        <f>+Actuals!F296</f>
        <v>882439.92</v>
      </c>
      <c r="J32" s="118">
        <f>+Actuals!G296</f>
        <v>257504</v>
      </c>
      <c r="K32" s="119">
        <f>+Actuals!H296</f>
        <v>834312.96</v>
      </c>
      <c r="L32" s="118">
        <f>+Actuals!I296</f>
        <v>505670</v>
      </c>
      <c r="M32" s="119">
        <f>+Actuals!J296</f>
        <v>1638370.8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v>-5465</v>
      </c>
      <c r="S32" s="119">
        <v>-16734.599999999999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1030067</v>
      </c>
      <c r="E36" s="39">
        <f t="shared" si="6"/>
        <v>3338389.0799999996</v>
      </c>
      <c r="F36" s="61">
        <f t="shared" si="6"/>
        <v>0</v>
      </c>
      <c r="G36" s="39">
        <f t="shared" si="6"/>
        <v>0</v>
      </c>
      <c r="H36" s="61">
        <f t="shared" si="6"/>
        <v>272358</v>
      </c>
      <c r="I36" s="39">
        <f t="shared" si="6"/>
        <v>882439.92</v>
      </c>
      <c r="J36" s="61">
        <f t="shared" si="6"/>
        <v>257504</v>
      </c>
      <c r="K36" s="39">
        <f t="shared" si="6"/>
        <v>834312.96</v>
      </c>
      <c r="L36" s="61">
        <f t="shared" si="6"/>
        <v>505670</v>
      </c>
      <c r="M36" s="39">
        <f t="shared" si="6"/>
        <v>1638370.8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-5465</v>
      </c>
      <c r="S36" s="39">
        <f t="shared" si="6"/>
        <v>-16734.599999999999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1087963</v>
      </c>
      <c r="E49" s="38">
        <f>SUM(G49,I49,K49,M49,O49,Q49,S49,U49,W49,Y49,AA49,AC49,AE49)</f>
        <v>3525000.12</v>
      </c>
      <c r="F49" s="60">
        <f>'TIE-OUT'!AB49+RECLASS!Z49</f>
        <v>0</v>
      </c>
      <c r="G49" s="38">
        <f>'TIE-OUT'!AC49+RECLASS!AA49</f>
        <v>0</v>
      </c>
      <c r="H49" s="118">
        <f>+Actuals!E305</f>
        <v>-890370</v>
      </c>
      <c r="I49" s="119">
        <f>+Actuals!F305</f>
        <v>-2884798.8</v>
      </c>
      <c r="J49" s="118">
        <f>+Actuals!G305</f>
        <v>-158580</v>
      </c>
      <c r="K49" s="119">
        <f>+Actuals!H305</f>
        <v>-513799.2</v>
      </c>
      <c r="L49" s="118">
        <f>+Actuals!I305</f>
        <v>-141666</v>
      </c>
      <c r="M49" s="119">
        <f>+Actuals!J305</f>
        <v>-458997.84</v>
      </c>
      <c r="N49" s="118">
        <v>-40582</v>
      </c>
      <c r="O49" s="119">
        <v>-131485.68</v>
      </c>
      <c r="P49" s="118">
        <v>2313996</v>
      </c>
      <c r="Q49" s="119">
        <v>7497347.04</v>
      </c>
      <c r="R49" s="118">
        <v>5165</v>
      </c>
      <c r="S49" s="119">
        <v>16734.599999999999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-1.1641532182693481E-10</v>
      </c>
      <c r="F51" s="60">
        <f>'TIE-OUT'!AB51+RECLASS!Z51</f>
        <v>0</v>
      </c>
      <c r="G51" s="38">
        <f>'TIE-OUT'!AC51+RECLASS!AA51</f>
        <v>0</v>
      </c>
      <c r="H51" s="118">
        <f>+Actuals!E306</f>
        <v>-228069</v>
      </c>
      <c r="I51" s="119">
        <f>+Actuals!F306</f>
        <v>-738943.56</v>
      </c>
      <c r="J51" s="118">
        <f>+Actuals!G306</f>
        <v>-18770</v>
      </c>
      <c r="K51" s="119">
        <f>+Actuals!H306</f>
        <v>-60814.8</v>
      </c>
      <c r="L51" s="118">
        <f>+Actuals!I306</f>
        <v>0</v>
      </c>
      <c r="M51" s="119">
        <f>+Actuals!J306</f>
        <v>0</v>
      </c>
      <c r="N51" s="118">
        <v>246839</v>
      </c>
      <c r="O51" s="119">
        <v>799758.36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-12726923.300000001</v>
      </c>
      <c r="E54" s="38">
        <f>SUM(G54,I54,K54,M54,O54,Q54,S54,U54,W54,Y54,AA54,AC54,AE54)</f>
        <v>-30282.259999999951</v>
      </c>
      <c r="F54" s="64">
        <f>'TIE-OUT'!AB54+RECLASS!Z54</f>
        <v>0</v>
      </c>
      <c r="G54" s="68">
        <f>'TIE-OUT'!AC54+RECLASS!AA54</f>
        <v>0</v>
      </c>
      <c r="H54" s="118">
        <f>+Actuals!E307</f>
        <v>-3943286</v>
      </c>
      <c r="I54" s="119">
        <f>+Actuals!F307</f>
        <v>-11700.25</v>
      </c>
      <c r="J54" s="118">
        <f>+Actuals!G307</f>
        <v>-278968</v>
      </c>
      <c r="K54" s="119">
        <f>+Actuals!H307</f>
        <v>-17720.319999999949</v>
      </c>
      <c r="L54" s="118">
        <f>+Actuals!I307</f>
        <v>0</v>
      </c>
      <c r="M54" s="119">
        <f>+Actuals!J307</f>
        <v>110.71</v>
      </c>
      <c r="N54" s="118">
        <v>-7098475.71</v>
      </c>
      <c r="O54" s="119">
        <v>-972.4</v>
      </c>
      <c r="P54" s="118">
        <v>-1406193.59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-12726923.300000001</v>
      </c>
      <c r="E56" s="39">
        <f t="shared" si="10"/>
        <v>-30282.259999999951</v>
      </c>
      <c r="F56" s="61">
        <f t="shared" si="10"/>
        <v>0</v>
      </c>
      <c r="G56" s="39">
        <f t="shared" si="10"/>
        <v>0</v>
      </c>
      <c r="H56" s="61">
        <f t="shared" si="10"/>
        <v>-3943286</v>
      </c>
      <c r="I56" s="39">
        <f t="shared" si="10"/>
        <v>-11700.25</v>
      </c>
      <c r="J56" s="61">
        <f t="shared" si="10"/>
        <v>-278968</v>
      </c>
      <c r="K56" s="39">
        <f t="shared" si="10"/>
        <v>-17720.319999999949</v>
      </c>
      <c r="L56" s="61">
        <f t="shared" si="10"/>
        <v>0</v>
      </c>
      <c r="M56" s="39">
        <f t="shared" si="10"/>
        <v>110.71</v>
      </c>
      <c r="N56" s="61">
        <f t="shared" si="10"/>
        <v>-7098475.71</v>
      </c>
      <c r="O56" s="39">
        <f t="shared" si="10"/>
        <v>-972.4</v>
      </c>
      <c r="P56" s="61">
        <f t="shared" si="10"/>
        <v>-1406193.59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-287595.48</v>
      </c>
      <c r="F70" s="64">
        <f>'TIE-OUT'!AB70+RECLASS!Z70</f>
        <v>0</v>
      </c>
      <c r="G70" s="68">
        <f>'TIE-OUT'!AC70+RECLASS!AA70</f>
        <v>-287595.48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-115486.02</v>
      </c>
      <c r="F71" s="81">
        <f>'TIE-OUT'!AB71+RECLASS!Z71</f>
        <v>0</v>
      </c>
      <c r="G71" s="82">
        <f>'TIE-OUT'!AC71+RECLASS!AA71</f>
        <v>-115486.02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-403081.5</v>
      </c>
      <c r="F72" s="61">
        <f t="shared" si="13"/>
        <v>0</v>
      </c>
      <c r="G72" s="183">
        <f t="shared" si="13"/>
        <v>-403081.5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267392.8200000003</v>
      </c>
      <c r="F74" s="60">
        <f>'TIE-OUT'!AB74+RECLASS!Z74</f>
        <v>0</v>
      </c>
      <c r="G74" s="60">
        <f>'TIE-OUT'!AC74+RECLASS!AA74</f>
        <v>3427982.2</v>
      </c>
      <c r="H74" s="118">
        <f>+Actuals!E316</f>
        <v>0</v>
      </c>
      <c r="I74" s="228">
        <v>0</v>
      </c>
      <c r="J74" s="118">
        <f>+Actuals!G316</f>
        <v>0</v>
      </c>
      <c r="K74" s="215">
        <v>-195058.13</v>
      </c>
      <c r="L74" s="118">
        <f>+Actuals!I316</f>
        <v>0</v>
      </c>
      <c r="M74" s="139">
        <v>125000</v>
      </c>
      <c r="N74" s="118">
        <f>+Actuals!K316</f>
        <v>0</v>
      </c>
      <c r="O74" s="119">
        <v>-3090531.25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0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-300</v>
      </c>
      <c r="E82" s="92">
        <f>SUM(E72:E81)+E16+E24+E29+E36+E43+E45+E47+E49+E51+E56+E61+E66</f>
        <v>10106806.469999986</v>
      </c>
      <c r="F82" s="91">
        <f>F16+F24+F29+F36+F43+F45+F47+F49</f>
        <v>0</v>
      </c>
      <c r="G82" s="92">
        <f>SUM(G72:G81)+G16+G24+G29+G36+G43+G45+G47+G49+G51+G56+G61+G66</f>
        <v>1315213.25</v>
      </c>
      <c r="H82" s="91">
        <f>H16+H24+H29+H36+H43+H45+H47+H49</f>
        <v>0</v>
      </c>
      <c r="I82" s="92">
        <f>SUM(I72:I81)+I16+I24+I29+I36+I43+I45+I47+I49+I51+I56+I61+I66</f>
        <v>5729986.9800000023</v>
      </c>
      <c r="J82" s="91">
        <f>J16+J24+J29+J36+J43+J45+J47+J49</f>
        <v>0</v>
      </c>
      <c r="K82" s="140">
        <f>SUM(K72:K81)+K16+K24+K29+K36+K43+K45+K47+K49+K51+K56+K61+K66</f>
        <v>-1362490.75</v>
      </c>
      <c r="L82" s="91">
        <f>L16+L24+L29+L36+L43+L45+L47+L49</f>
        <v>0</v>
      </c>
      <c r="M82" s="92">
        <f>SUM(M72:M81)+M16+M24+M29+M36+M43+M45+M47+M49+M51+M56+M61+M66</f>
        <v>149735.99000000008</v>
      </c>
      <c r="N82" s="91">
        <f>N16+N24+N29+N36+N43+N45+N47+N49</f>
        <v>0</v>
      </c>
      <c r="O82" s="92">
        <f>SUM(O72:O81)+O16+O24+O29+O36+O43+O45+O47+O49+O51+O56+O61+O66</f>
        <v>3330530.15</v>
      </c>
      <c r="P82" s="91">
        <f>P16+P24+P29+P36+P43+P45+P47+P49</f>
        <v>0</v>
      </c>
      <c r="Q82" s="92">
        <f>SUM(Q72:Q81)+Q16+Q24+Q29+Q36+Q43+Q45+Q47+Q49+Q51+Q56+Q61+Q66</f>
        <v>943830.84999999963</v>
      </c>
      <c r="R82" s="91">
        <f>R16+R24+R29+R36+R43+R45+R47+R49</f>
        <v>-300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512599.25</v>
      </c>
      <c r="F86" s="145">
        <f>'TIE-OUT'!AB86+RECLASS!Z86</f>
        <v>0</v>
      </c>
      <c r="G86" s="184">
        <f>'TIE-OUT'!AC86+RECLASS!AA86</f>
        <v>615258.25</v>
      </c>
      <c r="H86" s="145">
        <v>0</v>
      </c>
      <c r="I86" s="145">
        <v>-658298</v>
      </c>
      <c r="J86" s="145">
        <v>0</v>
      </c>
      <c r="K86" s="145">
        <v>0</v>
      </c>
      <c r="L86" s="145">
        <v>0</v>
      </c>
      <c r="M86" s="145">
        <v>555639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-67599</v>
      </c>
      <c r="F87" s="146">
        <f>'TIE-OUT'!AB87+RECLASS!Z87</f>
        <v>0</v>
      </c>
      <c r="G87" s="185">
        <f>'TIE-OUT'!AC87+RECLASS!AA87</f>
        <v>-10965</v>
      </c>
      <c r="H87" s="146">
        <v>0</v>
      </c>
      <c r="I87" s="146">
        <v>-56634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445000.25</v>
      </c>
      <c r="F89" s="155">
        <f t="shared" si="16"/>
        <v>0</v>
      </c>
      <c r="G89" s="155">
        <f t="shared" si="16"/>
        <v>604293.25</v>
      </c>
      <c r="H89" s="155">
        <f t="shared" si="16"/>
        <v>0</v>
      </c>
      <c r="I89" s="155">
        <f t="shared" si="16"/>
        <v>-714932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555639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-300</v>
      </c>
      <c r="E91" s="155">
        <f t="shared" ref="E91:M91" si="19">+E82+E89</f>
        <v>10551806.719999986</v>
      </c>
      <c r="F91" s="155">
        <f t="shared" si="19"/>
        <v>0</v>
      </c>
      <c r="G91" s="155">
        <f t="shared" si="19"/>
        <v>1919506.5</v>
      </c>
      <c r="H91" s="155">
        <f t="shared" si="19"/>
        <v>0</v>
      </c>
      <c r="I91" s="155">
        <f t="shared" si="19"/>
        <v>5015054.9800000023</v>
      </c>
      <c r="J91" s="155">
        <f t="shared" si="19"/>
        <v>0</v>
      </c>
      <c r="K91" s="155">
        <f t="shared" si="19"/>
        <v>-1362490.75</v>
      </c>
      <c r="L91" s="155">
        <f t="shared" si="19"/>
        <v>0</v>
      </c>
      <c r="M91" s="155">
        <f t="shared" si="19"/>
        <v>705374.99000000011</v>
      </c>
      <c r="N91" s="155">
        <f t="shared" ref="N91:AE91" si="20">+N82+N89</f>
        <v>0</v>
      </c>
      <c r="O91" s="155">
        <f t="shared" si="20"/>
        <v>3330530.15</v>
      </c>
      <c r="P91" s="155">
        <f t="shared" si="20"/>
        <v>0</v>
      </c>
      <c r="Q91" s="155">
        <f t="shared" si="20"/>
        <v>943830.84999999963</v>
      </c>
      <c r="R91" s="155">
        <f t="shared" si="20"/>
        <v>-300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73" activePane="bottomRight" state="frozen"/>
      <selection activeCell="Q20" sqref="Q20"/>
      <selection pane="topRight" activeCell="Q20" sqref="Q20"/>
      <selection pane="bottomLeft" activeCell="Q20" sqref="Q20"/>
      <selection pane="bottomRight" activeCell="Q20" sqref="Q2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  <col min="18" max="41" width="0" hidden="1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  <c r="P8" t="s">
        <v>228</v>
      </c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79197220</v>
      </c>
      <c r="E11" s="66">
        <f>'CE-FLSH'!M11</f>
        <v>231099013</v>
      </c>
      <c r="F11" s="60">
        <f>CE_GL!D11</f>
        <v>77417593</v>
      </c>
      <c r="G11" s="38">
        <f>CE_GL!E11</f>
        <v>217665674.84</v>
      </c>
      <c r="H11" s="60">
        <f>F11-D11</f>
        <v>-1779627</v>
      </c>
      <c r="I11" s="38">
        <f>G11-E11</f>
        <v>-13433338.159999996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8163324.2599999998</v>
      </c>
      <c r="H12" s="60">
        <f>F12-D12</f>
        <v>0</v>
      </c>
      <c r="I12" s="38">
        <f>G12-E12</f>
        <v>8163324.2599999998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51249296</v>
      </c>
      <c r="E13" s="66">
        <f>'CE-FLSH'!M13</f>
        <v>149961246</v>
      </c>
      <c r="F13" s="60">
        <f>CE_GL!D13</f>
        <v>51106298</v>
      </c>
      <c r="G13" s="38">
        <f>CE_GL!E13</f>
        <v>149514232</v>
      </c>
      <c r="H13" s="60">
        <f t="shared" ref="H13:I15" si="0">F13-D13</f>
        <v>-142998</v>
      </c>
      <c r="I13" s="38">
        <f t="shared" si="0"/>
        <v>-447014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675149.75</v>
      </c>
      <c r="H15" s="60">
        <f t="shared" si="0"/>
        <v>0</v>
      </c>
      <c r="I15" s="38">
        <f t="shared" si="0"/>
        <v>675149.75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130446516</v>
      </c>
      <c r="E16" s="39">
        <f t="shared" si="1"/>
        <v>381060259</v>
      </c>
      <c r="F16" s="61">
        <f t="shared" si="1"/>
        <v>128523891</v>
      </c>
      <c r="G16" s="39">
        <f t="shared" si="1"/>
        <v>376018380.85000002</v>
      </c>
      <c r="H16" s="61">
        <f t="shared" si="1"/>
        <v>-1922625</v>
      </c>
      <c r="I16" s="39">
        <f t="shared" si="1"/>
        <v>-5041878.1499999966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-91327941</v>
      </c>
      <c r="E19" s="66">
        <f>'CE-FLSH'!M19</f>
        <v>-263214173</v>
      </c>
      <c r="F19" s="60">
        <f>CE_GL!D19</f>
        <v>-88612624</v>
      </c>
      <c r="G19" s="38">
        <f>CE_GL!E19</f>
        <v>-246855181.78999999</v>
      </c>
      <c r="H19" s="60">
        <f>F19-D19</f>
        <v>2715317</v>
      </c>
      <c r="I19" s="38">
        <f>G19-E19</f>
        <v>16358991.210000008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-8360366.459999999</v>
      </c>
      <c r="H20" s="60">
        <f>F20-D20</f>
        <v>0</v>
      </c>
      <c r="I20" s="38">
        <f>G20-E20</f>
        <v>-8360366.459999999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-39819368</v>
      </c>
      <c r="E21" s="66">
        <f>'CE-FLSH'!M21</f>
        <v>-117458177</v>
      </c>
      <c r="F21" s="60">
        <f>CE_GL!D21</f>
        <v>-39819368</v>
      </c>
      <c r="G21" s="38">
        <f>CE_GL!E21</f>
        <v>-117469577</v>
      </c>
      <c r="H21" s="60">
        <f t="shared" ref="H21:I23" si="2">F21-D21</f>
        <v>0</v>
      </c>
      <c r="I21" s="38">
        <f t="shared" si="2"/>
        <v>-11400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200495</v>
      </c>
      <c r="E23" s="66">
        <f>'CE-FLSH'!M23</f>
        <v>586172</v>
      </c>
      <c r="F23" s="60">
        <f>CE_GL!D23</f>
        <v>186829</v>
      </c>
      <c r="G23" s="38">
        <f>CE_GL!E23</f>
        <v>529099.7359999998</v>
      </c>
      <c r="H23" s="60">
        <f t="shared" si="2"/>
        <v>-13666</v>
      </c>
      <c r="I23" s="38">
        <f t="shared" si="2"/>
        <v>-57072.264000000199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-130946814</v>
      </c>
      <c r="E24" s="39">
        <f t="shared" si="3"/>
        <v>-380086178</v>
      </c>
      <c r="F24" s="61">
        <f t="shared" si="3"/>
        <v>-128245163</v>
      </c>
      <c r="G24" s="39">
        <f t="shared" si="3"/>
        <v>-372156025.514</v>
      </c>
      <c r="H24" s="61">
        <f t="shared" si="3"/>
        <v>2701651</v>
      </c>
      <c r="I24" s="39">
        <f t="shared" si="3"/>
        <v>7930152.4860000089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0</v>
      </c>
      <c r="G27" s="38">
        <f>CE_GL!E27</f>
        <v>-0.5</v>
      </c>
      <c r="H27" s="60">
        <f>F27-D27</f>
        <v>0</v>
      </c>
      <c r="I27" s="38">
        <f>G27-E27</f>
        <v>-0.5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-870820</v>
      </c>
      <c r="G28" s="38">
        <f>CE_GL!E28</f>
        <v>-2583664.92</v>
      </c>
      <c r="H28" s="60">
        <f>F28-D28</f>
        <v>-870820</v>
      </c>
      <c r="I28" s="38">
        <f>G28-E28</f>
        <v>-2583664.92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-870820</v>
      </c>
      <c r="G29" s="70">
        <f t="shared" si="4"/>
        <v>-2583665.42</v>
      </c>
      <c r="H29" s="69">
        <f t="shared" si="4"/>
        <v>-870820</v>
      </c>
      <c r="I29" s="70">
        <f t="shared" si="4"/>
        <v>-2583665.42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686</v>
      </c>
      <c r="E32" s="66">
        <f>'CE-FLSH'!M32</f>
        <v>16246</v>
      </c>
      <c r="F32" s="60">
        <f>CE_GL!D32</f>
        <v>-525504</v>
      </c>
      <c r="G32" s="38">
        <f>CE_GL!E32</f>
        <v>-1488227.334</v>
      </c>
      <c r="H32" s="60">
        <f>F32-D32</f>
        <v>-526190</v>
      </c>
      <c r="I32" s="38">
        <f>G32-E32</f>
        <v>-1504473.334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-48527</v>
      </c>
      <c r="G33" s="38">
        <f>CE_GL!E33</f>
        <v>-143813.69</v>
      </c>
      <c r="H33" s="60">
        <f t="shared" ref="H33:I35" si="5">F33-D33</f>
        <v>-48527</v>
      </c>
      <c r="I33" s="38">
        <f t="shared" si="5"/>
        <v>-143813.69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21093</v>
      </c>
      <c r="G34" s="38">
        <f>CE_GL!E34</f>
        <v>60142.79</v>
      </c>
      <c r="H34" s="60">
        <f t="shared" si="5"/>
        <v>21093</v>
      </c>
      <c r="I34" s="38">
        <f t="shared" si="5"/>
        <v>60142.79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530010</v>
      </c>
      <c r="E35" s="66">
        <f>'CE-FLSH'!M35</f>
        <v>1483235</v>
      </c>
      <c r="F35" s="60">
        <f>CE_GL!D35</f>
        <v>531505</v>
      </c>
      <c r="G35" s="38">
        <f>CE_GL!E35</f>
        <v>1483149.85</v>
      </c>
      <c r="H35" s="60">
        <f t="shared" si="5"/>
        <v>1495</v>
      </c>
      <c r="I35" s="38">
        <f t="shared" si="5"/>
        <v>-85.149999999906868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530696</v>
      </c>
      <c r="E36" s="39">
        <f t="shared" si="6"/>
        <v>1499481</v>
      </c>
      <c r="F36" s="61">
        <f t="shared" si="6"/>
        <v>-21433</v>
      </c>
      <c r="G36" s="39">
        <f t="shared" si="6"/>
        <v>-88748.383999999845</v>
      </c>
      <c r="H36" s="61">
        <f t="shared" si="6"/>
        <v>-552129</v>
      </c>
      <c r="I36" s="39">
        <f t="shared" si="6"/>
        <v>-1588229.3839999998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9478</v>
      </c>
      <c r="E39" s="66">
        <f>'CE-FLSH'!M39</f>
        <v>28434</v>
      </c>
      <c r="F39" s="60">
        <f>CE_GL!D39</f>
        <v>17</v>
      </c>
      <c r="G39" s="38">
        <f>CE_GL!E39</f>
        <v>-312.68000000016764</v>
      </c>
      <c r="H39" s="60">
        <f t="shared" ref="H39:I41" si="7">F39-D39</f>
        <v>-9461</v>
      </c>
      <c r="I39" s="38">
        <f t="shared" si="7"/>
        <v>-28746.680000000168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-10000</v>
      </c>
      <c r="E40" s="66">
        <f>'CE-FLSH'!M40</f>
        <v>-30650</v>
      </c>
      <c r="F40" s="60">
        <f>CE_GL!D40</f>
        <v>-5222</v>
      </c>
      <c r="G40" s="38">
        <f>CE_GL!E40</f>
        <v>-1148.43</v>
      </c>
      <c r="H40" s="60">
        <f t="shared" si="7"/>
        <v>4778</v>
      </c>
      <c r="I40" s="38">
        <f t="shared" si="7"/>
        <v>29501.57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-10000</v>
      </c>
      <c r="E42" s="70">
        <f t="shared" si="8"/>
        <v>-30650</v>
      </c>
      <c r="F42" s="69">
        <f t="shared" si="8"/>
        <v>-5222</v>
      </c>
      <c r="G42" s="70">
        <f t="shared" si="8"/>
        <v>-1148.43</v>
      </c>
      <c r="H42" s="69">
        <f t="shared" si="8"/>
        <v>4778</v>
      </c>
      <c r="I42" s="70">
        <f t="shared" si="8"/>
        <v>29501.57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-522</v>
      </c>
      <c r="E43" s="39">
        <f t="shared" si="9"/>
        <v>-2216</v>
      </c>
      <c r="F43" s="61">
        <f t="shared" si="9"/>
        <v>-5205</v>
      </c>
      <c r="G43" s="39">
        <f t="shared" si="9"/>
        <v>-1461.1100000001677</v>
      </c>
      <c r="H43" s="61">
        <f t="shared" si="9"/>
        <v>-4683</v>
      </c>
      <c r="I43" s="39">
        <f t="shared" si="9"/>
        <v>754.88999999983207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-29876</v>
      </c>
      <c r="E49" s="66">
        <f>'CE-FLSH'!M49</f>
        <v>-84595.985320000007</v>
      </c>
      <c r="F49" s="60">
        <f>CE_GL!D49</f>
        <v>618730</v>
      </c>
      <c r="G49" s="38">
        <f>CE_GL!E49</f>
        <v>1752243.3640000005</v>
      </c>
      <c r="H49" s="60">
        <f>F49-D49</f>
        <v>648606</v>
      </c>
      <c r="I49" s="38">
        <f>G49-E49</f>
        <v>1836839.3493200005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-200495</v>
      </c>
      <c r="E51" s="66">
        <f>'CE-FLSH'!M51</f>
        <v>-586172</v>
      </c>
      <c r="F51" s="60">
        <f>CE_GL!D51</f>
        <v>-186829</v>
      </c>
      <c r="G51" s="38">
        <f>CE_GL!E51</f>
        <v>-529099.7359999998</v>
      </c>
      <c r="H51" s="60">
        <f>F51-D51</f>
        <v>13666</v>
      </c>
      <c r="I51" s="38">
        <f>G51-E51</f>
        <v>57072.264000000199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-324343</v>
      </c>
      <c r="F54" s="60">
        <f>CE_GL!D54</f>
        <v>-70290224</v>
      </c>
      <c r="G54" s="38">
        <f>CE_GL!E54</f>
        <v>183740.19999999995</v>
      </c>
      <c r="H54" s="60">
        <f>F54-D54</f>
        <v>-70290224</v>
      </c>
      <c r="I54" s="38">
        <f>G54-E54</f>
        <v>508083.19999999995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-965376.97</v>
      </c>
      <c r="F55" s="60">
        <f>CE_GL!D55</f>
        <v>0</v>
      </c>
      <c r="G55" s="38">
        <f>CE_GL!E55</f>
        <v>-1635380.13</v>
      </c>
      <c r="H55" s="60">
        <f>F55-D55</f>
        <v>0</v>
      </c>
      <c r="I55" s="38">
        <f>G55-E55</f>
        <v>-670003.15999999992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-1289719.97</v>
      </c>
      <c r="F56" s="61">
        <f t="shared" si="10"/>
        <v>-70290224</v>
      </c>
      <c r="G56" s="39">
        <f t="shared" si="10"/>
        <v>-1451639.93</v>
      </c>
      <c r="H56" s="61">
        <f t="shared" si="10"/>
        <v>-70290224</v>
      </c>
      <c r="I56" s="39">
        <f t="shared" si="10"/>
        <v>-161919.95999999996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6568732.1845999993</v>
      </c>
      <c r="F70" s="60">
        <f>CE_GL!D70</f>
        <v>0</v>
      </c>
      <c r="G70" s="38">
        <f>CE_GL!E70</f>
        <v>6568732.1799999997</v>
      </c>
      <c r="H70" s="60">
        <f>F70-D70</f>
        <v>0</v>
      </c>
      <c r="I70" s="38">
        <f>G70-E70</f>
        <v>-4.5999996364116669E-3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-5832379</v>
      </c>
      <c r="F71" s="60">
        <f>CE_GL!D71</f>
        <v>0</v>
      </c>
      <c r="G71" s="38">
        <f>CE_GL!E71</f>
        <v>-5834128</v>
      </c>
      <c r="H71" s="60">
        <f>F71-D71</f>
        <v>0</v>
      </c>
      <c r="I71" s="38">
        <f>G71-E71</f>
        <v>-1749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736353.18459999934</v>
      </c>
      <c r="F72" s="69">
        <f t="shared" si="13"/>
        <v>0</v>
      </c>
      <c r="G72" s="70">
        <f t="shared" si="13"/>
        <v>734604.1799999997</v>
      </c>
      <c r="H72" s="69">
        <f t="shared" si="13"/>
        <v>0</v>
      </c>
      <c r="I72" s="70">
        <f t="shared" si="13"/>
        <v>-1749.0045999996364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-1544727</v>
      </c>
      <c r="F74" s="60">
        <f>CE_GL!D74</f>
        <v>0</v>
      </c>
      <c r="G74" s="38">
        <f>CE_GL!E74</f>
        <v>-1207881.67</v>
      </c>
      <c r="H74" s="60">
        <f t="shared" ref="H74:I79" si="14">F74-D74</f>
        <v>0</v>
      </c>
      <c r="I74" s="38">
        <f t="shared" si="14"/>
        <v>336845.33000000007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26051</v>
      </c>
      <c r="F75" s="60">
        <f>CE_GL!D75</f>
        <v>0</v>
      </c>
      <c r="G75" s="38">
        <f>CE_GL!E75</f>
        <v>26000</v>
      </c>
      <c r="H75" s="60">
        <f t="shared" si="14"/>
        <v>0</v>
      </c>
      <c r="I75" s="38">
        <f t="shared" si="14"/>
        <v>-51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165.32999999999998</v>
      </c>
      <c r="H76" s="60">
        <f t="shared" si="14"/>
        <v>0</v>
      </c>
      <c r="I76" s="38">
        <f t="shared" si="14"/>
        <v>165.32999999999998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56948.1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-56948.1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1512053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-1534553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1297536.3292800195</v>
      </c>
      <c r="F82" s="71">
        <f>F16+F24+F29+F36+F43+F45+F47+F49</f>
        <v>0</v>
      </c>
      <c r="G82" s="72">
        <f>SUM(G72:G81)+G16+G24+G29+G36+G43+G45+G47+G49+G51+G56+G61+G66</f>
        <v>490371.95999999996</v>
      </c>
      <c r="H82" s="71">
        <f>H16+H24+H29+H36+H43+H45+H47+H49</f>
        <v>0</v>
      </c>
      <c r="I82" s="72">
        <f>SUM(I72:I81)+I16+I24+I29+I36+I43+I45+I47+I49+I51+I56+I61+I66</f>
        <v>-807164.36927998601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26" sqref="G2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5358727</v>
      </c>
      <c r="E11" s="66">
        <f>'SITHE-FLSH'!M11</f>
        <v>15220259</v>
      </c>
      <c r="F11" s="60">
        <f>SITHE_GL!D11</f>
        <v>5353517</v>
      </c>
      <c r="G11" s="38">
        <f>SITHE_GL!E11</f>
        <v>16265606.66</v>
      </c>
      <c r="H11" s="60">
        <f>F11-D11</f>
        <v>-5210</v>
      </c>
      <c r="I11" s="38">
        <f>G11-E11</f>
        <v>1045347.6600000001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-606435.53</v>
      </c>
      <c r="H12" s="60">
        <f>F12-D12</f>
        <v>0</v>
      </c>
      <c r="I12" s="38">
        <f>G12-E12</f>
        <v>-606435.53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6574737</v>
      </c>
      <c r="E13" s="66">
        <f>'SITHE-FLSH'!M13</f>
        <v>20468407</v>
      </c>
      <c r="F13" s="60">
        <f>SITHE_GL!D13</f>
        <v>6574737</v>
      </c>
      <c r="G13" s="38">
        <f>SITHE_GL!E13</f>
        <v>20468407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11933464</v>
      </c>
      <c r="E16" s="39">
        <f t="shared" si="1"/>
        <v>35688666</v>
      </c>
      <c r="F16" s="61">
        <f t="shared" si="1"/>
        <v>11928254</v>
      </c>
      <c r="G16" s="39">
        <f t="shared" si="1"/>
        <v>36127578.130000003</v>
      </c>
      <c r="H16" s="61">
        <f t="shared" si="1"/>
        <v>-5210</v>
      </c>
      <c r="I16" s="39">
        <f t="shared" si="1"/>
        <v>438912.13000000012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-3205441</v>
      </c>
      <c r="E19" s="66">
        <f>'SITHE-FLSH'!M19</f>
        <v>-9792787</v>
      </c>
      <c r="F19" s="60">
        <f>SITHE_GL!D19</f>
        <v>-852000</v>
      </c>
      <c r="G19" s="38">
        <f>SITHE_GL!E19</f>
        <v>-2321485.11</v>
      </c>
      <c r="H19" s="60">
        <f>F19-D19</f>
        <v>2353441</v>
      </c>
      <c r="I19" s="38">
        <f>G19-E19</f>
        <v>7471301.8900000006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-8222020</v>
      </c>
      <c r="E21" s="66">
        <f>'SITHE-FLSH'!M21</f>
        <v>-24322022</v>
      </c>
      <c r="F21" s="60">
        <f>SITHE_GL!D21</f>
        <v>-10682460</v>
      </c>
      <c r="G21" s="38">
        <f>SITHE_GL!E21</f>
        <v>-31965901</v>
      </c>
      <c r="H21" s="60">
        <f t="shared" ref="H21:I23" si="2">F21-D21</f>
        <v>-2460440</v>
      </c>
      <c r="I21" s="38">
        <f t="shared" si="2"/>
        <v>-7643879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17987</v>
      </c>
      <c r="E23" s="66">
        <f>'SITHE-FLSH'!M23</f>
        <v>53984</v>
      </c>
      <c r="F23" s="60">
        <f>SITHE_GL!D23</f>
        <v>17987</v>
      </c>
      <c r="G23" s="38">
        <f>SITHE_GL!E23</f>
        <v>50975</v>
      </c>
      <c r="H23" s="60">
        <f t="shared" si="2"/>
        <v>0</v>
      </c>
      <c r="I23" s="38">
        <f t="shared" si="2"/>
        <v>-3009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-11409474</v>
      </c>
      <c r="E24" s="39">
        <f t="shared" si="3"/>
        <v>-34060825</v>
      </c>
      <c r="F24" s="61">
        <f t="shared" si="3"/>
        <v>-11516473</v>
      </c>
      <c r="G24" s="39">
        <f t="shared" si="3"/>
        <v>-34236411.109999999</v>
      </c>
      <c r="H24" s="61">
        <f t="shared" si="3"/>
        <v>-106999</v>
      </c>
      <c r="I24" s="39">
        <f t="shared" si="3"/>
        <v>-175586.1099999994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-513276</v>
      </c>
      <c r="E32" s="66">
        <f>'SITHE-FLSH'!M32</f>
        <v>-1502737</v>
      </c>
      <c r="F32" s="60">
        <f>SITHE_GL!D32</f>
        <v>0</v>
      </c>
      <c r="G32" s="38">
        <f>SITHE_GL!E32</f>
        <v>0</v>
      </c>
      <c r="H32" s="60">
        <f>F32-D32</f>
        <v>513276</v>
      </c>
      <c r="I32" s="38">
        <f>G32-E32</f>
        <v>1502737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-513276</v>
      </c>
      <c r="E36" s="39">
        <f t="shared" si="6"/>
        <v>-1502737</v>
      </c>
      <c r="F36" s="61">
        <f t="shared" si="6"/>
        <v>0</v>
      </c>
      <c r="G36" s="39">
        <f t="shared" si="6"/>
        <v>0</v>
      </c>
      <c r="H36" s="61">
        <f t="shared" si="6"/>
        <v>513276</v>
      </c>
      <c r="I36" s="39">
        <f t="shared" si="6"/>
        <v>1502737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-505670</v>
      </c>
      <c r="G40" s="38">
        <f>SITHE_GL!E40</f>
        <v>-1182806.3400000001</v>
      </c>
      <c r="H40" s="60">
        <f t="shared" si="7"/>
        <v>-505670</v>
      </c>
      <c r="I40" s="38">
        <f t="shared" si="7"/>
        <v>-1182806.3400000001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-505670</v>
      </c>
      <c r="G42" s="70">
        <f t="shared" si="8"/>
        <v>-1182806.3400000001</v>
      </c>
      <c r="H42" s="69">
        <f t="shared" si="8"/>
        <v>-505670</v>
      </c>
      <c r="I42" s="70">
        <f t="shared" si="8"/>
        <v>-1182806.3400000001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-505670</v>
      </c>
      <c r="G43" s="39">
        <f t="shared" si="9"/>
        <v>-1182806.3400000001</v>
      </c>
      <c r="H43" s="61">
        <f t="shared" si="9"/>
        <v>-505670</v>
      </c>
      <c r="I43" s="39">
        <f t="shared" si="9"/>
        <v>-1182806.3400000001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-10714</v>
      </c>
      <c r="E49" s="66">
        <f>'SITHE-FLSH'!M49</f>
        <v>-30361.333200000001</v>
      </c>
      <c r="F49" s="60">
        <f>SITHE_GL!D49</f>
        <v>93889</v>
      </c>
      <c r="G49" s="38">
        <f>SITHE_GL!E49</f>
        <v>266081.42400000012</v>
      </c>
      <c r="H49" s="60">
        <f>F49-D49</f>
        <v>104603</v>
      </c>
      <c r="I49" s="38">
        <f>G49-E49</f>
        <v>296442.75720000011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-17987</v>
      </c>
      <c r="E51" s="66">
        <f>'SITHE-FLSH'!M51</f>
        <v>-53984</v>
      </c>
      <c r="F51" s="60">
        <f>SITHE_GL!D51</f>
        <v>-17987</v>
      </c>
      <c r="G51" s="38">
        <f>SITHE_GL!E51</f>
        <v>-50975.16</v>
      </c>
      <c r="H51" s="60">
        <f>F51-D51</f>
        <v>0</v>
      </c>
      <c r="I51" s="38">
        <f>G51-E51</f>
        <v>3008.8399999999965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-14145</v>
      </c>
      <c r="F54" s="60">
        <f>SITHE_GL!D54</f>
        <v>-582562.74</v>
      </c>
      <c r="G54" s="38">
        <f>SITHE_GL!E54</f>
        <v>-676912.4</v>
      </c>
      <c r="H54" s="60">
        <f>F54-D54</f>
        <v>-582562.74</v>
      </c>
      <c r="I54" s="38">
        <f>G54-E54</f>
        <v>-662767.4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-21515</v>
      </c>
      <c r="F56" s="61">
        <f t="shared" si="10"/>
        <v>-582562.74</v>
      </c>
      <c r="G56" s="39">
        <f t="shared" si="10"/>
        <v>-676912.4</v>
      </c>
      <c r="H56" s="61">
        <f t="shared" si="10"/>
        <v>-582562.74</v>
      </c>
      <c r="I56" s="39">
        <f t="shared" si="10"/>
        <v>-655397.4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-102642.43979999999</v>
      </c>
      <c r="F70" s="60">
        <f>SITHE_GL!D70</f>
        <v>0</v>
      </c>
      <c r="G70" s="38">
        <f>SITHE_GL!E70</f>
        <v>-102642.44</v>
      </c>
      <c r="H70" s="60">
        <f>F70-D70</f>
        <v>0</v>
      </c>
      <c r="I70" s="38">
        <f>G70-E70</f>
        <v>-2.0000000949949026E-4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344119</v>
      </c>
      <c r="F71" s="60">
        <f>SITHE_GL!D71</f>
        <v>0</v>
      </c>
      <c r="G71" s="38">
        <f>SITHE_GL!E71</f>
        <v>344118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241476.56020000001</v>
      </c>
      <c r="F72" s="69">
        <f t="shared" si="13"/>
        <v>0</v>
      </c>
      <c r="G72" s="70">
        <f t="shared" si="13"/>
        <v>241475.56</v>
      </c>
      <c r="H72" s="69">
        <f t="shared" si="13"/>
        <v>0</v>
      </c>
      <c r="I72" s="70">
        <f t="shared" si="13"/>
        <v>-1.0002000000094995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-145600</v>
      </c>
      <c r="F74" s="60">
        <f>SITHE_GL!D74</f>
        <v>0</v>
      </c>
      <c r="G74" s="38">
        <f>SITHE_GL!E74</f>
        <v>-163200.40999999992</v>
      </c>
      <c r="H74" s="60">
        <f t="shared" ref="H74:I79" si="14">F74-D74</f>
        <v>0</v>
      </c>
      <c r="I74" s="38">
        <f t="shared" si="14"/>
        <v>-17600.409999999916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42943.27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-42943.27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158063.4970000016</v>
      </c>
      <c r="F82" s="71">
        <f>F16+F24+F29+F36+F43+F45+F47+F49</f>
        <v>0</v>
      </c>
      <c r="G82" s="72">
        <f>SUM(G72:G81)+G16+G24+G29+G36+G43+G45+G47+G49+G51+G56+G61+G66</f>
        <v>324829.69400000176</v>
      </c>
      <c r="H82" s="71">
        <f>H16+H24+H29+H36+H43+H45+H47+H49</f>
        <v>0</v>
      </c>
      <c r="I82" s="72">
        <f>SUM(I72:I81)+I16+I24+I29+I36+I43+I45+I47+I49+I51+I56+I61+I66</f>
        <v>166766.19700000063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12954190</v>
      </c>
      <c r="E11" s="66">
        <f>'ARUBA-FLSH'!M11</f>
        <v>38565878</v>
      </c>
      <c r="F11" s="60">
        <f>ARUBA_GL!D11</f>
        <v>12949419</v>
      </c>
      <c r="G11" s="38">
        <f>ARUBA_GL!E11</f>
        <v>38590041.210000001</v>
      </c>
      <c r="H11" s="60">
        <f>F11-D11</f>
        <v>-4771</v>
      </c>
      <c r="I11" s="38">
        <f>G11-E11</f>
        <v>24163.210000000894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322086.75</v>
      </c>
      <c r="H12" s="60">
        <f>F12-D12</f>
        <v>0</v>
      </c>
      <c r="I12" s="38">
        <f>G12-E12</f>
        <v>322086.75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19724265</v>
      </c>
      <c r="E13" s="66">
        <f>'ARUBA-FLSH'!M13</f>
        <v>59569325</v>
      </c>
      <c r="F13" s="60">
        <f>ARUBA_GL!D13</f>
        <v>19724265</v>
      </c>
      <c r="G13" s="38">
        <f>ARUBA_GL!E13</f>
        <v>59569325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1672213</v>
      </c>
      <c r="H15" s="60">
        <f t="shared" si="0"/>
        <v>0</v>
      </c>
      <c r="I15" s="38">
        <f t="shared" si="0"/>
        <v>-1244074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32678455</v>
      </c>
      <c r="E16" s="39">
        <f t="shared" si="1"/>
        <v>101051490</v>
      </c>
      <c r="F16" s="61">
        <f t="shared" si="1"/>
        <v>32673684</v>
      </c>
      <c r="G16" s="39">
        <f t="shared" si="1"/>
        <v>100153665.96000001</v>
      </c>
      <c r="H16" s="61">
        <f t="shared" si="1"/>
        <v>-4771</v>
      </c>
      <c r="I16" s="39">
        <f t="shared" si="1"/>
        <v>-897824.03999999911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-4398784</v>
      </c>
      <c r="E19" s="66">
        <f>'ARUBA-FLSH'!M19</f>
        <v>-12565797</v>
      </c>
      <c r="F19" s="60">
        <f>ARUBA_GL!D19</f>
        <v>-4388501</v>
      </c>
      <c r="G19" s="38">
        <f>ARUBA_GL!E19</f>
        <v>-12497860.16</v>
      </c>
      <c r="H19" s="60">
        <f>F19-D19</f>
        <v>10283</v>
      </c>
      <c r="I19" s="38">
        <f>G19-E19</f>
        <v>67936.839999999851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-474544.22</v>
      </c>
      <c r="H20" s="60">
        <f>F20-D20</f>
        <v>0</v>
      </c>
      <c r="I20" s="38">
        <f>G20-E20</f>
        <v>-474544.22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-28492624</v>
      </c>
      <c r="E21" s="66">
        <f>'ARUBA-FLSH'!M21</f>
        <v>-84855857</v>
      </c>
      <c r="F21" s="60">
        <f>ARUBA_GL!D21</f>
        <v>-28492624</v>
      </c>
      <c r="G21" s="38">
        <f>ARUBA_GL!E21</f>
        <v>-84855857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197496</v>
      </c>
      <c r="E23" s="66">
        <f>'ARUBA-FLSH'!M23</f>
        <v>583040</v>
      </c>
      <c r="F23" s="60">
        <f>ARUBA_GL!D23</f>
        <v>197496</v>
      </c>
      <c r="G23" s="38">
        <f>ARUBA_GL!E23</f>
        <v>561362.72400000005</v>
      </c>
      <c r="H23" s="60">
        <f t="shared" si="2"/>
        <v>0</v>
      </c>
      <c r="I23" s="38">
        <f t="shared" si="2"/>
        <v>-21677.275999999954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-32693912</v>
      </c>
      <c r="E24" s="39">
        <f t="shared" si="3"/>
        <v>-96838614</v>
      </c>
      <c r="F24" s="61">
        <f t="shared" si="3"/>
        <v>-32683629</v>
      </c>
      <c r="G24" s="39">
        <f t="shared" si="3"/>
        <v>-97266898.655999988</v>
      </c>
      <c r="H24" s="61">
        <f t="shared" si="3"/>
        <v>10283</v>
      </c>
      <c r="I24" s="39">
        <f t="shared" si="3"/>
        <v>-428284.65600000008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15457</v>
      </c>
      <c r="E49" s="66">
        <f>'ARUBA-FLSH'!M49</f>
        <v>43934.343063</v>
      </c>
      <c r="F49" s="60">
        <f>ARUBA_GL!D49</f>
        <v>9945</v>
      </c>
      <c r="G49" s="38">
        <f>ARUBA_GL!E49</f>
        <v>28267.674400001764</v>
      </c>
      <c r="H49" s="60">
        <f>F49-D49</f>
        <v>-5512</v>
      </c>
      <c r="I49" s="38">
        <f>G49-E49</f>
        <v>-15666.668662998236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-197496</v>
      </c>
      <c r="E51" s="66">
        <f>'ARUBA-FLSH'!M51</f>
        <v>-583040</v>
      </c>
      <c r="F51" s="60">
        <f>ARUBA_GL!D51</f>
        <v>-197496</v>
      </c>
      <c r="G51" s="38">
        <f>ARUBA_GL!E51</f>
        <v>-561362.62400000007</v>
      </c>
      <c r="H51" s="60">
        <f>F51-D51</f>
        <v>0</v>
      </c>
      <c r="I51" s="38">
        <f>G51-E51</f>
        <v>21677.375999999931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-69018</v>
      </c>
      <c r="F54" s="60">
        <f>ARUBA_GL!D54</f>
        <v>-3880026</v>
      </c>
      <c r="G54" s="38">
        <f>ARUBA_GL!E54</f>
        <v>-46116.77</v>
      </c>
      <c r="H54" s="60">
        <f>F54-D54</f>
        <v>-3880026</v>
      </c>
      <c r="I54" s="38">
        <f>G54-E54</f>
        <v>22901.230000000003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-1672212.87</v>
      </c>
      <c r="H55" s="60">
        <f>F55-D55</f>
        <v>0</v>
      </c>
      <c r="I55" s="38">
        <f>G55-E55</f>
        <v>1244074.1299999999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-2985305</v>
      </c>
      <c r="F56" s="61">
        <f t="shared" si="10"/>
        <v>-3880026</v>
      </c>
      <c r="G56" s="39">
        <f t="shared" si="10"/>
        <v>-1718329.6400000001</v>
      </c>
      <c r="H56" s="61">
        <f t="shared" si="10"/>
        <v>-3880026</v>
      </c>
      <c r="I56" s="39">
        <f t="shared" si="10"/>
        <v>1266975.3599999999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9152329.7246000022</v>
      </c>
      <c r="F70" s="60">
        <f>ARUBA_GL!D70</f>
        <v>0</v>
      </c>
      <c r="G70" s="38">
        <f>ARUBA_GL!E70</f>
        <v>9152329.7200000007</v>
      </c>
      <c r="H70" s="60">
        <f>F70-D70</f>
        <v>0</v>
      </c>
      <c r="I70" s="38">
        <f>G70-E70</f>
        <v>-4.6000014990568161E-3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-9155983</v>
      </c>
      <c r="F71" s="60">
        <f>ARUBA_GL!D71</f>
        <v>0</v>
      </c>
      <c r="G71" s="38">
        <f>ARUBA_GL!E71</f>
        <v>-9155984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-3653.2753999978304</v>
      </c>
      <c r="F72" s="69">
        <f t="shared" si="13"/>
        <v>0</v>
      </c>
      <c r="G72" s="70">
        <f t="shared" si="13"/>
        <v>-3654.2799999993294</v>
      </c>
      <c r="H72" s="69">
        <f t="shared" si="13"/>
        <v>0</v>
      </c>
      <c r="I72" s="70">
        <f t="shared" si="13"/>
        <v>-1.0046000014990568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-708087</v>
      </c>
      <c r="F74" s="60">
        <f>ARUBA_GL!D74</f>
        <v>0</v>
      </c>
      <c r="G74" s="38">
        <f>ARUBA_GL!E74</f>
        <v>-974845.56</v>
      </c>
      <c r="H74" s="60">
        <f t="shared" ref="H74:I79" si="14">F74-D74</f>
        <v>0</v>
      </c>
      <c r="I74" s="38">
        <f t="shared" si="14"/>
        <v>-266758.56000000006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-2476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2476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-25750.932336997706</v>
      </c>
      <c r="F82" s="71">
        <f>F16+F24+F29+F36+F43+F45+F47+F49</f>
        <v>0</v>
      </c>
      <c r="G82" s="72">
        <f>SUM(G72:G81)+G16+G24+G29+G36+G43+G45+G47+G49+G51+G56+G61+G66</f>
        <v>-343157.12559998198</v>
      </c>
      <c r="H82" s="71">
        <f>H16+H24+H29+H36+H43+H45+H47+H49</f>
        <v>0</v>
      </c>
      <c r="I82" s="72">
        <f>SUM(I72:I81)+I16+I24+I29+I36+I43+I45+I47+I49+I51+I56+I61+I66</f>
        <v>-317406.19326299895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75" activePane="bottomRight" state="frozen"/>
      <selection pane="topRight"/>
      <selection pane="bottomLeft"/>
      <selection pane="bottomRight" activeCell="A77" sqref="A7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120575170</v>
      </c>
      <c r="E11" s="66">
        <f>'EAST-EGM-FLSH'!M11</f>
        <v>347780059</v>
      </c>
      <c r="F11" s="60">
        <f>'EAST-EGM-GL'!D11</f>
        <v>123052844</v>
      </c>
      <c r="G11" s="38">
        <f>'EAST-EGM-GL'!E11</f>
        <v>356870948.94</v>
      </c>
      <c r="H11" s="60">
        <f>F11-D11</f>
        <v>2477674</v>
      </c>
      <c r="I11" s="38">
        <f>G11-E11</f>
        <v>9090889.9399999976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4201809.53</v>
      </c>
      <c r="H12" s="60">
        <f>F12-D12</f>
        <v>0</v>
      </c>
      <c r="I12" s="38">
        <f>G12-E12</f>
        <v>4201809.53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81879603</v>
      </c>
      <c r="E13" s="66">
        <f>'EAST-EGM-FLSH'!M13</f>
        <v>250192377</v>
      </c>
      <c r="F13" s="60">
        <f>'EAST-EGM-GL'!D13</f>
        <v>81431547</v>
      </c>
      <c r="G13" s="38">
        <f>'EAST-EGM-GL'!E13</f>
        <v>248866038</v>
      </c>
      <c r="H13" s="60">
        <f t="shared" ref="H13:I15" si="0">F13-D13</f>
        <v>-448056</v>
      </c>
      <c r="I13" s="38">
        <f t="shared" si="0"/>
        <v>-1326339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3152390.87</v>
      </c>
      <c r="H15" s="60">
        <f t="shared" si="0"/>
        <v>0</v>
      </c>
      <c r="I15" s="38">
        <f t="shared" si="0"/>
        <v>3152390.87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202454773</v>
      </c>
      <c r="E16" s="39">
        <f t="shared" si="1"/>
        <v>597972436</v>
      </c>
      <c r="F16" s="61">
        <f t="shared" si="1"/>
        <v>204484391</v>
      </c>
      <c r="G16" s="39">
        <f t="shared" si="1"/>
        <v>613091187.34000003</v>
      </c>
      <c r="H16" s="61">
        <f t="shared" si="1"/>
        <v>2029618</v>
      </c>
      <c r="I16" s="39">
        <f t="shared" si="1"/>
        <v>15118751.34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-127902956</v>
      </c>
      <c r="E19" s="66">
        <f>'EAST-EGM-FLSH'!M19</f>
        <v>-368612792</v>
      </c>
      <c r="F19" s="60">
        <f>'EAST-EGM-GL'!D19</f>
        <v>-130777121</v>
      </c>
      <c r="G19" s="38">
        <f>'EAST-EGM-GL'!E19</f>
        <v>-374913656.25999999</v>
      </c>
      <c r="H19" s="60">
        <f>F19-D19</f>
        <v>-2874165</v>
      </c>
      <c r="I19" s="38">
        <f>G19-E19</f>
        <v>-6300864.2599999905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-8752596.7699999996</v>
      </c>
      <c r="H20" s="60">
        <f>F20-D20</f>
        <v>0</v>
      </c>
      <c r="I20" s="38">
        <f>G20-E20</f>
        <v>-8752596.7699999996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-76131784</v>
      </c>
      <c r="E21" s="66">
        <f>'EAST-EGM-FLSH'!M21</f>
        <v>-231488163</v>
      </c>
      <c r="F21" s="60">
        <f>'EAST-EGM-GL'!D21</f>
        <v>-76267756</v>
      </c>
      <c r="G21" s="38">
        <f>'EAST-EGM-GL'!E21</f>
        <v>-231845634</v>
      </c>
      <c r="H21" s="60">
        <f t="shared" ref="H21:I23" si="2">F21-D21</f>
        <v>-135972</v>
      </c>
      <c r="I21" s="38">
        <f t="shared" si="2"/>
        <v>-357471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532179</v>
      </c>
      <c r="E23" s="66">
        <f>'EAST-EGM-FLSH'!M23</f>
        <v>1588935</v>
      </c>
      <c r="F23" s="60">
        <f>'EAST-EGM-GL'!D23</f>
        <v>542981</v>
      </c>
      <c r="G23" s="38">
        <f>'EAST-EGM-GL'!E23</f>
        <v>1619386.2530000003</v>
      </c>
      <c r="H23" s="60">
        <f t="shared" si="2"/>
        <v>10802</v>
      </c>
      <c r="I23" s="38">
        <f t="shared" si="2"/>
        <v>30451.253000000259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-203502561</v>
      </c>
      <c r="E24" s="39">
        <f t="shared" si="3"/>
        <v>-598512020</v>
      </c>
      <c r="F24" s="61">
        <f t="shared" si="3"/>
        <v>-206501896</v>
      </c>
      <c r="G24" s="39">
        <f t="shared" si="3"/>
        <v>-613892500.77699995</v>
      </c>
      <c r="H24" s="61">
        <f t="shared" si="3"/>
        <v>-2999335</v>
      </c>
      <c r="I24" s="39">
        <f t="shared" si="3"/>
        <v>-15380480.77699999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104028</v>
      </c>
      <c r="G27" s="38">
        <f>'EAST-EGM-GL'!E27</f>
        <v>273489.61</v>
      </c>
      <c r="H27" s="60">
        <f>F27-D27</f>
        <v>104028</v>
      </c>
      <c r="I27" s="38">
        <f>G27-E27</f>
        <v>273489.61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-1332928</v>
      </c>
      <c r="G28" s="38">
        <f>'EAST-EGM-GL'!E28</f>
        <v>-3854855.0100000002</v>
      </c>
      <c r="H28" s="60">
        <f>F28-D28</f>
        <v>-1332928</v>
      </c>
      <c r="I28" s="38">
        <f>G28-E28</f>
        <v>-3854855.0100000002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-1228900</v>
      </c>
      <c r="G29" s="70">
        <f t="shared" si="4"/>
        <v>-3581365.4000000004</v>
      </c>
      <c r="H29" s="69">
        <f t="shared" si="4"/>
        <v>-1228900</v>
      </c>
      <c r="I29" s="70">
        <f t="shared" si="4"/>
        <v>-3581365.4000000004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158825</v>
      </c>
      <c r="E32" s="66">
        <f>'EAST-EGM-FLSH'!M32</f>
        <v>491311</v>
      </c>
      <c r="F32" s="60">
        <f>'EAST-EGM-GL'!D32</f>
        <v>-1361758</v>
      </c>
      <c r="G32" s="38">
        <f>'EAST-EGM-GL'!E32</f>
        <v>-3871417.5109999999</v>
      </c>
      <c r="H32" s="60">
        <f>F32-D32</f>
        <v>-1520583</v>
      </c>
      <c r="I32" s="38">
        <f>G32-E32</f>
        <v>-4362728.5109999999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550020</v>
      </c>
      <c r="E33" s="66">
        <f>'EAST-EGM-FLSH'!M33</f>
        <v>1566958</v>
      </c>
      <c r="F33" s="60">
        <f>'EAST-EGM-GL'!D33</f>
        <v>-741192</v>
      </c>
      <c r="G33" s="38">
        <f>'EAST-EGM-GL'!E33</f>
        <v>-1768301.6500000001</v>
      </c>
      <c r="H33" s="60">
        <f t="shared" ref="H33:I35" si="5">F33-D33</f>
        <v>-1291212</v>
      </c>
      <c r="I33" s="38">
        <f t="shared" si="5"/>
        <v>-3335259.6500000004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-448886</v>
      </c>
      <c r="E34" s="66">
        <f>'EAST-EGM-FLSH'!M34</f>
        <v>-1325331</v>
      </c>
      <c r="F34" s="60">
        <f>'EAST-EGM-GL'!D34</f>
        <v>555430</v>
      </c>
      <c r="G34" s="38">
        <f>'EAST-EGM-GL'!E34</f>
        <v>1136949.31</v>
      </c>
      <c r="H34" s="60">
        <f t="shared" si="5"/>
        <v>1004316</v>
      </c>
      <c r="I34" s="38">
        <f t="shared" si="5"/>
        <v>2462280.31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-297044</v>
      </c>
      <c r="E35" s="66">
        <f>'EAST-EGM-FLSH'!M35</f>
        <v>-285851</v>
      </c>
      <c r="F35" s="60">
        <f>'EAST-EGM-GL'!D35</f>
        <v>-307045</v>
      </c>
      <c r="G35" s="38">
        <f>'EAST-EGM-GL'!E35</f>
        <v>-285850.99</v>
      </c>
      <c r="H35" s="60">
        <f t="shared" si="5"/>
        <v>-10001</v>
      </c>
      <c r="I35" s="38">
        <f t="shared" si="5"/>
        <v>1.0000000009313226E-2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-37085</v>
      </c>
      <c r="E36" s="39">
        <f t="shared" si="6"/>
        <v>447087</v>
      </c>
      <c r="F36" s="61">
        <f t="shared" si="6"/>
        <v>-1854565</v>
      </c>
      <c r="G36" s="39">
        <f t="shared" si="6"/>
        <v>-4788620.841</v>
      </c>
      <c r="H36" s="61">
        <f t="shared" si="6"/>
        <v>-1817480</v>
      </c>
      <c r="I36" s="39">
        <f t="shared" si="6"/>
        <v>-5235707.841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1245300</v>
      </c>
      <c r="E39" s="66">
        <f>'EAST-EGM-FLSH'!M39</f>
        <v>3588819</v>
      </c>
      <c r="F39" s="60">
        <f>'EAST-EGM-GL'!D39</f>
        <v>2913707</v>
      </c>
      <c r="G39" s="38">
        <f>'EAST-EGM-GL'!E39</f>
        <v>8411011.120000001</v>
      </c>
      <c r="H39" s="60">
        <f t="shared" ref="H39:I41" si="7">F39-D39</f>
        <v>1668407</v>
      </c>
      <c r="I39" s="38">
        <f t="shared" si="7"/>
        <v>4822192.120000001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-118834</v>
      </c>
      <c r="E40" s="66">
        <f>'EAST-EGM-FLSH'!M40</f>
        <v>-339266</v>
      </c>
      <c r="F40" s="60">
        <f>'EAST-EGM-GL'!D40</f>
        <v>-864351</v>
      </c>
      <c r="G40" s="38">
        <f>'EAST-EGM-GL'!E40</f>
        <v>-2627680.3699999996</v>
      </c>
      <c r="H40" s="60">
        <f t="shared" si="7"/>
        <v>-745517</v>
      </c>
      <c r="I40" s="38">
        <f t="shared" si="7"/>
        <v>-2288414.3699999996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-118834</v>
      </c>
      <c r="E42" s="70">
        <f t="shared" si="8"/>
        <v>-339266</v>
      </c>
      <c r="F42" s="69">
        <f t="shared" si="8"/>
        <v>-864351</v>
      </c>
      <c r="G42" s="70">
        <f t="shared" si="8"/>
        <v>-2627680.3699999996</v>
      </c>
      <c r="H42" s="69">
        <f t="shared" si="8"/>
        <v>-745517</v>
      </c>
      <c r="I42" s="70">
        <f t="shared" si="8"/>
        <v>-2288414.3699999996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1126466</v>
      </c>
      <c r="E43" s="39">
        <f t="shared" si="9"/>
        <v>3249553</v>
      </c>
      <c r="F43" s="61">
        <f t="shared" si="9"/>
        <v>2049356</v>
      </c>
      <c r="G43" s="39">
        <f t="shared" si="9"/>
        <v>5783330.7500000019</v>
      </c>
      <c r="H43" s="61">
        <f t="shared" si="9"/>
        <v>922890</v>
      </c>
      <c r="I43" s="39">
        <f t="shared" si="9"/>
        <v>2533777.7500000014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-41445</v>
      </c>
      <c r="E49" s="66">
        <f>'EAST-EGM-FLSH'!M49</f>
        <v>-116845.8885</v>
      </c>
      <c r="F49" s="60">
        <f>'EAST-EGM-GL'!D49</f>
        <v>3051614</v>
      </c>
      <c r="G49" s="38">
        <f>'EAST-EGM-GL'!E49</f>
        <v>8602499.8640000001</v>
      </c>
      <c r="H49" s="60">
        <f>F49-D49</f>
        <v>3093059</v>
      </c>
      <c r="I49" s="38">
        <f>G49-E49</f>
        <v>8719345.7524999995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-532179</v>
      </c>
      <c r="E51" s="66">
        <f>'EAST-EGM-FLSH'!M51</f>
        <v>-1588935</v>
      </c>
      <c r="F51" s="60">
        <f>'EAST-EGM-GL'!D51</f>
        <v>-542981</v>
      </c>
      <c r="G51" s="38">
        <f>'EAST-EGM-GL'!E51</f>
        <v>-1619386.2530000003</v>
      </c>
      <c r="H51" s="60">
        <f>F51-D51</f>
        <v>-10802</v>
      </c>
      <c r="I51" s="38">
        <f>G51-E51</f>
        <v>-30451.253000000259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-1887162</v>
      </c>
      <c r="F54" s="60">
        <f>'EAST-EGM-GL'!D54</f>
        <v>-136074167</v>
      </c>
      <c r="G54" s="38">
        <f>'EAST-EGM-GL'!E54</f>
        <v>-1611459.5400000003</v>
      </c>
      <c r="H54" s="60">
        <f>F54-D54</f>
        <v>-136074167</v>
      </c>
      <c r="I54" s="38">
        <f>G54-E54</f>
        <v>275702.45999999973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-1714662</v>
      </c>
      <c r="F55" s="60">
        <f>'EAST-EGM-GL'!D55</f>
        <v>0</v>
      </c>
      <c r="G55" s="38">
        <f>'EAST-EGM-GL'!E55</f>
        <v>-6742378.5100000007</v>
      </c>
      <c r="H55" s="60">
        <f>F55-D55</f>
        <v>0</v>
      </c>
      <c r="I55" s="38">
        <f>G55-E55</f>
        <v>-5027716.5100000007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-3601824</v>
      </c>
      <c r="F56" s="61">
        <f t="shared" si="10"/>
        <v>-136074167</v>
      </c>
      <c r="G56" s="39">
        <f t="shared" si="10"/>
        <v>-8353838.0500000007</v>
      </c>
      <c r="H56" s="61">
        <f t="shared" si="10"/>
        <v>-136074167</v>
      </c>
      <c r="I56" s="39">
        <f t="shared" si="10"/>
        <v>-4752014.0500000007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64735.5</v>
      </c>
      <c r="H59" s="60">
        <f>F59-D59</f>
        <v>0</v>
      </c>
      <c r="I59" s="38">
        <f>G59-E59</f>
        <v>64735.5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64735.5</v>
      </c>
      <c r="H61" s="69">
        <f t="shared" si="11"/>
        <v>0</v>
      </c>
      <c r="I61" s="70">
        <f t="shared" si="11"/>
        <v>64735.5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6531251.8653000006</v>
      </c>
      <c r="F70" s="60">
        <f>'EAST-EGM-GL'!D70</f>
        <v>0</v>
      </c>
      <c r="G70" s="38">
        <f>'EAST-EGM-GL'!E70</f>
        <v>3114042.87</v>
      </c>
      <c r="H70" s="60">
        <f>F70-D70</f>
        <v>0</v>
      </c>
      <c r="I70" s="38">
        <f>G70-E70</f>
        <v>-3417208.9953000005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-4582827</v>
      </c>
      <c r="F71" s="60">
        <f>'EAST-EGM-GL'!D71</f>
        <v>0</v>
      </c>
      <c r="G71" s="38">
        <f>'EAST-EGM-GL'!E71</f>
        <v>-1165618</v>
      </c>
      <c r="H71" s="60">
        <f>F71-D71</f>
        <v>0</v>
      </c>
      <c r="I71" s="38">
        <f>G71-E71</f>
        <v>3417209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1948424.8653000006</v>
      </c>
      <c r="F72" s="69">
        <f t="shared" si="13"/>
        <v>0</v>
      </c>
      <c r="G72" s="70">
        <f t="shared" si="13"/>
        <v>1948424.87</v>
      </c>
      <c r="H72" s="69">
        <f t="shared" si="13"/>
        <v>0</v>
      </c>
      <c r="I72" s="70">
        <f t="shared" si="13"/>
        <v>4.6999994665384293E-3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132619</v>
      </c>
      <c r="F74" s="60">
        <f>'EAST-EGM-GL'!D74</f>
        <v>0</v>
      </c>
      <c r="G74" s="38">
        <f>'EAST-EGM-GL'!E74</f>
        <v>219208.90000000002</v>
      </c>
      <c r="H74" s="60">
        <f t="shared" ref="H74:I79" si="14">F74-D74</f>
        <v>0</v>
      </c>
      <c r="I74" s="38">
        <f t="shared" si="14"/>
        <v>86589.900000000023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21922</v>
      </c>
      <c r="F75" s="60">
        <f>'EAST-EGM-GL'!D75</f>
        <v>0</v>
      </c>
      <c r="G75" s="38">
        <f>'EAST-EGM-GL'!E75</f>
        <v>21922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-3679</v>
      </c>
      <c r="F76" s="60">
        <f>'EAST-EGM-GL'!D76</f>
        <v>0</v>
      </c>
      <c r="G76" s="38">
        <f>'EAST-EGM-GL'!E76</f>
        <v>36956</v>
      </c>
      <c r="H76" s="60">
        <f t="shared" si="14"/>
        <v>0</v>
      </c>
      <c r="I76" s="38">
        <f t="shared" si="14"/>
        <v>40635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635687.5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-67500</v>
      </c>
      <c r="F80" s="60">
        <f>'EAST-EGM-GL'!D80</f>
        <v>0</v>
      </c>
      <c r="G80" s="38">
        <f>'EAST-EGM-GL'!E80</f>
        <v>-67500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-221009</v>
      </c>
      <c r="F81" s="60">
        <f>'EAST-EGM-GL'!D81</f>
        <v>0</v>
      </c>
      <c r="G81" s="38">
        <f>'EAST-EGM-GL'!E81</f>
        <v>232711.72</v>
      </c>
      <c r="H81" s="60">
        <f>F81-D81</f>
        <v>0</v>
      </c>
      <c r="I81" s="38">
        <f>G81-E81</f>
        <v>453720.72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148</v>
      </c>
      <c r="E82" s="72">
        <f>SUM(E72:E81)+E16+E24+E29+E36+E43+E45+E47+E49+E51+E56+E61+E66</f>
        <v>-952516.7681999458</v>
      </c>
      <c r="F82" s="71">
        <f>F16+F24+F29+F36+F43+F45+F47+F49</f>
        <v>0</v>
      </c>
      <c r="G82" s="72">
        <f>SUM(G72:G81)+G16+G24+G29+G36+G43+G45+G47+G49+G51+G56+G61+G66</f>
        <v>-2302234.3769999072</v>
      </c>
      <c r="H82" s="71">
        <f>H16+H24+H29+H36+H43+H45+H47+H49</f>
        <v>-148</v>
      </c>
      <c r="I82" s="72">
        <f>SUM(I72:I81)+I16+I24+I29+I36+I43+I45+I47+I49+I51+I56+I61+I66</f>
        <v>-1349717.6087999903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-7002</v>
      </c>
      <c r="F86" s="145">
        <f>'EAST-EGM-GL'!D86</f>
        <v>0</v>
      </c>
      <c r="G86" s="145">
        <f>'EAST-EGM-GL'!E86</f>
        <v>-15173.020000000019</v>
      </c>
      <c r="H86" s="145">
        <f t="shared" ref="H86:I88" si="15">F86-D86</f>
        <v>0</v>
      </c>
      <c r="I86" s="145">
        <f t="shared" si="15"/>
        <v>-8171.0200000000186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8173</v>
      </c>
      <c r="H87" s="146">
        <f t="shared" si="15"/>
        <v>0</v>
      </c>
      <c r="I87" s="146">
        <f t="shared" si="15"/>
        <v>8173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-7002</v>
      </c>
      <c r="F89" s="160">
        <f t="shared" si="16"/>
        <v>0</v>
      </c>
      <c r="G89" s="160">
        <f t="shared" si="16"/>
        <v>-7000.0200000000186</v>
      </c>
      <c r="H89" s="160">
        <f t="shared" si="16"/>
        <v>0</v>
      </c>
      <c r="I89" s="160">
        <f t="shared" si="16"/>
        <v>1.9799999999813735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148</v>
      </c>
      <c r="E91" s="160">
        <f t="shared" si="17"/>
        <v>-959518.7681999458</v>
      </c>
      <c r="F91" s="160">
        <f t="shared" si="17"/>
        <v>0</v>
      </c>
      <c r="G91" s="160">
        <f t="shared" si="17"/>
        <v>-2309234.3969999072</v>
      </c>
      <c r="H91" s="160">
        <f t="shared" si="17"/>
        <v>-148</v>
      </c>
      <c r="I91" s="160">
        <f t="shared" si="17"/>
        <v>-1349715.6287999903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58" zoomScale="75" workbookViewId="0">
      <selection activeCell="A58" sqref="A5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61095079</v>
      </c>
      <c r="E11" s="66">
        <f>'EAST-MKT-FLSH'!M11</f>
        <v>190694190</v>
      </c>
      <c r="F11" s="60">
        <f>'EAST-MKT-GL'!D11</f>
        <v>63602698</v>
      </c>
      <c r="G11" s="38">
        <f>'EAST-MKT-GL'!E11</f>
        <v>197224190.77000001</v>
      </c>
      <c r="H11" s="60">
        <f>F11-D11</f>
        <v>2507619</v>
      </c>
      <c r="I11" s="38">
        <f>G11-E11</f>
        <v>6530000.7700000107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625461.13</v>
      </c>
      <c r="H12" s="60">
        <f>F12-D12</f>
        <v>0</v>
      </c>
      <c r="I12" s="38">
        <f>G12-E12</f>
        <v>625461.13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10727276</v>
      </c>
      <c r="E13" s="66">
        <f>'EAST-MKT-FLSH'!M13</f>
        <v>35436239</v>
      </c>
      <c r="F13" s="60">
        <f>'EAST-MKT-GL'!D13</f>
        <v>10834275</v>
      </c>
      <c r="G13" s="38">
        <f>'EAST-MKT-GL'!E13</f>
        <v>35783061</v>
      </c>
      <c r="H13" s="60">
        <f t="shared" ref="H13:I15" si="0">F13-D13</f>
        <v>106999</v>
      </c>
      <c r="I13" s="38">
        <f t="shared" si="0"/>
        <v>346822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-34485</v>
      </c>
      <c r="F14" s="60">
        <f>'EAST-MKT-GL'!D14</f>
        <v>0</v>
      </c>
      <c r="G14" s="38">
        <f>'EAST-MKT-GL'!E14</f>
        <v>-28500</v>
      </c>
      <c r="H14" s="60">
        <f t="shared" si="0"/>
        <v>0</v>
      </c>
      <c r="I14" s="38">
        <f t="shared" si="0"/>
        <v>5985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111377</v>
      </c>
      <c r="H15" s="60">
        <f t="shared" si="0"/>
        <v>0</v>
      </c>
      <c r="I15" s="38">
        <f t="shared" si="0"/>
        <v>111377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71822355</v>
      </c>
      <c r="E16" s="39">
        <f t="shared" si="1"/>
        <v>226095944</v>
      </c>
      <c r="F16" s="61">
        <f t="shared" si="1"/>
        <v>74436973</v>
      </c>
      <c r="G16" s="39">
        <f t="shared" si="1"/>
        <v>233715589.90000001</v>
      </c>
      <c r="H16" s="61">
        <f t="shared" si="1"/>
        <v>2614618</v>
      </c>
      <c r="I16" s="39">
        <f t="shared" si="1"/>
        <v>7619645.9000000106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-55320374</v>
      </c>
      <c r="E19" s="66">
        <f>'EAST-MKT-FLSH'!M19</f>
        <v>-170505188</v>
      </c>
      <c r="F19" s="60">
        <f>'EAST-MKT-GL'!D19</f>
        <v>-55299094</v>
      </c>
      <c r="G19" s="38">
        <f>'EAST-MKT-GL'!E19</f>
        <v>-169824235.95000002</v>
      </c>
      <c r="H19" s="60">
        <f>F19-D19</f>
        <v>21280</v>
      </c>
      <c r="I19" s="38">
        <f>G19-E19</f>
        <v>680952.04999998212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-277402.44000000012</v>
      </c>
      <c r="H20" s="60">
        <f>F20-D20</f>
        <v>0</v>
      </c>
      <c r="I20" s="38">
        <f>G20-E20</f>
        <v>-277402.44000000012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-17391173</v>
      </c>
      <c r="E21" s="66">
        <f>'EAST-MKT-FLSH'!M21</f>
        <v>-57071058</v>
      </c>
      <c r="F21" s="60">
        <f>'EAST-MKT-GL'!D21</f>
        <v>-17391173</v>
      </c>
      <c r="G21" s="38">
        <f>'EAST-MKT-GL'!E21</f>
        <v>-57071058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181309</v>
      </c>
      <c r="E23" s="66">
        <f>'EAST-MKT-FLSH'!M23</f>
        <v>578910</v>
      </c>
      <c r="F23" s="60">
        <f>'EAST-MKT-GL'!D23</f>
        <v>0</v>
      </c>
      <c r="G23" s="38">
        <f>'EAST-MKT-GL'!E23</f>
        <v>0</v>
      </c>
      <c r="H23" s="60">
        <f t="shared" si="2"/>
        <v>-181309</v>
      </c>
      <c r="I23" s="38">
        <f t="shared" si="2"/>
        <v>-578910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-72530238</v>
      </c>
      <c r="E24" s="39">
        <f t="shared" si="3"/>
        <v>-226997336</v>
      </c>
      <c r="F24" s="61">
        <f t="shared" si="3"/>
        <v>-72690267</v>
      </c>
      <c r="G24" s="39">
        <f t="shared" si="3"/>
        <v>-227172696.39000002</v>
      </c>
      <c r="H24" s="61">
        <f t="shared" si="3"/>
        <v>-160029</v>
      </c>
      <c r="I24" s="39">
        <f t="shared" si="3"/>
        <v>-175360.390000018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137910</v>
      </c>
      <c r="E32" s="66">
        <f>'EAST-MKT-FLSH'!M32</f>
        <v>421390</v>
      </c>
      <c r="F32" s="60">
        <f>'EAST-MKT-GL'!D32</f>
        <v>137910</v>
      </c>
      <c r="G32" s="38">
        <f>'EAST-MKT-GL'!E32</f>
        <v>421390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4</v>
      </c>
      <c r="E33" s="66">
        <f>'EAST-MKT-FLSH'!M33</f>
        <v>11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-4</v>
      </c>
      <c r="I33" s="38">
        <f t="shared" si="5"/>
        <v>-11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-173</v>
      </c>
      <c r="E34" s="66">
        <f>'EAST-MKT-FLSH'!M34</f>
        <v>-510</v>
      </c>
      <c r="F34" s="60">
        <f>'EAST-MKT-GL'!D34</f>
        <v>0</v>
      </c>
      <c r="G34" s="38">
        <f>'EAST-MKT-GL'!E34</f>
        <v>0</v>
      </c>
      <c r="H34" s="60">
        <f t="shared" si="5"/>
        <v>173</v>
      </c>
      <c r="I34" s="38">
        <f t="shared" si="5"/>
        <v>510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-74737</v>
      </c>
      <c r="E35" s="66">
        <f>'EAST-MKT-FLSH'!M35</f>
        <v>-3023</v>
      </c>
      <c r="F35" s="60">
        <f>'EAST-MKT-GL'!D35</f>
        <v>-75000</v>
      </c>
      <c r="G35" s="38">
        <f>'EAST-MKT-GL'!E35</f>
        <v>-0.01</v>
      </c>
      <c r="H35" s="60">
        <f t="shared" si="5"/>
        <v>-263</v>
      </c>
      <c r="I35" s="38">
        <f t="shared" si="5"/>
        <v>3022.99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63004</v>
      </c>
      <c r="E36" s="39">
        <f t="shared" si="6"/>
        <v>417868</v>
      </c>
      <c r="F36" s="61">
        <f t="shared" si="6"/>
        <v>62910</v>
      </c>
      <c r="G36" s="39">
        <f t="shared" si="6"/>
        <v>421389.99</v>
      </c>
      <c r="H36" s="61">
        <f t="shared" si="6"/>
        <v>-94</v>
      </c>
      <c r="I36" s="39">
        <f t="shared" si="6"/>
        <v>3521.99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658408</v>
      </c>
      <c r="E39" s="66">
        <f>'EAST-MKT-FLSH'!M39</f>
        <v>1981783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-658408</v>
      </c>
      <c r="I39" s="38">
        <f t="shared" si="7"/>
        <v>-1981783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-9543</v>
      </c>
      <c r="E40" s="66">
        <f>'EAST-MKT-FLSH'!M40</f>
        <v>-27555</v>
      </c>
      <c r="F40" s="60">
        <f>'EAST-MKT-GL'!D40</f>
        <v>0</v>
      </c>
      <c r="G40" s="38">
        <f>'EAST-MKT-GL'!E40</f>
        <v>0</v>
      </c>
      <c r="H40" s="60">
        <f t="shared" si="7"/>
        <v>9543</v>
      </c>
      <c r="I40" s="38">
        <f t="shared" si="7"/>
        <v>27555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-9543</v>
      </c>
      <c r="E42" s="70">
        <f t="shared" si="8"/>
        <v>-27555</v>
      </c>
      <c r="F42" s="69">
        <f t="shared" si="8"/>
        <v>0</v>
      </c>
      <c r="G42" s="70">
        <f t="shared" si="8"/>
        <v>0</v>
      </c>
      <c r="H42" s="69">
        <f t="shared" si="8"/>
        <v>9543</v>
      </c>
      <c r="I42" s="70">
        <f t="shared" si="8"/>
        <v>27555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648865</v>
      </c>
      <c r="E43" s="39">
        <f t="shared" si="9"/>
        <v>1954228</v>
      </c>
      <c r="F43" s="61">
        <f t="shared" si="9"/>
        <v>0</v>
      </c>
      <c r="G43" s="39">
        <f t="shared" si="9"/>
        <v>0</v>
      </c>
      <c r="H43" s="61">
        <f t="shared" si="9"/>
        <v>-648865</v>
      </c>
      <c r="I43" s="39">
        <f t="shared" si="9"/>
        <v>-1954228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-3986</v>
      </c>
      <c r="E49" s="66">
        <f>'EAST-MKT-FLSH'!M49</f>
        <v>-12020.580199999999</v>
      </c>
      <c r="F49" s="60">
        <f>'EAST-MKT-GL'!D49</f>
        <v>-1809616</v>
      </c>
      <c r="G49" s="38">
        <f>'EAST-MKT-GL'!E49</f>
        <v>-5457258.8399999999</v>
      </c>
      <c r="H49" s="60">
        <f>F49-D49</f>
        <v>-1805630</v>
      </c>
      <c r="I49" s="38">
        <f>G49-E49</f>
        <v>-5445238.2598000001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-181309</v>
      </c>
      <c r="E51" s="66">
        <f>'EAST-MKT-FLSH'!M51</f>
        <v>-578910</v>
      </c>
      <c r="F51" s="60">
        <f>'EAST-MKT-GL'!D51</f>
        <v>-182874</v>
      </c>
      <c r="G51" s="38">
        <f>'EAST-MKT-GL'!E51</f>
        <v>-426799</v>
      </c>
      <c r="H51" s="60">
        <f>F51-D51</f>
        <v>-1565</v>
      </c>
      <c r="I51" s="38">
        <f>G51-E51</f>
        <v>152111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-375983</v>
      </c>
      <c r="F54" s="60">
        <f>'EAST-MKT-GL'!D54</f>
        <v>-2497954</v>
      </c>
      <c r="G54" s="38">
        <f>'EAST-MKT-GL'!E54</f>
        <v>-291328.88</v>
      </c>
      <c r="H54" s="60">
        <f>F54-D54</f>
        <v>-2497954</v>
      </c>
      <c r="I54" s="38">
        <f>G54-E54</f>
        <v>84654.12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0</v>
      </c>
      <c r="F55" s="60">
        <f>'EAST-MKT-GL'!D55</f>
        <v>0</v>
      </c>
      <c r="G55" s="38">
        <f>'EAST-MKT-GL'!E55</f>
        <v>-41785.9</v>
      </c>
      <c r="H55" s="60">
        <f>F55-D55</f>
        <v>0</v>
      </c>
      <c r="I55" s="38">
        <f>G55-E55</f>
        <v>-41785.9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-375983</v>
      </c>
      <c r="F56" s="61">
        <f t="shared" si="10"/>
        <v>-2497954</v>
      </c>
      <c r="G56" s="39">
        <f t="shared" si="10"/>
        <v>-333114.78000000003</v>
      </c>
      <c r="H56" s="61">
        <f t="shared" si="10"/>
        <v>-2497954</v>
      </c>
      <c r="I56" s="39">
        <f t="shared" si="10"/>
        <v>42868.219999999994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106722.64130000005</v>
      </c>
      <c r="F70" s="60">
        <f>'EAST-MKT-GL'!D70</f>
        <v>0</v>
      </c>
      <c r="G70" s="38">
        <f>'EAST-MKT-GL'!E70</f>
        <v>3523931.64</v>
      </c>
      <c r="H70" s="60">
        <f>F70-D70</f>
        <v>0</v>
      </c>
      <c r="I70" s="38">
        <f>G70-E70</f>
        <v>3417208.9986999999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3759148</v>
      </c>
      <c r="F71" s="60">
        <f>'EAST-MKT-GL'!D71</f>
        <v>0</v>
      </c>
      <c r="G71" s="38">
        <f>'EAST-MKT-GL'!E71</f>
        <v>0</v>
      </c>
      <c r="H71" s="60">
        <f>F71-D71</f>
        <v>0</v>
      </c>
      <c r="I71" s="38">
        <f>G71-E71</f>
        <v>-3759148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3865870.6413000003</v>
      </c>
      <c r="F72" s="69">
        <f t="shared" si="13"/>
        <v>0</v>
      </c>
      <c r="G72" s="70">
        <f t="shared" si="13"/>
        <v>3523931.64</v>
      </c>
      <c r="H72" s="69">
        <f t="shared" si="13"/>
        <v>0</v>
      </c>
      <c r="I72" s="70">
        <f t="shared" si="13"/>
        <v>-341939.00130000012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-3114152.2</v>
      </c>
      <c r="F74" s="60">
        <f>'EAST-MKT-GL'!D74</f>
        <v>0</v>
      </c>
      <c r="G74" s="38">
        <f>'EAST-MKT-GL'!E74</f>
        <v>-2627919.5</v>
      </c>
      <c r="H74" s="60">
        <f t="shared" ref="H74:I79" si="14">F74-D74</f>
        <v>0</v>
      </c>
      <c r="I74" s="38">
        <f t="shared" si="14"/>
        <v>486232.70000000019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140851</v>
      </c>
      <c r="F75" s="60">
        <f>'EAST-MKT-GL'!D75</f>
        <v>0</v>
      </c>
      <c r="G75" s="38">
        <f>'EAST-MKT-GL'!E75</f>
        <v>140878</v>
      </c>
      <c r="H75" s="60">
        <f t="shared" si="14"/>
        <v>0</v>
      </c>
      <c r="I75" s="38">
        <f t="shared" si="14"/>
        <v>27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-460</v>
      </c>
      <c r="F76" s="60">
        <f>'EAST-MKT-GL'!D76</f>
        <v>0</v>
      </c>
      <c r="G76" s="38">
        <f>'EAST-MKT-GL'!E76</f>
        <v>-10437.1</v>
      </c>
      <c r="H76" s="60">
        <f t="shared" si="14"/>
        <v>0</v>
      </c>
      <c r="I76" s="38">
        <f t="shared" si="14"/>
        <v>-9977.1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0</v>
      </c>
      <c r="F81" s="60">
        <f>'EAST-MKT-GL'!D81</f>
        <v>0</v>
      </c>
      <c r="G81" s="38">
        <f>'EAST-MKT-GL'!E81</f>
        <v>2666</v>
      </c>
      <c r="H81" s="60">
        <f>F81-D81</f>
        <v>0</v>
      </c>
      <c r="I81" s="38">
        <f>G81-E81</f>
        <v>2666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1395899.8611000045</v>
      </c>
      <c r="F82" s="71">
        <f>F16+F24+F29+F36+F43+F45+F47+F49</f>
        <v>0</v>
      </c>
      <c r="G82" s="72">
        <f>SUM(G72:G81)+G16+G24+G29+G36+G43+G45+G47+G49+G51+G56+G61+G66</f>
        <v>1776229.9199999825</v>
      </c>
      <c r="H82" s="71">
        <f>H16+H24+H29+H36+H43+H45+H47+H49</f>
        <v>0</v>
      </c>
      <c r="I82" s="72">
        <f>SUM(I72:I81)+I16+I24+I29+I36+I43+I45+I47+I49+I51+I56+I61+I66</f>
        <v>380330.05889999238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1668.8</v>
      </c>
      <c r="H11" s="60">
        <f>F11-D11</f>
        <v>0</v>
      </c>
      <c r="I11" s="38">
        <f>G11-E11</f>
        <v>1668.8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-147318.39000000001</v>
      </c>
      <c r="H12" s="60">
        <f>F12-D12</f>
        <v>0</v>
      </c>
      <c r="I12" s="38">
        <f>G12-E12</f>
        <v>-147318.39000000001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-145649.59000000003</v>
      </c>
      <c r="H16" s="61">
        <f t="shared" si="1"/>
        <v>0</v>
      </c>
      <c r="I16" s="39">
        <f t="shared" si="1"/>
        <v>-145649.59000000003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-273490</v>
      </c>
      <c r="H19" s="60">
        <f>F19-D19</f>
        <v>0</v>
      </c>
      <c r="I19" s="38">
        <f>G19-E19</f>
        <v>-273490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-62849.97</v>
      </c>
      <c r="H20" s="60">
        <f>F20-D20</f>
        <v>0</v>
      </c>
      <c r="I20" s="38">
        <f>G20-E20</f>
        <v>-62849.97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-336339.97</v>
      </c>
      <c r="H24" s="61">
        <f t="shared" si="3"/>
        <v>0</v>
      </c>
      <c r="I24" s="39">
        <f t="shared" si="3"/>
        <v>-336339.97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584028</v>
      </c>
      <c r="G27" s="38">
        <f>'EAST-LRC-GL'!E27</f>
        <v>1176111.57</v>
      </c>
      <c r="H27" s="60">
        <f>F27-D27</f>
        <v>584028</v>
      </c>
      <c r="I27" s="38">
        <f>G27-E27</f>
        <v>1176111.57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-344028</v>
      </c>
      <c r="G28" s="38">
        <f>'EAST-LRC-GL'!E28</f>
        <v>-482798.37</v>
      </c>
      <c r="H28" s="60">
        <f>F28-D28</f>
        <v>-344028</v>
      </c>
      <c r="I28" s="38">
        <f>G28-E28</f>
        <v>-482798.37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240000</v>
      </c>
      <c r="G29" s="70">
        <f t="shared" si="4"/>
        <v>693313.20000000007</v>
      </c>
      <c r="H29" s="69">
        <f t="shared" si="4"/>
        <v>240000</v>
      </c>
      <c r="I29" s="70">
        <f t="shared" si="4"/>
        <v>693313.20000000007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-240000</v>
      </c>
      <c r="G32" s="38">
        <f>'EAST-LRC-GL'!E32</f>
        <v>-676560</v>
      </c>
      <c r="H32" s="60">
        <f>F32-D32</f>
        <v>-240000</v>
      </c>
      <c r="I32" s="38">
        <f>G32-E32</f>
        <v>-676560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-240000</v>
      </c>
      <c r="G36" s="39">
        <f t="shared" si="6"/>
        <v>-676560</v>
      </c>
      <c r="H36" s="61">
        <f t="shared" si="6"/>
        <v>-240000</v>
      </c>
      <c r="I36" s="39">
        <f t="shared" si="6"/>
        <v>-676560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3410160</v>
      </c>
      <c r="G54" s="38">
        <f>'EAST-LRC-GL'!E54</f>
        <v>0</v>
      </c>
      <c r="H54" s="60">
        <f>F54-D54</f>
        <v>3410160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3410160</v>
      </c>
      <c r="G56" s="39">
        <f t="shared" si="10"/>
        <v>0</v>
      </c>
      <c r="H56" s="61">
        <f t="shared" si="10"/>
        <v>3410160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240000</v>
      </c>
      <c r="G59" s="38">
        <f>'EAST-LRC-GL'!E59</f>
        <v>0</v>
      </c>
      <c r="H59" s="60">
        <f>F59-D59</f>
        <v>240000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240000</v>
      </c>
      <c r="G61" s="70">
        <f t="shared" si="11"/>
        <v>0</v>
      </c>
      <c r="H61" s="69">
        <f t="shared" si="11"/>
        <v>240000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-3410160</v>
      </c>
      <c r="G64" s="38">
        <f>'EAST-LRC-GL'!E64</f>
        <v>0</v>
      </c>
      <c r="H64" s="60">
        <f>F64-D64</f>
        <v>-3410160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-465236.35999999993</v>
      </c>
      <c r="H82" s="71">
        <f>H16+H24+H29+H36+H43+H45+H47+H49</f>
        <v>0</v>
      </c>
      <c r="I82" s="72">
        <f>SUM(I72:I81)+I16+I24+I29+I36+I43+I45+I47+I49+I51+I56+I61+I66</f>
        <v>-465236.35999999993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120575170</v>
      </c>
      <c r="E11" s="66">
        <f>'EAST-CON-FLSH'!M11</f>
        <v>347780059</v>
      </c>
      <c r="F11" s="60">
        <f>'EAST-CON-GL '!D11</f>
        <v>123052844</v>
      </c>
      <c r="G11" s="38">
        <f>'EAST-CON-GL '!E11</f>
        <v>356872617.73999995</v>
      </c>
      <c r="H11" s="60">
        <f>F11-D11</f>
        <v>2477674</v>
      </c>
      <c r="I11" s="38">
        <f>G11-E11</f>
        <v>9092558.7399999499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4054491.1399999997</v>
      </c>
      <c r="H12" s="60">
        <f>F12-D12</f>
        <v>0</v>
      </c>
      <c r="I12" s="38">
        <f>G12-E12</f>
        <v>4054491.1399999997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81879603</v>
      </c>
      <c r="E13" s="66">
        <f>'EAST-CON-FLSH'!M13</f>
        <v>250192377</v>
      </c>
      <c r="F13" s="60">
        <f>'EAST-CON-GL '!D13</f>
        <v>81431547</v>
      </c>
      <c r="G13" s="38">
        <f>'EAST-CON-GL '!E13</f>
        <v>248866038</v>
      </c>
      <c r="H13" s="60">
        <f t="shared" ref="H13:I15" si="0">F13-D13</f>
        <v>-448056</v>
      </c>
      <c r="I13" s="38">
        <f t="shared" si="0"/>
        <v>-1326339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3152390.87</v>
      </c>
      <c r="H15" s="60">
        <f t="shared" si="0"/>
        <v>0</v>
      </c>
      <c r="I15" s="38">
        <f t="shared" si="0"/>
        <v>3152390.87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202454773</v>
      </c>
      <c r="E16" s="39">
        <f t="shared" si="1"/>
        <v>597972436</v>
      </c>
      <c r="F16" s="61">
        <f t="shared" si="1"/>
        <v>204484391</v>
      </c>
      <c r="G16" s="39">
        <f t="shared" si="1"/>
        <v>612945537.74999988</v>
      </c>
      <c r="H16" s="61">
        <f t="shared" si="1"/>
        <v>2029618</v>
      </c>
      <c r="I16" s="39">
        <f t="shared" si="1"/>
        <v>14973101.749999952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-127902956</v>
      </c>
      <c r="E19" s="66">
        <f>'EAST-CON-FLSH'!M19</f>
        <v>-368612792</v>
      </c>
      <c r="F19" s="60">
        <f>'EAST-CON-GL '!D19</f>
        <v>-130777121</v>
      </c>
      <c r="G19" s="38">
        <f>'EAST-CON-GL '!E19</f>
        <v>-375187146.25999999</v>
      </c>
      <c r="H19" s="60">
        <f>F19-D19</f>
        <v>-2874165</v>
      </c>
      <c r="I19" s="38">
        <f>G19-E19</f>
        <v>-6574354.2599999905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-8815446.7400000002</v>
      </c>
      <c r="H20" s="60">
        <f>F20-D20</f>
        <v>0</v>
      </c>
      <c r="I20" s="38">
        <f>G20-E20</f>
        <v>-8815446.7400000002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-76131784</v>
      </c>
      <c r="E21" s="66">
        <f>'EAST-CON-FLSH'!M21</f>
        <v>-231488163</v>
      </c>
      <c r="F21" s="60">
        <f>'EAST-CON-GL '!D21</f>
        <v>-76267756</v>
      </c>
      <c r="G21" s="38">
        <f>'EAST-CON-GL '!E21</f>
        <v>-231845634</v>
      </c>
      <c r="H21" s="60">
        <f t="shared" ref="H21:I23" si="2">F21-D21</f>
        <v>-135972</v>
      </c>
      <c r="I21" s="38">
        <f t="shared" si="2"/>
        <v>-357471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532179</v>
      </c>
      <c r="E23" s="66">
        <f>'EAST-CON-FLSH'!M23</f>
        <v>1588935</v>
      </c>
      <c r="F23" s="60">
        <f>'EAST-CON-GL '!D23</f>
        <v>542981</v>
      </c>
      <c r="G23" s="38">
        <f>'EAST-CON-GL '!E23</f>
        <v>1619386.2530000003</v>
      </c>
      <c r="H23" s="60">
        <f t="shared" si="2"/>
        <v>10802</v>
      </c>
      <c r="I23" s="38">
        <f t="shared" si="2"/>
        <v>30451.253000000259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-203502561</v>
      </c>
      <c r="E24" s="39">
        <f t="shared" si="3"/>
        <v>-598512020</v>
      </c>
      <c r="F24" s="61">
        <f t="shared" si="3"/>
        <v>-206501896</v>
      </c>
      <c r="G24" s="39">
        <f t="shared" si="3"/>
        <v>-614228840.74699998</v>
      </c>
      <c r="H24" s="61">
        <f t="shared" si="3"/>
        <v>-2999335</v>
      </c>
      <c r="I24" s="39">
        <f t="shared" si="3"/>
        <v>-15716820.74699999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688056</v>
      </c>
      <c r="G27" s="38">
        <f>'EAST-CON-GL '!E27</f>
        <v>1449601.1800000002</v>
      </c>
      <c r="H27" s="60">
        <f>F27-D27</f>
        <v>688056</v>
      </c>
      <c r="I27" s="38">
        <f>G27-E27</f>
        <v>1449601.1800000002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-1676956</v>
      </c>
      <c r="G28" s="38">
        <f>'EAST-CON-GL '!E28</f>
        <v>-4337653.38</v>
      </c>
      <c r="H28" s="60">
        <f>F28-D28</f>
        <v>-1676956</v>
      </c>
      <c r="I28" s="38">
        <f>G28-E28</f>
        <v>-4337653.38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-988900</v>
      </c>
      <c r="G29" s="70">
        <f t="shared" si="4"/>
        <v>-2888052.1999999997</v>
      </c>
      <c r="H29" s="69">
        <f t="shared" si="4"/>
        <v>-988900</v>
      </c>
      <c r="I29" s="70">
        <f t="shared" si="4"/>
        <v>-2888052.1999999997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158825</v>
      </c>
      <c r="E32" s="66">
        <f>'EAST-CON-FLSH'!M32</f>
        <v>491311</v>
      </c>
      <c r="F32" s="60">
        <f>'EAST-CON-GL '!D32</f>
        <v>-1601758</v>
      </c>
      <c r="G32" s="38">
        <f>'EAST-CON-GL '!E32</f>
        <v>-4547977.5109999999</v>
      </c>
      <c r="H32" s="60">
        <f>F32-D32</f>
        <v>-1760583</v>
      </c>
      <c r="I32" s="38">
        <f>G32-E32</f>
        <v>-5039288.5109999999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550020</v>
      </c>
      <c r="E33" s="66">
        <f>'EAST-CON-FLSH'!M33</f>
        <v>1566958</v>
      </c>
      <c r="F33" s="60">
        <f>'EAST-CON-GL '!D33</f>
        <v>-741192</v>
      </c>
      <c r="G33" s="38">
        <f>'EAST-CON-GL '!E33</f>
        <v>-1768301.6500000001</v>
      </c>
      <c r="H33" s="60">
        <f t="shared" ref="H33:I35" si="5">F33-D33</f>
        <v>-1291212</v>
      </c>
      <c r="I33" s="38">
        <f t="shared" si="5"/>
        <v>-3335259.6500000004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-448886</v>
      </c>
      <c r="E34" s="66">
        <f>'EAST-CON-FLSH'!M34</f>
        <v>-1325331</v>
      </c>
      <c r="F34" s="60">
        <f>'EAST-CON-GL '!D34</f>
        <v>555430</v>
      </c>
      <c r="G34" s="38">
        <f>'EAST-CON-GL '!E34</f>
        <v>1136949.31</v>
      </c>
      <c r="H34" s="60">
        <f t="shared" si="5"/>
        <v>1004316</v>
      </c>
      <c r="I34" s="38">
        <f t="shared" si="5"/>
        <v>2462280.31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-297044</v>
      </c>
      <c r="E35" s="66">
        <f>'EAST-CON-FLSH'!M35</f>
        <v>-285851</v>
      </c>
      <c r="F35" s="60">
        <f>'EAST-CON-GL '!D35</f>
        <v>-307045</v>
      </c>
      <c r="G35" s="38">
        <f>'EAST-CON-GL '!E35</f>
        <v>-285850.99</v>
      </c>
      <c r="H35" s="60">
        <f t="shared" si="5"/>
        <v>-10001</v>
      </c>
      <c r="I35" s="38">
        <f t="shared" si="5"/>
        <v>1.0000000009313226E-2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-37085</v>
      </c>
      <c r="E36" s="39">
        <f t="shared" si="6"/>
        <v>447087</v>
      </c>
      <c r="F36" s="61">
        <f t="shared" si="6"/>
        <v>-2094565</v>
      </c>
      <c r="G36" s="39">
        <f t="shared" si="6"/>
        <v>-5465180.841</v>
      </c>
      <c r="H36" s="61">
        <f t="shared" si="6"/>
        <v>-2057480</v>
      </c>
      <c r="I36" s="39">
        <f t="shared" si="6"/>
        <v>-5912267.841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1245300</v>
      </c>
      <c r="E39" s="66">
        <f>'EAST-CON-FLSH'!M39</f>
        <v>3588819</v>
      </c>
      <c r="F39" s="60">
        <f>'EAST-CON-GL '!D39</f>
        <v>2913707</v>
      </c>
      <c r="G39" s="38">
        <f>'EAST-CON-GL '!E39</f>
        <v>8411011.120000001</v>
      </c>
      <c r="H39" s="60">
        <f t="shared" ref="H39:I41" si="7">F39-D39</f>
        <v>1668407</v>
      </c>
      <c r="I39" s="38">
        <f t="shared" si="7"/>
        <v>4822192.120000001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-118834</v>
      </c>
      <c r="E40" s="66">
        <f>'EAST-CON-FLSH'!M40</f>
        <v>-339266</v>
      </c>
      <c r="F40" s="60">
        <f>'EAST-CON-GL '!D40</f>
        <v>-864351</v>
      </c>
      <c r="G40" s="38">
        <f>'EAST-CON-GL '!E40</f>
        <v>-2627680.3699999996</v>
      </c>
      <c r="H40" s="60">
        <f t="shared" si="7"/>
        <v>-745517</v>
      </c>
      <c r="I40" s="38">
        <f t="shared" si="7"/>
        <v>-2288414.3699999996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-118834</v>
      </c>
      <c r="E42" s="70">
        <f t="shared" si="8"/>
        <v>-339266</v>
      </c>
      <c r="F42" s="69">
        <f t="shared" si="8"/>
        <v>-864351</v>
      </c>
      <c r="G42" s="70">
        <f t="shared" si="8"/>
        <v>-2627680.3699999996</v>
      </c>
      <c r="H42" s="69">
        <f t="shared" si="8"/>
        <v>-745517</v>
      </c>
      <c r="I42" s="70">
        <f t="shared" si="8"/>
        <v>-2288414.3699999996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1126466</v>
      </c>
      <c r="E43" s="39">
        <f t="shared" si="9"/>
        <v>3249553</v>
      </c>
      <c r="F43" s="61">
        <f t="shared" si="9"/>
        <v>2049356</v>
      </c>
      <c r="G43" s="39">
        <f t="shared" si="9"/>
        <v>5783330.7500000019</v>
      </c>
      <c r="H43" s="61">
        <f t="shared" si="9"/>
        <v>922890</v>
      </c>
      <c r="I43" s="39">
        <f t="shared" si="9"/>
        <v>2533777.7500000014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-41445</v>
      </c>
      <c r="E49" s="66">
        <f>'EAST-CON-FLSH'!M49</f>
        <v>-116845.8885</v>
      </c>
      <c r="F49" s="60">
        <f>'EAST-CON-GL '!D49</f>
        <v>3051614</v>
      </c>
      <c r="G49" s="38">
        <f>'EAST-CON-GL '!E49</f>
        <v>8602499.8640000001</v>
      </c>
      <c r="H49" s="60">
        <f>F49-D49</f>
        <v>3093059</v>
      </c>
      <c r="I49" s="38">
        <f>G49-E49</f>
        <v>8719345.7524999995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-532179</v>
      </c>
      <c r="E51" s="66">
        <f>'EAST-CON-FLSH'!M51</f>
        <v>-1588935</v>
      </c>
      <c r="F51" s="60">
        <f>'EAST-CON-GL '!D51</f>
        <v>-542981</v>
      </c>
      <c r="G51" s="38">
        <f>'EAST-CON-GL '!E51</f>
        <v>-1619386.2530000003</v>
      </c>
      <c r="H51" s="60">
        <f>F51-D51</f>
        <v>-10802</v>
      </c>
      <c r="I51" s="38">
        <f>G51-E51</f>
        <v>-30451.253000000259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-1887162</v>
      </c>
      <c r="F54" s="60">
        <f>'EAST-CON-GL '!D54</f>
        <v>-132664007</v>
      </c>
      <c r="G54" s="38">
        <f>'EAST-CON-GL '!E54</f>
        <v>-1611459.5400000003</v>
      </c>
      <c r="H54" s="60">
        <f>F54-D54</f>
        <v>-132664007</v>
      </c>
      <c r="I54" s="38">
        <f>G54-E54</f>
        <v>275702.45999999973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-1714662</v>
      </c>
      <c r="F55" s="60">
        <f>'EAST-CON-GL '!D55</f>
        <v>0</v>
      </c>
      <c r="G55" s="38">
        <f>'EAST-CON-GL '!E55</f>
        <v>-6742378.5100000007</v>
      </c>
      <c r="H55" s="60">
        <f>F55-D55</f>
        <v>0</v>
      </c>
      <c r="I55" s="38">
        <f>G55-E55</f>
        <v>-5027716.5100000007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-3601824</v>
      </c>
      <c r="F56" s="61">
        <f t="shared" si="10"/>
        <v>-132664007</v>
      </c>
      <c r="G56" s="39">
        <f t="shared" si="10"/>
        <v>-8353838.0500000007</v>
      </c>
      <c r="H56" s="61">
        <f t="shared" si="10"/>
        <v>-132664007</v>
      </c>
      <c r="I56" s="39">
        <f t="shared" si="10"/>
        <v>-4752014.0500000007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240000</v>
      </c>
      <c r="G59" s="38">
        <f>'EAST-CON-GL '!E59</f>
        <v>64735.5</v>
      </c>
      <c r="H59" s="60">
        <f>F59-D59</f>
        <v>240000</v>
      </c>
      <c r="I59" s="38">
        <f>G59-E59</f>
        <v>64735.5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240000</v>
      </c>
      <c r="G61" s="70">
        <f t="shared" si="11"/>
        <v>64735.5</v>
      </c>
      <c r="H61" s="69">
        <f t="shared" si="11"/>
        <v>240000</v>
      </c>
      <c r="I61" s="70">
        <f t="shared" si="11"/>
        <v>64735.5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-3410160</v>
      </c>
      <c r="G64" s="38">
        <f>'EAST-CON-GL '!E64</f>
        <v>0</v>
      </c>
      <c r="H64" s="60">
        <f>F64-D64</f>
        <v>-3410160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6531251.8653000006</v>
      </c>
      <c r="F70" s="60">
        <f>'EAST-CON-GL '!D70</f>
        <v>0</v>
      </c>
      <c r="G70" s="38">
        <f>'EAST-CON-GL '!E70</f>
        <v>3114042.87</v>
      </c>
      <c r="H70" s="60">
        <f>F70-D70</f>
        <v>0</v>
      </c>
      <c r="I70" s="38">
        <f>G70-E70</f>
        <v>-3417208.9953000005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-4582827</v>
      </c>
      <c r="F71" s="60">
        <f>'EAST-CON-GL '!D71</f>
        <v>0</v>
      </c>
      <c r="G71" s="38">
        <f>'EAST-CON-GL '!E71</f>
        <v>-1165618</v>
      </c>
      <c r="H71" s="60">
        <f>F71-D71</f>
        <v>0</v>
      </c>
      <c r="I71" s="38">
        <f>G71-E71</f>
        <v>3417209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1948424.8653000006</v>
      </c>
      <c r="F72" s="69">
        <f t="shared" si="13"/>
        <v>0</v>
      </c>
      <c r="G72" s="70">
        <f t="shared" si="13"/>
        <v>1948424.87</v>
      </c>
      <c r="H72" s="69">
        <f t="shared" si="13"/>
        <v>0</v>
      </c>
      <c r="I72" s="70">
        <f t="shared" si="13"/>
        <v>4.6999994665384293E-3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132619</v>
      </c>
      <c r="F74" s="60">
        <f>'EAST-CON-GL '!D74</f>
        <v>0</v>
      </c>
      <c r="G74" s="38">
        <f>'EAST-CON-GL '!E74</f>
        <v>219208.90000000002</v>
      </c>
      <c r="H74" s="60">
        <f t="shared" ref="H74:I79" si="14">F74-D74</f>
        <v>0</v>
      </c>
      <c r="I74" s="38">
        <f t="shared" si="14"/>
        <v>86589.900000000023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21922</v>
      </c>
      <c r="F75" s="60">
        <f>'EAST-CON-GL '!D75</f>
        <v>0</v>
      </c>
      <c r="G75" s="38">
        <f>'EAST-CON-GL '!E75</f>
        <v>21922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-3679</v>
      </c>
      <c r="F76" s="60">
        <f>'EAST-CON-GL '!D76</f>
        <v>0</v>
      </c>
      <c r="G76" s="38">
        <f>'EAST-CON-GL '!E76</f>
        <v>36956</v>
      </c>
      <c r="H76" s="60">
        <f t="shared" si="14"/>
        <v>0</v>
      </c>
      <c r="I76" s="38">
        <f t="shared" si="14"/>
        <v>40635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635687.5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-67500</v>
      </c>
      <c r="F80" s="60">
        <f>'EAST-CON-GL '!D80</f>
        <v>0</v>
      </c>
      <c r="G80" s="38">
        <f>'EAST-CON-GL '!E80</f>
        <v>-67500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-221009</v>
      </c>
      <c r="F81" s="60">
        <f>'EAST-CON-GL '!D81</f>
        <v>0</v>
      </c>
      <c r="G81" s="38">
        <f>'EAST-CON-GL '!E81</f>
        <v>232711.72</v>
      </c>
      <c r="H81" s="60">
        <f>F81-D81</f>
        <v>0</v>
      </c>
      <c r="I81" s="38">
        <f>G81-E81</f>
        <v>453720.72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148</v>
      </c>
      <c r="E82" s="110">
        <f>SUM(E72:E81)+E16+E24+E29+E36+E43+E45+E47+E49+E51+E56+E61+E66</f>
        <v>-952516.7681999458</v>
      </c>
      <c r="F82" s="109">
        <f>F16+F24+F29+F36+F43+F45+F47+F49</f>
        <v>0</v>
      </c>
      <c r="G82" s="110">
        <f>SUM(G72:G81)+G16+G24+G29+G36+G43+G45+G47+G49+G51+G56+G61+G66</f>
        <v>-2767470.7370000873</v>
      </c>
      <c r="H82" s="109">
        <f>H16+H24+H29+H36+H43+H45+H47+H49</f>
        <v>-148</v>
      </c>
      <c r="I82" s="110">
        <f>SUM(I72:I81)+I16+I24+I29+I36+I43+I45+I47+I49+I51+I56+I61+I66</f>
        <v>-1814953.9688000381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-7002</v>
      </c>
      <c r="F86" s="145">
        <f>'EAST-CON-GL '!D86</f>
        <v>0</v>
      </c>
      <c r="G86" s="145">
        <f>'EAST-CON-GL '!E86</f>
        <v>-15173.020000000019</v>
      </c>
      <c r="H86" s="145">
        <f t="shared" ref="H86:I88" si="15">F86-D86</f>
        <v>0</v>
      </c>
      <c r="I86" s="145">
        <f t="shared" si="15"/>
        <v>-8171.0200000000186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8173</v>
      </c>
      <c r="H87" s="146">
        <f t="shared" si="15"/>
        <v>0</v>
      </c>
      <c r="I87" s="146">
        <f t="shared" si="15"/>
        <v>8173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-7002</v>
      </c>
      <c r="F89" s="155">
        <f t="shared" si="16"/>
        <v>0</v>
      </c>
      <c r="G89" s="155">
        <f t="shared" si="16"/>
        <v>-7000.0200000000186</v>
      </c>
      <c r="H89" s="155">
        <f t="shared" si="16"/>
        <v>0</v>
      </c>
      <c r="I89" s="155">
        <f t="shared" si="16"/>
        <v>1.9799999999813735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148</v>
      </c>
      <c r="E91" s="160">
        <f t="shared" si="17"/>
        <v>-959518.7681999458</v>
      </c>
      <c r="F91" s="160">
        <f t="shared" si="17"/>
        <v>0</v>
      </c>
      <c r="G91" s="160">
        <f t="shared" si="17"/>
        <v>-2774470.7570000873</v>
      </c>
      <c r="H91" s="160">
        <f t="shared" si="17"/>
        <v>-148</v>
      </c>
      <c r="I91" s="160">
        <f t="shared" si="17"/>
        <v>-1814951.9888000381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-959518.7681999458</v>
      </c>
      <c r="G94" s="14">
        <f>+'EAST-EGM-VAR'!G91+'EAST-LRC-VAR'!G82</f>
        <v>-2774470.7569999071</v>
      </c>
      <c r="I94" s="14">
        <f>+'EAST-EGM-VAR'!I91+'EAST-LRC-VAR'!I82</f>
        <v>-1814951.9887999902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11521472</v>
      </c>
      <c r="E11" s="66">
        <f>'TX-EGM-FLSH'!M11</f>
        <v>33766814.50999999</v>
      </c>
      <c r="F11" s="60">
        <f>'TX-EGM-GL'!D11</f>
        <v>10996592</v>
      </c>
      <c r="G11" s="38">
        <f>'TX-EGM-GL'!E11</f>
        <v>32624735.940000001</v>
      </c>
      <c r="H11" s="60">
        <f>F11-D11</f>
        <v>-524880</v>
      </c>
      <c r="I11" s="38">
        <f>G11-E11</f>
        <v>-1142078.5699999891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-492803.1</v>
      </c>
      <c r="H12" s="60">
        <f>F12-D12</f>
        <v>0</v>
      </c>
      <c r="I12" s="38">
        <f>G12-E12</f>
        <v>-492803.1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13244471</v>
      </c>
      <c r="G13" s="38">
        <f>'TX-EGM-GL'!E13</f>
        <v>39588677</v>
      </c>
      <c r="H13" s="60">
        <f t="shared" ref="H13:I15" si="0">F13-D13</f>
        <v>13244471</v>
      </c>
      <c r="I13" s="38">
        <f t="shared" si="0"/>
        <v>39588677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1511222</v>
      </c>
      <c r="H15" s="60">
        <f t="shared" si="0"/>
        <v>0</v>
      </c>
      <c r="I15" s="38">
        <f t="shared" si="0"/>
        <v>1511222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11521472</v>
      </c>
      <c r="E16" s="39">
        <f t="shared" si="1"/>
        <v>33766814.50999999</v>
      </c>
      <c r="F16" s="61">
        <f t="shared" si="1"/>
        <v>24241063</v>
      </c>
      <c r="G16" s="39">
        <f t="shared" si="1"/>
        <v>73231831.840000004</v>
      </c>
      <c r="H16" s="61">
        <f t="shared" si="1"/>
        <v>12719591</v>
      </c>
      <c r="I16" s="39">
        <f t="shared" si="1"/>
        <v>39465017.330000013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-5656514</v>
      </c>
      <c r="E19" s="66">
        <f>'TX-EGM-FLSH'!M19</f>
        <v>-16257016.859999999</v>
      </c>
      <c r="F19" s="60">
        <f>'TX-EGM-GL'!D19</f>
        <v>-5589585</v>
      </c>
      <c r="G19" s="38">
        <f>'TX-EGM-GL'!E19</f>
        <v>-16006394.120000001</v>
      </c>
      <c r="H19" s="60">
        <f>F19-D19</f>
        <v>66929</v>
      </c>
      <c r="I19" s="38">
        <f>G19-E19</f>
        <v>250622.73999999836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-51982.53</v>
      </c>
      <c r="H20" s="60">
        <f>F20-D20</f>
        <v>0</v>
      </c>
      <c r="I20" s="38">
        <f>G20-E20</f>
        <v>-51982.53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-13244471</v>
      </c>
      <c r="G21" s="38">
        <f>'TX-EGM-GL'!E21</f>
        <v>-39588677</v>
      </c>
      <c r="H21" s="60">
        <f t="shared" ref="H21:I23" si="2">F21-D21</f>
        <v>-13244471</v>
      </c>
      <c r="I21" s="38">
        <f t="shared" si="2"/>
        <v>-39588677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16857</v>
      </c>
      <c r="E23" s="66">
        <f>'TX-EGM-FLSH'!M23</f>
        <v>49688.12</v>
      </c>
      <c r="F23" s="60">
        <f>'TX-EGM-GL'!D23</f>
        <v>21608</v>
      </c>
      <c r="G23" s="38">
        <f>'TX-EGM-GL'!E23</f>
        <v>61193.856</v>
      </c>
      <c r="H23" s="60">
        <f t="shared" si="2"/>
        <v>4751</v>
      </c>
      <c r="I23" s="38">
        <f t="shared" si="2"/>
        <v>11505.735999999997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-5639657</v>
      </c>
      <c r="E24" s="39">
        <f t="shared" si="3"/>
        <v>-16207328.74</v>
      </c>
      <c r="F24" s="61">
        <f t="shared" si="3"/>
        <v>-18812448</v>
      </c>
      <c r="G24" s="39">
        <f t="shared" si="3"/>
        <v>-55585859.794</v>
      </c>
      <c r="H24" s="61">
        <f t="shared" si="3"/>
        <v>-13172791</v>
      </c>
      <c r="I24" s="39">
        <f t="shared" si="3"/>
        <v>-39378531.053999998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25750861</v>
      </c>
      <c r="E27" s="66">
        <f>'TX-EGM-FLSH'!M27</f>
        <v>77262337.280000001</v>
      </c>
      <c r="F27" s="60">
        <f>'TX-EGM-GL'!D27</f>
        <v>12858863</v>
      </c>
      <c r="G27" s="38">
        <f>'TX-EGM-GL'!E27</f>
        <v>38746179.770000003</v>
      </c>
      <c r="H27" s="60">
        <f>F27-D27</f>
        <v>-12891998</v>
      </c>
      <c r="I27" s="38">
        <f>G27-E27</f>
        <v>-38516157.509999998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-26069777</v>
      </c>
      <c r="E28" s="66">
        <f>'TX-EGM-FLSH'!M28</f>
        <v>-78220878.129999995</v>
      </c>
      <c r="F28" s="60">
        <f>'TX-EGM-GL'!D28</f>
        <v>-18212696</v>
      </c>
      <c r="G28" s="38">
        <f>'TX-EGM-GL'!E28</f>
        <v>-54850691.259999998</v>
      </c>
      <c r="H28" s="60">
        <f>F28-D28</f>
        <v>7857081</v>
      </c>
      <c r="I28" s="38">
        <f>G28-E28</f>
        <v>23370186.869999997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-318916</v>
      </c>
      <c r="E29" s="70">
        <f t="shared" si="4"/>
        <v>-958540.84999999404</v>
      </c>
      <c r="F29" s="69">
        <f t="shared" si="4"/>
        <v>-5353833</v>
      </c>
      <c r="G29" s="70">
        <f t="shared" si="4"/>
        <v>-16104511.489999995</v>
      </c>
      <c r="H29" s="69">
        <f t="shared" si="4"/>
        <v>-5034917</v>
      </c>
      <c r="I29" s="70">
        <f t="shared" si="4"/>
        <v>-15145970.640000001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-51024</v>
      </c>
      <c r="G32" s="38">
        <f>'TX-EGM-GL'!E32</f>
        <v>-144499.97199999978</v>
      </c>
      <c r="H32" s="60">
        <f>F32-D32</f>
        <v>-51024</v>
      </c>
      <c r="I32" s="38">
        <f>G32-E32</f>
        <v>-144499.97199999978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-51024</v>
      </c>
      <c r="G36" s="39">
        <f t="shared" si="6"/>
        <v>-144499.97199999978</v>
      </c>
      <c r="H36" s="61">
        <f t="shared" si="6"/>
        <v>-51024</v>
      </c>
      <c r="I36" s="39">
        <f t="shared" si="6"/>
        <v>-144499.97199999978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-27500</v>
      </c>
      <c r="G40" s="38">
        <f>'TX-EGM-GL'!E40</f>
        <v>-62152.27</v>
      </c>
      <c r="H40" s="60">
        <f t="shared" si="7"/>
        <v>-27500</v>
      </c>
      <c r="I40" s="38">
        <f t="shared" si="7"/>
        <v>-62152.27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-27500</v>
      </c>
      <c r="G42" s="70">
        <f t="shared" si="8"/>
        <v>-62152.27</v>
      </c>
      <c r="H42" s="69">
        <f t="shared" si="8"/>
        <v>-27500</v>
      </c>
      <c r="I42" s="70">
        <f t="shared" si="8"/>
        <v>-62152.27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-27500</v>
      </c>
      <c r="G43" s="39">
        <f t="shared" si="9"/>
        <v>-62152.27</v>
      </c>
      <c r="H43" s="61">
        <f t="shared" si="9"/>
        <v>-27500</v>
      </c>
      <c r="I43" s="39">
        <f t="shared" si="9"/>
        <v>-62152.27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-5562899</v>
      </c>
      <c r="E49" s="66">
        <f>'TX-EGM-FLSH'!M49</f>
        <v>-15752154.264623333</v>
      </c>
      <c r="F49" s="60">
        <f>'TX-EGM-GL'!D49</f>
        <v>3742</v>
      </c>
      <c r="G49" s="38">
        <f>'TX-EGM-GL'!E49</f>
        <v>10597.349999999888</v>
      </c>
      <c r="H49" s="60">
        <f>F49-D49</f>
        <v>5566641</v>
      </c>
      <c r="I49" s="38">
        <f>G49-E49</f>
        <v>15762751.614623332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-16857</v>
      </c>
      <c r="E51" s="66">
        <f>'TX-EGM-FLSH'!M51</f>
        <v>0</v>
      </c>
      <c r="F51" s="60">
        <f>'TX-EGM-GL'!D51</f>
        <v>-21608</v>
      </c>
      <c r="G51" s="38">
        <f>'TX-EGM-GL'!E51</f>
        <v>-61193.856</v>
      </c>
      <c r="H51" s="60">
        <f>F51-D51</f>
        <v>-4751</v>
      </c>
      <c r="I51" s="38">
        <f>G51-E51</f>
        <v>-61193.856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-524229</v>
      </c>
      <c r="F54" s="60">
        <f>'TX-EGM-GL'!D54</f>
        <v>-18460413</v>
      </c>
      <c r="G54" s="38">
        <f>'TX-EGM-GL'!E54</f>
        <v>-493533.67999999993</v>
      </c>
      <c r="H54" s="60">
        <f>F54-D54</f>
        <v>-18460413</v>
      </c>
      <c r="I54" s="38">
        <f>G54-E54</f>
        <v>30695.320000000065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-93300</v>
      </c>
      <c r="H55" s="60">
        <f>F55-D55</f>
        <v>0</v>
      </c>
      <c r="I55" s="38">
        <f>G55-E55</f>
        <v>-93300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-524229</v>
      </c>
      <c r="F56" s="61">
        <f t="shared" si="10"/>
        <v>-18460413</v>
      </c>
      <c r="G56" s="39">
        <f t="shared" si="10"/>
        <v>-586833.67999999993</v>
      </c>
      <c r="H56" s="61">
        <f t="shared" si="10"/>
        <v>-18460413</v>
      </c>
      <c r="I56" s="39">
        <f t="shared" si="10"/>
        <v>-62604.679999999935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-675.82999999999993</v>
      </c>
      <c r="H64" s="60">
        <f>F64-D64</f>
        <v>0</v>
      </c>
      <c r="I64" s="38">
        <f>G64-E64</f>
        <v>-675.82999999999993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-675.82999999999993</v>
      </c>
      <c r="H66" s="61">
        <f t="shared" si="12"/>
        <v>0</v>
      </c>
      <c r="I66" s="39">
        <f t="shared" si="12"/>
        <v>-675.82999999999993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-3964571.46</v>
      </c>
      <c r="F70" s="60">
        <f>'TX-EGM-GL'!D70</f>
        <v>0</v>
      </c>
      <c r="G70" s="38">
        <f>'TX-EGM-GL'!E70</f>
        <v>-3964571.46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8691498</v>
      </c>
      <c r="F71" s="60">
        <f>'TX-EGM-GL'!D71</f>
        <v>0</v>
      </c>
      <c r="G71" s="38">
        <f>'TX-EGM-GL'!E71</f>
        <v>8691498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4726926.54</v>
      </c>
      <c r="F72" s="69">
        <f t="shared" si="13"/>
        <v>0</v>
      </c>
      <c r="G72" s="70">
        <f t="shared" si="13"/>
        <v>4726926.54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-2221344.86</v>
      </c>
      <c r="F74" s="60">
        <f>'TX-EGM-GL'!D74</f>
        <v>0</v>
      </c>
      <c r="G74" s="38">
        <f>'TX-EGM-GL'!E74</f>
        <v>-35140.76</v>
      </c>
      <c r="H74" s="60">
        <f t="shared" ref="H74:I79" si="14">F74-D74</f>
        <v>0</v>
      </c>
      <c r="I74" s="38">
        <f t="shared" si="14"/>
        <v>2186204.1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-1651</v>
      </c>
      <c r="F76" s="60">
        <f>'TX-EGM-GL'!D76</f>
        <v>0</v>
      </c>
      <c r="G76" s="38">
        <f>'TX-EGM-GL'!E76</f>
        <v>5</v>
      </c>
      <c r="H76" s="60">
        <f t="shared" si="14"/>
        <v>0</v>
      </c>
      <c r="I76" s="38">
        <f t="shared" si="14"/>
        <v>1656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312751</v>
      </c>
      <c r="F81" s="60">
        <f>'TX-EGM-GL'!D81</f>
        <v>0</v>
      </c>
      <c r="G81" s="38">
        <f>'TX-EGM-GL'!E81</f>
        <v>-77</v>
      </c>
      <c r="H81" s="60">
        <f>F81-D81</f>
        <v>0</v>
      </c>
      <c r="I81" s="38">
        <f>G81-E81</f>
        <v>-312828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3141243.3353766613</v>
      </c>
      <c r="F82" s="109">
        <f>F16+F24+F29+F36+F43+F45+F47+F49</f>
        <v>0</v>
      </c>
      <c r="G82" s="110">
        <f>SUM(G72:G81)+G16+G24+G29+G36+G43+G45+G47+G49+G51+G56+G61+G66</f>
        <v>5388416.0780000109</v>
      </c>
      <c r="H82" s="109">
        <f>H16+H24+H29+H36+H43+H45+H47+H49</f>
        <v>0</v>
      </c>
      <c r="I82" s="110">
        <f>SUM(I72:I81)+I16+I24+I29+I36+I43+I45+I47+I49+I51+I56+I61+I66</f>
        <v>2247172.7426233497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-481536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481536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-481536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481536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2659707.3353766613</v>
      </c>
      <c r="F91" s="160">
        <f t="shared" si="17"/>
        <v>0</v>
      </c>
      <c r="G91" s="160">
        <f t="shared" si="17"/>
        <v>5388416.0780000109</v>
      </c>
      <c r="H91" s="160">
        <f t="shared" si="17"/>
        <v>0</v>
      </c>
      <c r="I91" s="160">
        <f t="shared" si="17"/>
        <v>2728708.7426233497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129325</v>
      </c>
      <c r="E11" s="66">
        <f>'TX-HPLR-FLSH'!M11</f>
        <v>375496.49000000954</v>
      </c>
      <c r="F11" s="60">
        <f>'TX-HPLR-GL '!D11</f>
        <v>131457</v>
      </c>
      <c r="G11" s="38">
        <f>'TX-HPLR-GL '!E11</f>
        <v>383985.9</v>
      </c>
      <c r="H11" s="60">
        <f>F11-D11</f>
        <v>2132</v>
      </c>
      <c r="I11" s="38">
        <f>G11-E11</f>
        <v>8489.4099999904865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-2268</v>
      </c>
      <c r="H12" s="60">
        <f>F12-D12</f>
        <v>0</v>
      </c>
      <c r="I12" s="38">
        <f>G12-E12</f>
        <v>-2268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129325</v>
      </c>
      <c r="E16" s="39">
        <f t="shared" si="1"/>
        <v>375496.49000000954</v>
      </c>
      <c r="F16" s="61">
        <f t="shared" si="1"/>
        <v>131457</v>
      </c>
      <c r="G16" s="39">
        <f t="shared" si="1"/>
        <v>381717.9</v>
      </c>
      <c r="H16" s="61">
        <f t="shared" si="1"/>
        <v>2132</v>
      </c>
      <c r="I16" s="39">
        <f t="shared" si="1"/>
        <v>6221.4099999904865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-13347</v>
      </c>
      <c r="E19" s="66">
        <f>'TX-HPLR-FLSH'!M19</f>
        <v>-37711.139999985695</v>
      </c>
      <c r="F19" s="60">
        <f>'TX-HPLR-GL '!D19</f>
        <v>0</v>
      </c>
      <c r="G19" s="38">
        <f>'TX-HPLR-GL '!E19</f>
        <v>-87126.44</v>
      </c>
      <c r="H19" s="60">
        <f>F19-D19</f>
        <v>13347</v>
      </c>
      <c r="I19" s="38">
        <f>G19-E19</f>
        <v>-49415.300000014307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0.87999999999738066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-0.87999999999738066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-13347</v>
      </c>
      <c r="E24" s="39">
        <f t="shared" si="3"/>
        <v>-37710.259999985698</v>
      </c>
      <c r="F24" s="61">
        <f t="shared" si="3"/>
        <v>0</v>
      </c>
      <c r="G24" s="39">
        <f t="shared" si="3"/>
        <v>-87126.44</v>
      </c>
      <c r="H24" s="61">
        <f t="shared" si="3"/>
        <v>13347</v>
      </c>
      <c r="I24" s="39">
        <f t="shared" si="3"/>
        <v>-49416.180000014305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13347</v>
      </c>
      <c r="E27" s="66">
        <f>'TX-HPLR-FLSH'!M27</f>
        <v>38708.719999998808</v>
      </c>
      <c r="F27" s="60">
        <f>'TX-HPLR-GL '!D27</f>
        <v>0</v>
      </c>
      <c r="G27" s="38">
        <f>'TX-HPLR-GL '!E27</f>
        <v>0</v>
      </c>
      <c r="H27" s="60">
        <f>F27-D27</f>
        <v>-13347</v>
      </c>
      <c r="I27" s="38">
        <f>G27-E27</f>
        <v>-38708.719999998808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-129325</v>
      </c>
      <c r="E28" s="66">
        <f>'TX-HPLR-FLSH'!M28</f>
        <v>-375041.87000000477</v>
      </c>
      <c r="F28" s="60">
        <f>'TX-HPLR-GL '!D28</f>
        <v>-131457</v>
      </c>
      <c r="G28" s="38">
        <f>'TX-HPLR-GL '!E28</f>
        <v>-381225.3</v>
      </c>
      <c r="H28" s="60">
        <f>F28-D28</f>
        <v>-2132</v>
      </c>
      <c r="I28" s="38">
        <f>G28-E28</f>
        <v>-6183.42999999522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-115978</v>
      </c>
      <c r="E29" s="70">
        <f t="shared" si="4"/>
        <v>-336333.15000000596</v>
      </c>
      <c r="F29" s="69">
        <f t="shared" si="4"/>
        <v>-131457</v>
      </c>
      <c r="G29" s="70">
        <f t="shared" si="4"/>
        <v>-381225.3</v>
      </c>
      <c r="H29" s="69">
        <f t="shared" si="4"/>
        <v>-15479</v>
      </c>
      <c r="I29" s="70">
        <f t="shared" si="4"/>
        <v>-44892.149999994028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16857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-16857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1453.0800000178861</v>
      </c>
      <c r="F82" s="109">
        <f>F16+F24+F29+F36+F43+F45+F47+F49</f>
        <v>0</v>
      </c>
      <c r="G82" s="110">
        <f>SUM(G72:G81)+G16+G24+G29+G36+G43+G45+G47+G49+G51+G56+G61+G66</f>
        <v>-86633.839999999967</v>
      </c>
      <c r="H82" s="109">
        <f>H16+H24+H29+H36+H43+H45+H47+H49</f>
        <v>0</v>
      </c>
      <c r="I82" s="110">
        <f>SUM(I72:I81)+I16+I24+I29+I36+I43+I45+I47+I49+I51+I56+I61+I66</f>
        <v>-88086.920000017853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41600744</v>
      </c>
      <c r="E11" s="66">
        <f>'TX-HPLC-FLSH'!M11</f>
        <v>118839192</v>
      </c>
      <c r="F11" s="60">
        <f>'TX-HPLC-GL'!D11</f>
        <v>41860470</v>
      </c>
      <c r="G11" s="38">
        <f>'TX-HPLC-GL'!E11</f>
        <v>121084397.22</v>
      </c>
      <c r="H11" s="60">
        <f>F11-D11</f>
        <v>259726</v>
      </c>
      <c r="I11" s="38">
        <f>G11-E11</f>
        <v>2245205.2199999988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1375482.93</v>
      </c>
      <c r="H12" s="60">
        <f>F12-D12</f>
        <v>0</v>
      </c>
      <c r="I12" s="38">
        <f>G12-E12</f>
        <v>1375482.93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2005770</v>
      </c>
      <c r="E13" s="66">
        <f>'TX-HPLC-FLSH'!M13</f>
        <v>5931185</v>
      </c>
      <c r="F13" s="60">
        <f>'TX-HPLC-GL'!D13</f>
        <v>0</v>
      </c>
      <c r="G13" s="38">
        <f>'TX-HPLC-GL'!E13</f>
        <v>0</v>
      </c>
      <c r="H13" s="60">
        <f t="shared" ref="H13:I15" si="0">F13-D13</f>
        <v>-2005770</v>
      </c>
      <c r="I13" s="38">
        <f t="shared" si="0"/>
        <v>-5931185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-1457512.28</v>
      </c>
      <c r="H15" s="60">
        <f t="shared" si="0"/>
        <v>0</v>
      </c>
      <c r="I15" s="38">
        <f t="shared" si="0"/>
        <v>-1457512.28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43606514</v>
      </c>
      <c r="E16" s="39">
        <f t="shared" si="1"/>
        <v>124770377</v>
      </c>
      <c r="F16" s="61">
        <f t="shared" si="1"/>
        <v>41860470</v>
      </c>
      <c r="G16" s="39">
        <f t="shared" si="1"/>
        <v>121002367.87</v>
      </c>
      <c r="H16" s="61">
        <f t="shared" si="1"/>
        <v>-1746044</v>
      </c>
      <c r="I16" s="39">
        <f t="shared" si="1"/>
        <v>-3768009.1300000018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-51185833</v>
      </c>
      <c r="E19" s="66">
        <f>'TX-HPLC-FLSH'!M19</f>
        <v>-144285396</v>
      </c>
      <c r="F19" s="60">
        <f>'TX-HPLC-GL'!D19</f>
        <v>-49931176</v>
      </c>
      <c r="G19" s="38">
        <f>'TX-HPLC-GL'!E19</f>
        <v>-141228021.81999999</v>
      </c>
      <c r="H19" s="60">
        <f>F19-D19</f>
        <v>1254657</v>
      </c>
      <c r="I19" s="38">
        <f>G19-E19</f>
        <v>3057374.1800000072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-1477708.59</v>
      </c>
      <c r="H20" s="60">
        <f>F20-D20</f>
        <v>0</v>
      </c>
      <c r="I20" s="38">
        <f>G20-E20</f>
        <v>-1477708.59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-3062241</v>
      </c>
      <c r="E21" s="66">
        <f>'TX-HPLC-FLSH'!M21</f>
        <v>-8861482</v>
      </c>
      <c r="F21" s="60">
        <f>'TX-HPLC-GL'!D21</f>
        <v>0</v>
      </c>
      <c r="G21" s="38">
        <f>'TX-HPLC-GL'!E21</f>
        <v>0</v>
      </c>
      <c r="H21" s="60">
        <f t="shared" ref="H21:I23" si="2">F21-D21</f>
        <v>3062241</v>
      </c>
      <c r="I21" s="38">
        <f t="shared" si="2"/>
        <v>8861482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6234</v>
      </c>
      <c r="E23" s="66">
        <f>'TX-HPLC-FLSH'!M23</f>
        <v>18409</v>
      </c>
      <c r="F23" s="60">
        <f>'TX-HPLC-GL'!D23</f>
        <v>0</v>
      </c>
      <c r="G23" s="38">
        <f>'TX-HPLC-GL'!E23</f>
        <v>0</v>
      </c>
      <c r="H23" s="60">
        <f t="shared" si="2"/>
        <v>-6234</v>
      </c>
      <c r="I23" s="38">
        <f t="shared" si="2"/>
        <v>-18409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-54241840</v>
      </c>
      <c r="E24" s="39">
        <f t="shared" si="3"/>
        <v>-153128469</v>
      </c>
      <c r="F24" s="61">
        <f t="shared" si="3"/>
        <v>-49931176</v>
      </c>
      <c r="G24" s="39">
        <f t="shared" si="3"/>
        <v>-142705730.41</v>
      </c>
      <c r="H24" s="61">
        <f t="shared" si="3"/>
        <v>4310664</v>
      </c>
      <c r="I24" s="39">
        <f t="shared" si="3"/>
        <v>10422738.590000007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85015783</v>
      </c>
      <c r="E27" s="66">
        <f>'TX-HPLC-FLSH'!M27</f>
        <v>251774010</v>
      </c>
      <c r="F27" s="60">
        <f>'TX-HPLC-GL'!D27</f>
        <v>20348423</v>
      </c>
      <c r="G27" s="38">
        <f>'TX-HPLC-GL'!E27</f>
        <v>61156079.420000002</v>
      </c>
      <c r="H27" s="60">
        <f>F27-D27</f>
        <v>-64667360</v>
      </c>
      <c r="I27" s="38">
        <f>G27-E27</f>
        <v>-190617930.57999998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-83791898</v>
      </c>
      <c r="E28" s="66">
        <f>'TX-HPLC-FLSH'!M28</f>
        <v>-248193272</v>
      </c>
      <c r="F28" s="60">
        <f>'TX-HPLC-GL'!D28</f>
        <v>-15956002</v>
      </c>
      <c r="G28" s="38">
        <f>'TX-HPLC-GL'!E28</f>
        <v>-47716792.289999992</v>
      </c>
      <c r="H28" s="60">
        <f>F28-D28</f>
        <v>67835896</v>
      </c>
      <c r="I28" s="38">
        <f>G28-E28</f>
        <v>200476479.71000001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1223885</v>
      </c>
      <c r="E29" s="70">
        <f t="shared" si="4"/>
        <v>3580738</v>
      </c>
      <c r="F29" s="69">
        <f t="shared" si="4"/>
        <v>4392421</v>
      </c>
      <c r="G29" s="70">
        <f t="shared" si="4"/>
        <v>13439287.13000001</v>
      </c>
      <c r="H29" s="69">
        <f t="shared" si="4"/>
        <v>3168536</v>
      </c>
      <c r="I29" s="70">
        <f t="shared" si="4"/>
        <v>9858549.130000025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-784723</v>
      </c>
      <c r="G32" s="38">
        <f>'TX-HPLC-GL'!E32</f>
        <v>-2222366.17</v>
      </c>
      <c r="H32" s="60">
        <f>F32-D32</f>
        <v>-784723</v>
      </c>
      <c r="I32" s="38">
        <f>G32-E32</f>
        <v>-2222366.17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-784723</v>
      </c>
      <c r="G36" s="39">
        <f t="shared" si="6"/>
        <v>-2222366.17</v>
      </c>
      <c r="H36" s="61">
        <f t="shared" si="6"/>
        <v>-784723</v>
      </c>
      <c r="I36" s="39">
        <f t="shared" si="6"/>
        <v>-2222366.17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7402404</v>
      </c>
      <c r="E39" s="66">
        <f>'TX-HPLC-FLSH'!M39</f>
        <v>21798946</v>
      </c>
      <c r="F39" s="60">
        <f>'TX-HPLC-GL'!D39</f>
        <v>3994333</v>
      </c>
      <c r="G39" s="38">
        <f>'TX-HPLC-GL'!E39</f>
        <v>11879462.949999999</v>
      </c>
      <c r="H39" s="60">
        <f t="shared" ref="H39:I41" si="7">F39-D39</f>
        <v>-3408071</v>
      </c>
      <c r="I39" s="38">
        <f t="shared" si="7"/>
        <v>-9919483.0500000007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-3491666</v>
      </c>
      <c r="E40" s="66">
        <f>'TX-HPLC-FLSH'!M40</f>
        <v>-10124514</v>
      </c>
      <c r="F40" s="60">
        <f>'TX-HPLC-GL'!D40</f>
        <v>0</v>
      </c>
      <c r="G40" s="38">
        <f>'TX-HPLC-GL'!E40</f>
        <v>0</v>
      </c>
      <c r="H40" s="60">
        <f t="shared" si="7"/>
        <v>3491666</v>
      </c>
      <c r="I40" s="38">
        <f t="shared" si="7"/>
        <v>10124514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-3491666</v>
      </c>
      <c r="E42" s="70">
        <f t="shared" si="8"/>
        <v>-10124514</v>
      </c>
      <c r="F42" s="69">
        <f t="shared" si="8"/>
        <v>0</v>
      </c>
      <c r="G42" s="70">
        <f t="shared" si="8"/>
        <v>0</v>
      </c>
      <c r="H42" s="69">
        <f t="shared" si="8"/>
        <v>3491666</v>
      </c>
      <c r="I42" s="70">
        <f t="shared" si="8"/>
        <v>10124514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3910738</v>
      </c>
      <c r="E43" s="39">
        <f t="shared" si="9"/>
        <v>11674432</v>
      </c>
      <c r="F43" s="61">
        <f t="shared" si="9"/>
        <v>3994333</v>
      </c>
      <c r="G43" s="39">
        <f t="shared" si="9"/>
        <v>11879462.949999999</v>
      </c>
      <c r="H43" s="61">
        <f t="shared" si="9"/>
        <v>83595</v>
      </c>
      <c r="I43" s="39">
        <f t="shared" si="9"/>
        <v>205030.94999999925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5500703</v>
      </c>
      <c r="E49" s="66">
        <f>'TX-HPLC-FLSH'!M49</f>
        <v>15576037.281977681</v>
      </c>
      <c r="F49" s="60">
        <f>'TX-HPLC-GL'!D49</f>
        <v>468675</v>
      </c>
      <c r="G49" s="38">
        <f>'TX-HPLC-GL'!E49</f>
        <v>1327287.43</v>
      </c>
      <c r="H49" s="60">
        <f>F49-D49</f>
        <v>-5032028</v>
      </c>
      <c r="I49" s="38">
        <f>G49-E49</f>
        <v>-14248749.851977682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-1951063</v>
      </c>
      <c r="F54" s="60">
        <f>'TX-HPLC-GL'!D54</f>
        <v>-109527</v>
      </c>
      <c r="G54" s="38">
        <f>'TX-HPLC-GL'!E54</f>
        <v>-1525907.6900000002</v>
      </c>
      <c r="H54" s="60">
        <f>F54-D54</f>
        <v>-109527</v>
      </c>
      <c r="I54" s="38">
        <f>G54-E54</f>
        <v>425155.30999999982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-98346</v>
      </c>
      <c r="H55" s="60">
        <f>F55-D55</f>
        <v>0</v>
      </c>
      <c r="I55" s="38">
        <f>G55-E55</f>
        <v>-98346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-1951063</v>
      </c>
      <c r="F56" s="61">
        <f t="shared" si="10"/>
        <v>-109527</v>
      </c>
      <c r="G56" s="39">
        <f t="shared" si="10"/>
        <v>-1624253.6900000002</v>
      </c>
      <c r="H56" s="61">
        <f t="shared" si="10"/>
        <v>-109527</v>
      </c>
      <c r="I56" s="39">
        <f t="shared" si="10"/>
        <v>326809.30999999982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-3187081.6199999996</v>
      </c>
      <c r="H74" s="60">
        <f t="shared" ref="H74:I79" si="14">F74-D74</f>
        <v>0</v>
      </c>
      <c r="I74" s="38">
        <f t="shared" si="14"/>
        <v>-3187081.6199999996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423752.28197768144</v>
      </c>
      <c r="F82" s="109">
        <f>F16+F24+F29+F36+F43+F45+F47+F49</f>
        <v>0</v>
      </c>
      <c r="G82" s="110">
        <f>SUM(G72:G81)+G16+G24+G29+G36+G43+G45+G47+G49+G51+G56+G61+G66</f>
        <v>-2189326.5099999872</v>
      </c>
      <c r="H82" s="109">
        <f>H16+H24+H29+H36+H43+H45+H47+H49</f>
        <v>0</v>
      </c>
      <c r="I82" s="110">
        <f>SUM(I72:I81)+I16+I24+I29+I36+I43+I45+I47+I49+I51+I56+I61+I66</f>
        <v>-2613078.7919776523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1672597.26</v>
      </c>
      <c r="H86" s="145">
        <f t="shared" ref="H86:I88" si="15">F86-D86</f>
        <v>0</v>
      </c>
      <c r="I86" s="145">
        <f t="shared" si="15"/>
        <v>1672597.26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190769</v>
      </c>
      <c r="H87" s="146">
        <f t="shared" si="15"/>
        <v>0</v>
      </c>
      <c r="I87" s="146">
        <f t="shared" si="15"/>
        <v>190769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-2346366</v>
      </c>
      <c r="H88" s="147">
        <f t="shared" si="15"/>
        <v>0</v>
      </c>
      <c r="I88" s="147">
        <f t="shared" si="15"/>
        <v>-2346366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-482999.74</v>
      </c>
      <c r="H89" s="160">
        <f t="shared" si="16"/>
        <v>0</v>
      </c>
      <c r="I89" s="160">
        <f t="shared" si="16"/>
        <v>-482999.74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423752.28197768144</v>
      </c>
      <c r="F91" s="160">
        <f t="shared" si="17"/>
        <v>0</v>
      </c>
      <c r="G91" s="160">
        <f t="shared" si="17"/>
        <v>-2672326.249999987</v>
      </c>
      <c r="H91" s="160">
        <f t="shared" si="17"/>
        <v>0</v>
      </c>
      <c r="I91" s="160">
        <f t="shared" si="17"/>
        <v>-3096078.5319776526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53251541</v>
      </c>
      <c r="E11" s="66">
        <f>'TX-CON-FLSH'!M11</f>
        <v>152981503</v>
      </c>
      <c r="F11" s="60">
        <f>'TX-CON-GL '!D11</f>
        <v>52988519</v>
      </c>
      <c r="G11" s="38">
        <f>'TX-CON-GL '!E11</f>
        <v>154093119.06</v>
      </c>
      <c r="H11" s="60">
        <f>F11-D11</f>
        <v>-263022</v>
      </c>
      <c r="I11" s="38">
        <f>G11-E11</f>
        <v>1111616.0600000024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880411.83</v>
      </c>
      <c r="H12" s="60">
        <f>F12-D12</f>
        <v>0</v>
      </c>
      <c r="I12" s="38">
        <f>G12-E12</f>
        <v>880411.83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2005770</v>
      </c>
      <c r="E13" s="66">
        <f>'TX-CON-FLSH'!M13</f>
        <v>5931185</v>
      </c>
      <c r="F13" s="60">
        <f>'TX-CON-GL '!D13</f>
        <v>13244471</v>
      </c>
      <c r="G13" s="38">
        <f>'TX-CON-GL '!E13</f>
        <v>39588677</v>
      </c>
      <c r="H13" s="60">
        <f t="shared" ref="H13:I15" si="0">F13-D13</f>
        <v>11238701</v>
      </c>
      <c r="I13" s="38">
        <f t="shared" si="0"/>
        <v>33657492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53709.720000000016</v>
      </c>
      <c r="H15" s="60">
        <f t="shared" si="0"/>
        <v>0</v>
      </c>
      <c r="I15" s="38">
        <f t="shared" si="0"/>
        <v>53709.720000000016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55257311</v>
      </c>
      <c r="E16" s="39">
        <f t="shared" si="1"/>
        <v>158912688</v>
      </c>
      <c r="F16" s="61">
        <f t="shared" si="1"/>
        <v>66232990</v>
      </c>
      <c r="G16" s="39">
        <f t="shared" si="1"/>
        <v>194615917.61000001</v>
      </c>
      <c r="H16" s="61">
        <f t="shared" si="1"/>
        <v>10975679</v>
      </c>
      <c r="I16" s="39">
        <f t="shared" si="1"/>
        <v>35703229.609999999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-56855694</v>
      </c>
      <c r="E19" s="66">
        <f>'TX-CON-FLSH'!M19</f>
        <v>-160580124</v>
      </c>
      <c r="F19" s="60">
        <f>'TX-CON-GL '!D19</f>
        <v>-55520761</v>
      </c>
      <c r="G19" s="38">
        <f>'TX-CON-GL '!E19</f>
        <v>-157321542.38</v>
      </c>
      <c r="H19" s="60">
        <f>F19-D19</f>
        <v>1334933</v>
      </c>
      <c r="I19" s="38">
        <f>G19-E19</f>
        <v>3258581.6200000048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-1529691.12</v>
      </c>
      <c r="H20" s="60">
        <f>F20-D20</f>
        <v>0</v>
      </c>
      <c r="I20" s="38">
        <f>G20-E20</f>
        <v>-1529691.12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-3062241</v>
      </c>
      <c r="E21" s="66">
        <f>'TX-CON-FLSH'!M21</f>
        <v>-8861482</v>
      </c>
      <c r="F21" s="60">
        <f>'TX-CON-GL '!D21</f>
        <v>-13244471</v>
      </c>
      <c r="G21" s="38">
        <f>'TX-CON-GL '!E21</f>
        <v>-39588677</v>
      </c>
      <c r="H21" s="60">
        <f t="shared" ref="H21:I23" si="2">F21-D21</f>
        <v>-10182230</v>
      </c>
      <c r="I21" s="38">
        <f t="shared" si="2"/>
        <v>-30727195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23091</v>
      </c>
      <c r="E23" s="66">
        <f>'TX-CON-FLSH'!M23</f>
        <v>68098</v>
      </c>
      <c r="F23" s="60">
        <f>'TX-CON-GL '!D23</f>
        <v>21608</v>
      </c>
      <c r="G23" s="38">
        <f>'TX-CON-GL '!E23</f>
        <v>61193.856</v>
      </c>
      <c r="H23" s="60">
        <f t="shared" si="2"/>
        <v>-1483</v>
      </c>
      <c r="I23" s="38">
        <f t="shared" si="2"/>
        <v>-6904.1440000000002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-59894844</v>
      </c>
      <c r="E24" s="39">
        <f t="shared" si="3"/>
        <v>-169373508</v>
      </c>
      <c r="F24" s="61">
        <f t="shared" si="3"/>
        <v>-68743624</v>
      </c>
      <c r="G24" s="39">
        <f t="shared" si="3"/>
        <v>-198378716.64399999</v>
      </c>
      <c r="H24" s="61">
        <f t="shared" si="3"/>
        <v>-8848780</v>
      </c>
      <c r="I24" s="39">
        <f t="shared" si="3"/>
        <v>-29005208.643999998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110779991</v>
      </c>
      <c r="E27" s="66">
        <f>'TX-CON-FLSH'!M27</f>
        <v>329075056</v>
      </c>
      <c r="F27" s="60">
        <f>'TX-CON-GL '!D27</f>
        <v>33207286</v>
      </c>
      <c r="G27" s="38">
        <f>'TX-CON-GL '!E27</f>
        <v>99902259.189999998</v>
      </c>
      <c r="H27" s="60">
        <f>F27-D27</f>
        <v>-77572705</v>
      </c>
      <c r="I27" s="38">
        <f>G27-E27</f>
        <v>-229172796.81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-109991000</v>
      </c>
      <c r="E28" s="66">
        <f>'TX-CON-FLSH'!M28</f>
        <v>-326789192</v>
      </c>
      <c r="F28" s="60">
        <f>'TX-CON-GL '!D28</f>
        <v>-34300155</v>
      </c>
      <c r="G28" s="38">
        <f>'TX-CON-GL '!E28</f>
        <v>-102948708.85000001</v>
      </c>
      <c r="H28" s="60">
        <f>F28-D28</f>
        <v>75690845</v>
      </c>
      <c r="I28" s="38">
        <f>G28-E28</f>
        <v>223840483.14999998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788991</v>
      </c>
      <c r="E29" s="70">
        <f t="shared" si="4"/>
        <v>2285864</v>
      </c>
      <c r="F29" s="69">
        <f t="shared" si="4"/>
        <v>-1092869</v>
      </c>
      <c r="G29" s="70">
        <f t="shared" si="4"/>
        <v>-3046449.6600000113</v>
      </c>
      <c r="H29" s="69">
        <f t="shared" si="4"/>
        <v>-1881860</v>
      </c>
      <c r="I29" s="70">
        <f t="shared" si="4"/>
        <v>-5332313.6600000262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-835747</v>
      </c>
      <c r="G32" s="38">
        <f>'TX-CON-GL '!E32</f>
        <v>-2366866.1419999995</v>
      </c>
      <c r="H32" s="60">
        <f>F32-D32</f>
        <v>-835747</v>
      </c>
      <c r="I32" s="38">
        <f>G32-E32</f>
        <v>-2366866.1419999995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-835747</v>
      </c>
      <c r="G36" s="39">
        <f t="shared" si="6"/>
        <v>-2366866.1419999995</v>
      </c>
      <c r="H36" s="61">
        <f t="shared" si="6"/>
        <v>-835747</v>
      </c>
      <c r="I36" s="39">
        <f t="shared" si="6"/>
        <v>-2366866.1419999995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7402404</v>
      </c>
      <c r="E39" s="66">
        <f>'TX-CON-FLSH'!M39</f>
        <v>21798946</v>
      </c>
      <c r="F39" s="60">
        <f>'TX-CON-GL '!D39</f>
        <v>3994333</v>
      </c>
      <c r="G39" s="38">
        <f>'TX-CON-GL '!E39</f>
        <v>11879462.949999999</v>
      </c>
      <c r="H39" s="60">
        <f t="shared" ref="H39:I41" si="7">F39-D39</f>
        <v>-3408071</v>
      </c>
      <c r="I39" s="38">
        <f t="shared" si="7"/>
        <v>-9919483.0500000007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-3491666</v>
      </c>
      <c r="E40" s="66">
        <f>'TX-CON-FLSH'!M40</f>
        <v>-10124514</v>
      </c>
      <c r="F40" s="60">
        <f>'TX-CON-GL '!D40</f>
        <v>-27500</v>
      </c>
      <c r="G40" s="38">
        <f>'TX-CON-GL '!E40</f>
        <v>-62152.27</v>
      </c>
      <c r="H40" s="60">
        <f t="shared" si="7"/>
        <v>3464166</v>
      </c>
      <c r="I40" s="38">
        <f t="shared" si="7"/>
        <v>10062361.73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-3491666</v>
      </c>
      <c r="E42" s="70">
        <f t="shared" si="8"/>
        <v>-10124514</v>
      </c>
      <c r="F42" s="69">
        <f t="shared" si="8"/>
        <v>-27500</v>
      </c>
      <c r="G42" s="70">
        <f t="shared" si="8"/>
        <v>-62152.27</v>
      </c>
      <c r="H42" s="69">
        <f t="shared" si="8"/>
        <v>3464166</v>
      </c>
      <c r="I42" s="70">
        <f t="shared" si="8"/>
        <v>10062361.73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3910738</v>
      </c>
      <c r="E43" s="39">
        <f t="shared" si="9"/>
        <v>11674432</v>
      </c>
      <c r="F43" s="61">
        <f t="shared" si="9"/>
        <v>3966833</v>
      </c>
      <c r="G43" s="39">
        <f t="shared" si="9"/>
        <v>11817310.68</v>
      </c>
      <c r="H43" s="61">
        <f t="shared" si="9"/>
        <v>56095</v>
      </c>
      <c r="I43" s="39">
        <f t="shared" si="9"/>
        <v>142878.6799999997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-62196</v>
      </c>
      <c r="E49" s="66">
        <f>'TX-CON-FLSH'!M49</f>
        <v>-176116.98264565133</v>
      </c>
      <c r="F49" s="60">
        <f>'TX-CON-GL '!D49</f>
        <v>472417</v>
      </c>
      <c r="G49" s="38">
        <f>'TX-CON-GL '!E49</f>
        <v>1337884.7799999989</v>
      </c>
      <c r="H49" s="60">
        <f>F49-D49</f>
        <v>534613</v>
      </c>
      <c r="I49" s="38">
        <f>G49-E49</f>
        <v>1514001.7626456502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-21608</v>
      </c>
      <c r="G51" s="38">
        <f>'TX-CON-GL '!E51</f>
        <v>-61193.856</v>
      </c>
      <c r="H51" s="60">
        <f>F51-D51</f>
        <v>-21608</v>
      </c>
      <c r="I51" s="38">
        <f>G51-E51</f>
        <v>-61193.856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-2475292</v>
      </c>
      <c r="F54" s="60">
        <f>'TX-CON-GL '!D54</f>
        <v>-18569940</v>
      </c>
      <c r="G54" s="38">
        <f>'TX-CON-GL '!E54</f>
        <v>-2019441.3699999999</v>
      </c>
      <c r="H54" s="60">
        <f>F54-D54</f>
        <v>-18569940</v>
      </c>
      <c r="I54" s="38">
        <f>G54-E54</f>
        <v>455850.63000000012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-191646</v>
      </c>
      <c r="H55" s="60">
        <f>F55-D55</f>
        <v>0</v>
      </c>
      <c r="I55" s="38">
        <f>G55-E55</f>
        <v>-191646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-2475292</v>
      </c>
      <c r="F56" s="61">
        <f t="shared" si="10"/>
        <v>-18569940</v>
      </c>
      <c r="G56" s="39">
        <f t="shared" si="10"/>
        <v>-2211087.37</v>
      </c>
      <c r="H56" s="61">
        <f t="shared" si="10"/>
        <v>-18569940</v>
      </c>
      <c r="I56" s="39">
        <f t="shared" si="10"/>
        <v>264204.63000000012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-675.82999999999993</v>
      </c>
      <c r="H64" s="60">
        <f>F64-D64</f>
        <v>0</v>
      </c>
      <c r="I64" s="38">
        <f>G64-E64</f>
        <v>-675.82999999999993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-675.82999999999993</v>
      </c>
      <c r="H66" s="61">
        <f t="shared" si="12"/>
        <v>0</v>
      </c>
      <c r="I66" s="39">
        <f t="shared" si="12"/>
        <v>-675.82999999999993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-3964571.46</v>
      </c>
      <c r="F70" s="60">
        <f>'TX-CON-GL '!D70</f>
        <v>0</v>
      </c>
      <c r="G70" s="38">
        <f>'TX-CON-GL '!E70</f>
        <v>-3964571.46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8691498</v>
      </c>
      <c r="F71" s="60">
        <f>'TX-CON-GL '!D71</f>
        <v>0</v>
      </c>
      <c r="G71" s="38">
        <f>'TX-CON-GL '!E71</f>
        <v>8691498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4726926.54</v>
      </c>
      <c r="F72" s="69">
        <f t="shared" si="13"/>
        <v>0</v>
      </c>
      <c r="G72" s="70">
        <f t="shared" si="13"/>
        <v>4726926.54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-2221344.86</v>
      </c>
      <c r="F74" s="60">
        <f>'TX-CON-GL '!D74</f>
        <v>0</v>
      </c>
      <c r="G74" s="38">
        <f>'TX-CON-GL '!E74</f>
        <v>-3222222.3799999994</v>
      </c>
      <c r="H74" s="60">
        <f t="shared" ref="H74:I79" si="14">F74-D74</f>
        <v>0</v>
      </c>
      <c r="I74" s="38">
        <f t="shared" si="14"/>
        <v>-1000877.5199999996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-1651</v>
      </c>
      <c r="F76" s="60">
        <f>'TX-CON-GL '!D76</f>
        <v>0</v>
      </c>
      <c r="G76" s="38">
        <f>'TX-CON-GL '!E76</f>
        <v>5</v>
      </c>
      <c r="H76" s="60">
        <f t="shared" si="14"/>
        <v>0</v>
      </c>
      <c r="I76" s="38">
        <f t="shared" si="14"/>
        <v>1656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312751</v>
      </c>
      <c r="F81" s="60">
        <f>'TX-CON-GL '!D81</f>
        <v>0</v>
      </c>
      <c r="G81" s="38">
        <f>'TX-CON-GL '!E81</f>
        <v>-77</v>
      </c>
      <c r="H81" s="60">
        <f>F81-D81</f>
        <v>0</v>
      </c>
      <c r="I81" s="38">
        <f>G81-E81</f>
        <v>-312828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3566448.6973543558</v>
      </c>
      <c r="F82" s="109">
        <f>F16+F24+F29+F36+F43+F45+F47+F49</f>
        <v>0</v>
      </c>
      <c r="G82" s="110">
        <f>SUM(G72:G81)+G16+G24+G29+G36+G43+G45+G47+G49+G51+G56+G61+G66</f>
        <v>3112455.7280000057</v>
      </c>
      <c r="H82" s="109">
        <f>H16+H24+H29+H36+H43+H45+H47+H49</f>
        <v>0</v>
      </c>
      <c r="I82" s="110">
        <f>SUM(I72:I81)+I16+I24+I29+I36+I43+I45+I47+I49+I51+I56+I61+I66</f>
        <v>-453992.96935436974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-481536</v>
      </c>
      <c r="F86" s="145">
        <f>'TX-CON-GL '!D86</f>
        <v>0</v>
      </c>
      <c r="G86" s="145">
        <f>'TX-CON-GL '!E86</f>
        <v>1499423.26</v>
      </c>
      <c r="H86" s="145">
        <f t="shared" ref="H86:I88" si="15">F86-D86</f>
        <v>0</v>
      </c>
      <c r="I86" s="145">
        <f t="shared" si="15"/>
        <v>1980959.26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190769</v>
      </c>
      <c r="H87" s="146">
        <f t="shared" si="15"/>
        <v>0</v>
      </c>
      <c r="I87" s="146">
        <f t="shared" si="15"/>
        <v>190769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-2346366</v>
      </c>
      <c r="H88" s="147">
        <f t="shared" si="15"/>
        <v>0</v>
      </c>
      <c r="I88" s="147">
        <f t="shared" si="15"/>
        <v>-2346366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-481536</v>
      </c>
      <c r="F89" s="155">
        <f t="shared" si="16"/>
        <v>0</v>
      </c>
      <c r="G89" s="155">
        <f t="shared" si="16"/>
        <v>-656173.74</v>
      </c>
      <c r="H89" s="155">
        <f t="shared" si="16"/>
        <v>0</v>
      </c>
      <c r="I89" s="155">
        <f t="shared" si="16"/>
        <v>-174637.74000000022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3084912.6973543558</v>
      </c>
      <c r="F91" s="155">
        <f t="shared" si="17"/>
        <v>0</v>
      </c>
      <c r="G91" s="155">
        <f t="shared" si="17"/>
        <v>2456281.9880000055</v>
      </c>
      <c r="H91" s="155">
        <f t="shared" si="17"/>
        <v>0</v>
      </c>
      <c r="I91" s="155">
        <f t="shared" si="17"/>
        <v>-628630.7093543699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D8" sqref="D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41852184</v>
      </c>
      <c r="E11" s="66">
        <f>'WE-FLSH'!M11</f>
        <v>120675837</v>
      </c>
      <c r="F11" s="60">
        <f>'WE-GL '!D11</f>
        <v>41843931</v>
      </c>
      <c r="G11" s="38">
        <f>'WE-GL '!E11</f>
        <v>118190109.06</v>
      </c>
      <c r="H11" s="60">
        <f>F11-D11</f>
        <v>-8253</v>
      </c>
      <c r="I11" s="38">
        <f>G11-E11</f>
        <v>-2485727.9399999976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2645975.58</v>
      </c>
      <c r="H12" s="60">
        <f>F12-D12</f>
        <v>0</v>
      </c>
      <c r="I12" s="38">
        <f>G12-E12</f>
        <v>2645975.58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13293122</v>
      </c>
      <c r="E13" s="66">
        <f>'WE-FLSH'!M13</f>
        <v>38445949</v>
      </c>
      <c r="F13" s="60">
        <f>'WE-GL '!D13</f>
        <v>13409172</v>
      </c>
      <c r="G13" s="38">
        <f>'WE-GL '!E13</f>
        <v>38758092</v>
      </c>
      <c r="H13" s="60">
        <f t="shared" ref="H13:I15" si="0">F13-D13</f>
        <v>116050</v>
      </c>
      <c r="I13" s="38">
        <f t="shared" si="0"/>
        <v>312143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1478248.02</v>
      </c>
      <c r="H15" s="60">
        <f t="shared" si="0"/>
        <v>0</v>
      </c>
      <c r="I15" s="38">
        <f t="shared" si="0"/>
        <v>1478248.02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55145306</v>
      </c>
      <c r="E16" s="39">
        <f t="shared" si="1"/>
        <v>159121786</v>
      </c>
      <c r="F16" s="61">
        <f t="shared" si="1"/>
        <v>55253103</v>
      </c>
      <c r="G16" s="39">
        <f t="shared" si="1"/>
        <v>161072424.66</v>
      </c>
      <c r="H16" s="61">
        <f t="shared" si="1"/>
        <v>107797</v>
      </c>
      <c r="I16" s="39">
        <f t="shared" si="1"/>
        <v>1950638.6600000025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-44007458</v>
      </c>
      <c r="E19" s="66">
        <f>'WE-FLSH'!M19</f>
        <v>-125164260</v>
      </c>
      <c r="F19" s="60">
        <f>'WE-GL '!D19</f>
        <v>-44094506</v>
      </c>
      <c r="G19" s="38">
        <f>'WE-GL '!E19</f>
        <v>-124390800.89</v>
      </c>
      <c r="H19" s="60">
        <f>F19-D19</f>
        <v>-87048</v>
      </c>
      <c r="I19" s="38">
        <f>G19-E19</f>
        <v>773459.1099999994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-1206424.33</v>
      </c>
      <c r="H20" s="60">
        <f>F20-D20</f>
        <v>0</v>
      </c>
      <c r="I20" s="38">
        <f>G20-E20</f>
        <v>-1206424.33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-13707072</v>
      </c>
      <c r="E21" s="66">
        <f>'WE-FLSH'!M21</f>
        <v>-39572706</v>
      </c>
      <c r="F21" s="60">
        <f>'WE-GL '!D21</f>
        <v>-13823122</v>
      </c>
      <c r="G21" s="38">
        <f>'WE-GL '!E21</f>
        <v>-39884849</v>
      </c>
      <c r="H21" s="60">
        <f t="shared" ref="H21:I23" si="2">F21-D21</f>
        <v>-116050</v>
      </c>
      <c r="I21" s="38">
        <f t="shared" si="2"/>
        <v>-312143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259073</v>
      </c>
      <c r="E23" s="66">
        <f>'WE-FLSH'!M23</f>
        <v>722081</v>
      </c>
      <c r="F23" s="60">
        <f>'WE-GL '!D23</f>
        <v>345458</v>
      </c>
      <c r="G23" s="38">
        <f>'WE-GL '!E23</f>
        <v>983518.92599999986</v>
      </c>
      <c r="H23" s="60">
        <f t="shared" si="2"/>
        <v>86385</v>
      </c>
      <c r="I23" s="38">
        <f t="shared" si="2"/>
        <v>261437.92599999986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-57455457</v>
      </c>
      <c r="E24" s="39">
        <f t="shared" si="3"/>
        <v>-164014885</v>
      </c>
      <c r="F24" s="61">
        <f t="shared" si="3"/>
        <v>-57572170</v>
      </c>
      <c r="G24" s="39">
        <f t="shared" si="3"/>
        <v>-164498555.294</v>
      </c>
      <c r="H24" s="61">
        <f t="shared" si="3"/>
        <v>-116713</v>
      </c>
      <c r="I24" s="39">
        <f t="shared" si="3"/>
        <v>-483670.29400000081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2834991</v>
      </c>
      <c r="E27" s="66">
        <f>'WE-FLSH'!M27</f>
        <v>8196404</v>
      </c>
      <c r="F27" s="60">
        <f>'WE-GL '!D27</f>
        <v>2831414</v>
      </c>
      <c r="G27" s="38">
        <f>'WE-GL '!E27</f>
        <v>8185899.3599999994</v>
      </c>
      <c r="H27" s="60">
        <f>F27-D27</f>
        <v>-3577</v>
      </c>
      <c r="I27" s="38">
        <f>G27-E27</f>
        <v>-10504.640000000596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-45571</v>
      </c>
      <c r="E28" s="66">
        <f>'WE-FLSH'!M28</f>
        <v>-133842</v>
      </c>
      <c r="F28" s="60">
        <f>'WE-GL '!D28</f>
        <v>-45571</v>
      </c>
      <c r="G28" s="38">
        <f>'WE-GL '!E28</f>
        <v>-133842.87</v>
      </c>
      <c r="H28" s="60">
        <f>F28-D28</f>
        <v>0</v>
      </c>
      <c r="I28" s="38">
        <f>G28-E28</f>
        <v>-0.86999999999534339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2789420</v>
      </c>
      <c r="E29" s="70">
        <f t="shared" si="4"/>
        <v>8062562</v>
      </c>
      <c r="F29" s="69">
        <f t="shared" si="4"/>
        <v>2785843</v>
      </c>
      <c r="G29" s="70">
        <f t="shared" si="4"/>
        <v>8052056.4899999993</v>
      </c>
      <c r="H29" s="69">
        <f t="shared" si="4"/>
        <v>-3577</v>
      </c>
      <c r="I29" s="70">
        <f t="shared" si="4"/>
        <v>-10505.510000000591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24875</v>
      </c>
      <c r="E32" s="66">
        <f>'WE-FLSH'!M32</f>
        <v>70309</v>
      </c>
      <c r="F32" s="60">
        <f>'WE-GL '!D32</f>
        <v>54771</v>
      </c>
      <c r="G32" s="38">
        <f>'WE-GL '!E32</f>
        <v>155933.03799999991</v>
      </c>
      <c r="H32" s="60">
        <f>F32-D32</f>
        <v>29896</v>
      </c>
      <c r="I32" s="38">
        <f>G32-E32</f>
        <v>85624.037999999913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-8418</v>
      </c>
      <c r="G33" s="38">
        <f>'WE-GL '!E33</f>
        <v>-23191.59</v>
      </c>
      <c r="H33" s="60">
        <f t="shared" ref="H33:I35" si="5">F33-D33</f>
        <v>-8418</v>
      </c>
      <c r="I33" s="38">
        <f t="shared" si="5"/>
        <v>-23191.59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3</v>
      </c>
      <c r="G34" s="38">
        <f>'WE-GL '!E34</f>
        <v>0</v>
      </c>
      <c r="H34" s="60">
        <f t="shared" si="5"/>
        <v>3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-725831</v>
      </c>
      <c r="E35" s="66">
        <f>'WE-FLSH'!M35</f>
        <v>-2296583</v>
      </c>
      <c r="F35" s="60">
        <f>'WE-GL '!D35</f>
        <v>-698676</v>
      </c>
      <c r="G35" s="38">
        <f>'WE-GL '!E35</f>
        <v>-3697537.69</v>
      </c>
      <c r="H35" s="60">
        <f t="shared" si="5"/>
        <v>27155</v>
      </c>
      <c r="I35" s="38">
        <f t="shared" si="5"/>
        <v>-1400954.69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-700956</v>
      </c>
      <c r="E36" s="39">
        <f t="shared" si="6"/>
        <v>-2226274</v>
      </c>
      <c r="F36" s="61">
        <f t="shared" si="6"/>
        <v>-652320</v>
      </c>
      <c r="G36" s="39">
        <f t="shared" si="6"/>
        <v>-3564796.2420000001</v>
      </c>
      <c r="H36" s="61">
        <f t="shared" si="6"/>
        <v>48636</v>
      </c>
      <c r="I36" s="39">
        <f t="shared" si="6"/>
        <v>-1338522.2420000001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329447</v>
      </c>
      <c r="E39" s="66">
        <f>'WE-FLSH'!M39</f>
        <v>859614</v>
      </c>
      <c r="F39" s="60">
        <f>'WE-GL '!D39</f>
        <v>236896</v>
      </c>
      <c r="G39" s="38">
        <f>'WE-GL '!E39</f>
        <v>674442.95</v>
      </c>
      <c r="H39" s="60">
        <f t="shared" ref="H39:I41" si="7">F39-D39</f>
        <v>-92551</v>
      </c>
      <c r="I39" s="38">
        <f t="shared" si="7"/>
        <v>-185171.05000000005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-89711</v>
      </c>
      <c r="E40" s="66">
        <f>'WE-FLSH'!M40</f>
        <v>-229798</v>
      </c>
      <c r="F40" s="60">
        <f>'WE-GL '!D40</f>
        <v>-30781</v>
      </c>
      <c r="G40" s="38">
        <f>'WE-GL '!E40</f>
        <v>-69262.39</v>
      </c>
      <c r="H40" s="60">
        <f t="shared" si="7"/>
        <v>58930</v>
      </c>
      <c r="I40" s="38">
        <f t="shared" si="7"/>
        <v>160535.60999999999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-89711</v>
      </c>
      <c r="E42" s="39">
        <f t="shared" si="8"/>
        <v>-229798</v>
      </c>
      <c r="F42" s="61">
        <f t="shared" si="8"/>
        <v>-30781</v>
      </c>
      <c r="G42" s="39">
        <f t="shared" si="8"/>
        <v>-69262.39</v>
      </c>
      <c r="H42" s="61">
        <f t="shared" si="8"/>
        <v>58930</v>
      </c>
      <c r="I42" s="39">
        <f t="shared" si="8"/>
        <v>160535.60999999999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239736</v>
      </c>
      <c r="E43" s="39">
        <f t="shared" si="9"/>
        <v>629816</v>
      </c>
      <c r="F43" s="61">
        <f t="shared" si="9"/>
        <v>206115</v>
      </c>
      <c r="G43" s="39">
        <f t="shared" si="9"/>
        <v>605180.55999999994</v>
      </c>
      <c r="H43" s="61">
        <f t="shared" si="9"/>
        <v>-33621</v>
      </c>
      <c r="I43" s="39">
        <f t="shared" si="9"/>
        <v>-24635.440000000061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-18049</v>
      </c>
      <c r="E49" s="66">
        <f>'WE-FLSH'!M49</f>
        <v>-51378.834353531529</v>
      </c>
      <c r="F49" s="60">
        <f>'WE-GL '!D49</f>
        <v>-20571</v>
      </c>
      <c r="G49" s="38">
        <f>'WE-GL '!E49</f>
        <v>-58565.63199999994</v>
      </c>
      <c r="H49" s="60">
        <f>F49-D49</f>
        <v>-2522</v>
      </c>
      <c r="I49" s="38">
        <f>G49-E49</f>
        <v>-7186.7976464684107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-259073</v>
      </c>
      <c r="E51" s="66">
        <f>'WE-FLSH'!M51</f>
        <v>-722081</v>
      </c>
      <c r="F51" s="60">
        <f>'WE-GL '!D51</f>
        <v>-345458</v>
      </c>
      <c r="G51" s="38">
        <f>'WE-GL '!E51</f>
        <v>-983518.92599999986</v>
      </c>
      <c r="H51" s="60">
        <f>F51-D51</f>
        <v>-86385</v>
      </c>
      <c r="I51" s="38">
        <f>G51-E51</f>
        <v>-261437.92599999986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-214786</v>
      </c>
      <c r="F54" s="60">
        <f>'WE-GL '!D54</f>
        <v>-23032793</v>
      </c>
      <c r="G54" s="38">
        <f>'WE-GL '!E54</f>
        <v>-460009.35000000003</v>
      </c>
      <c r="H54" s="60">
        <f>F54-D54</f>
        <v>-23032793</v>
      </c>
      <c r="I54" s="38">
        <f>G54-E54</f>
        <v>-245223.35000000003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-923099.91</v>
      </c>
      <c r="F55" s="60">
        <f>'WE-GL '!D55</f>
        <v>0</v>
      </c>
      <c r="G55" s="38">
        <f>'WE-GL '!E55</f>
        <v>-2356834.96</v>
      </c>
      <c r="H55" s="60">
        <f>F55-D55</f>
        <v>0</v>
      </c>
      <c r="I55" s="38">
        <f>G55-E55</f>
        <v>-1433735.0499999998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-1137885.9100000001</v>
      </c>
      <c r="F56" s="61">
        <f t="shared" si="10"/>
        <v>-23032793</v>
      </c>
      <c r="G56" s="39">
        <f t="shared" si="10"/>
        <v>-2816844.31</v>
      </c>
      <c r="H56" s="61">
        <f t="shared" si="10"/>
        <v>-23032793</v>
      </c>
      <c r="I56" s="39">
        <f t="shared" si="10"/>
        <v>-1678958.4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9165964</v>
      </c>
      <c r="F70" s="60">
        <f>'WE-GL '!D70</f>
        <v>0</v>
      </c>
      <c r="G70" s="38">
        <f>'WE-GL '!E70</f>
        <v>9165964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-4548286</v>
      </c>
      <c r="F71" s="60">
        <f>'WE-GL '!D71</f>
        <v>0</v>
      </c>
      <c r="G71" s="38">
        <f>'WE-GL '!E71</f>
        <v>-4676254</v>
      </c>
      <c r="H71" s="60">
        <f>F71-D71</f>
        <v>0</v>
      </c>
      <c r="I71" s="38">
        <f>G71-E71</f>
        <v>-127968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4617678</v>
      </c>
      <c r="F72" s="61">
        <f t="shared" si="13"/>
        <v>0</v>
      </c>
      <c r="G72" s="39">
        <f t="shared" si="13"/>
        <v>4489710</v>
      </c>
      <c r="H72" s="61">
        <f t="shared" si="13"/>
        <v>0</v>
      </c>
      <c r="I72" s="39">
        <f t="shared" si="13"/>
        <v>-127968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1892961</v>
      </c>
      <c r="F74" s="60">
        <f>'WE-GL '!D74</f>
        <v>0</v>
      </c>
      <c r="G74" s="38">
        <f>'WE-GL '!E74</f>
        <v>1695017.09</v>
      </c>
      <c r="H74" s="60">
        <f t="shared" ref="H74:I79" si="14">F74-D74</f>
        <v>0</v>
      </c>
      <c r="I74" s="38">
        <f t="shared" si="14"/>
        <v>-197943.90999999992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-33232</v>
      </c>
      <c r="F76" s="60">
        <f>'WE-GL '!D76</f>
        <v>0</v>
      </c>
      <c r="G76" s="38">
        <f>'WE-GL '!E76</f>
        <v>-38196.49</v>
      </c>
      <c r="H76" s="60">
        <f t="shared" si="14"/>
        <v>0</v>
      </c>
      <c r="I76" s="38">
        <f t="shared" si="14"/>
        <v>-4964.489999999998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-97296</v>
      </c>
      <c r="F81" s="60">
        <f>'WE-GL '!D81</f>
        <v>0</v>
      </c>
      <c r="G81" s="38">
        <f>'WE-GL '!E81</f>
        <v>858.85999999999967</v>
      </c>
      <c r="H81" s="60">
        <f>F81-D81</f>
        <v>0</v>
      </c>
      <c r="I81" s="38">
        <f>G81-E81</f>
        <v>98154.86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6041770.2556464681</v>
      </c>
      <c r="F82" s="109">
        <f>F16+F24+F29+F36+F43+F45+F47+F49</f>
        <v>0</v>
      </c>
      <c r="G82" s="110">
        <f>SUM(G72:G81)+G16+G24+G29+G36+G43+G45+G47+G49+G51+G56+G61+G66</f>
        <v>3954770.7660000022</v>
      </c>
      <c r="H82" s="109">
        <f>H16+H24+H29+H36+H43+H45+H47+H49</f>
        <v>0</v>
      </c>
      <c r="I82" s="110">
        <f>SUM(I72:I81)+I16+I24+I29+I36+I43+I45+I47+I49+I51+I56+I61+I66</f>
        <v>-2086999.4896464674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3274023</v>
      </c>
      <c r="E11" s="66">
        <f>'DEN-FLSH'!M11</f>
        <v>8606573</v>
      </c>
      <c r="F11" s="60">
        <f>'DEN-GL'!D11</f>
        <v>3265677</v>
      </c>
      <c r="G11" s="38">
        <f>'DEN-GL'!E11</f>
        <v>8472694.3800000008</v>
      </c>
      <c r="H11" s="60">
        <f>F11-D11</f>
        <v>-8346</v>
      </c>
      <c r="I11" s="38">
        <f>G11-E11</f>
        <v>-133878.61999999918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136342</v>
      </c>
      <c r="H12" s="60">
        <f>F12-D12</f>
        <v>0</v>
      </c>
      <c r="I12" s="38">
        <f>G12-E12</f>
        <v>136342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4456107</v>
      </c>
      <c r="E13" s="66">
        <f>'DEN-FLSH'!M13</f>
        <v>12231109</v>
      </c>
      <c r="F13" s="60">
        <f>'DEN-GL'!D13</f>
        <v>4456107</v>
      </c>
      <c r="G13" s="38">
        <f>'DEN-GL'!E13</f>
        <v>12231109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7730130</v>
      </c>
      <c r="E16" s="39">
        <f t="shared" si="1"/>
        <v>20837682</v>
      </c>
      <c r="F16" s="61">
        <f t="shared" si="1"/>
        <v>7721784</v>
      </c>
      <c r="G16" s="39">
        <f t="shared" si="1"/>
        <v>20840145.380000003</v>
      </c>
      <c r="H16" s="61">
        <f t="shared" si="1"/>
        <v>-8346</v>
      </c>
      <c r="I16" s="39">
        <f t="shared" si="1"/>
        <v>2463.3800000008196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-4504895</v>
      </c>
      <c r="E19" s="66">
        <f>'DEN-FLSH'!M19</f>
        <v>-11360865</v>
      </c>
      <c r="F19" s="60">
        <f>'DEN-GL'!D19</f>
        <v>-4502338</v>
      </c>
      <c r="G19" s="38">
        <f>'DEN-GL'!E19</f>
        <v>-10972678.810000001</v>
      </c>
      <c r="H19" s="60">
        <f>F19-D19</f>
        <v>2557</v>
      </c>
      <c r="I19" s="38">
        <f>G19-E19</f>
        <v>388186.18999999948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-312447.7</v>
      </c>
      <c r="H20" s="60">
        <f>F20-D20</f>
        <v>0</v>
      </c>
      <c r="I20" s="38">
        <f>G20-E20</f>
        <v>-312447.7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-3275375</v>
      </c>
      <c r="E21" s="66">
        <f>'DEN-FLSH'!M21</f>
        <v>-8961759</v>
      </c>
      <c r="F21" s="60">
        <f>'DEN-GL'!D21</f>
        <v>-3275375</v>
      </c>
      <c r="G21" s="38">
        <f>'DEN-GL'!E21</f>
        <v>-8961759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12053</v>
      </c>
      <c r="E23" s="66">
        <f>'DEN-FLSH'!M23</f>
        <v>31740</v>
      </c>
      <c r="F23" s="60">
        <f>'DEN-GL'!D23</f>
        <v>0</v>
      </c>
      <c r="G23" s="38">
        <f>'DEN-GL'!E23</f>
        <v>0</v>
      </c>
      <c r="H23" s="60">
        <f t="shared" si="2"/>
        <v>-12053</v>
      </c>
      <c r="I23" s="38">
        <f t="shared" si="2"/>
        <v>-31740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-7768217</v>
      </c>
      <c r="E24" s="39">
        <f t="shared" si="3"/>
        <v>-20290884</v>
      </c>
      <c r="F24" s="61">
        <f t="shared" si="3"/>
        <v>-7777713</v>
      </c>
      <c r="G24" s="39">
        <f t="shared" si="3"/>
        <v>-20246885.509999998</v>
      </c>
      <c r="H24" s="61">
        <f t="shared" si="3"/>
        <v>-9496</v>
      </c>
      <c r="I24" s="39">
        <f t="shared" si="3"/>
        <v>43998.489999999467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-222</v>
      </c>
      <c r="E32" s="66">
        <f>'DEN-FLSH'!M32</f>
        <v>-55</v>
      </c>
      <c r="F32" s="60">
        <f>'DEN-GL'!D32</f>
        <v>-70</v>
      </c>
      <c r="G32" s="38">
        <f>'DEN-GL'!E32</f>
        <v>-177.31</v>
      </c>
      <c r="H32" s="60">
        <f>F32-D32</f>
        <v>152</v>
      </c>
      <c r="I32" s="38">
        <f>G32-E32</f>
        <v>-122.31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-1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1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-223</v>
      </c>
      <c r="E36" s="39">
        <f t="shared" si="6"/>
        <v>-55</v>
      </c>
      <c r="F36" s="61">
        <f t="shared" si="6"/>
        <v>-70</v>
      </c>
      <c r="G36" s="39">
        <f t="shared" si="6"/>
        <v>-177.31</v>
      </c>
      <c r="H36" s="61">
        <f t="shared" si="6"/>
        <v>153</v>
      </c>
      <c r="I36" s="39">
        <f t="shared" si="6"/>
        <v>-122.31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38310</v>
      </c>
      <c r="E49" s="66">
        <f>'DEN-FLSH'!M49</f>
        <v>97022.49788920008</v>
      </c>
      <c r="F49" s="60">
        <f>'DEN-GL'!D49</f>
        <v>55999</v>
      </c>
      <c r="G49" s="38">
        <f>'DEN-GL'!E49</f>
        <v>141845.46700000018</v>
      </c>
      <c r="H49" s="60">
        <f>F49-D49</f>
        <v>17689</v>
      </c>
      <c r="I49" s="38">
        <f>G49-E49</f>
        <v>44822.969110800099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-12053</v>
      </c>
      <c r="E51" s="66">
        <f>'DEN-FLSH'!M51</f>
        <v>-31740</v>
      </c>
      <c r="F51" s="60">
        <f>'DEN-GL'!D51</f>
        <v>0</v>
      </c>
      <c r="G51" s="38">
        <f>'DEN-GL'!E51</f>
        <v>0</v>
      </c>
      <c r="H51" s="60">
        <f>F51-D51</f>
        <v>12053</v>
      </c>
      <c r="I51" s="38">
        <f>G51-E51</f>
        <v>31740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-208859.95</v>
      </c>
      <c r="F54" s="60">
        <f>'DEN-GL'!D54</f>
        <v>-9622575</v>
      </c>
      <c r="G54" s="38">
        <f>'DEN-GL'!E54</f>
        <v>-267443.32</v>
      </c>
      <c r="H54" s="60">
        <f>F54-D54</f>
        <v>-9622575</v>
      </c>
      <c r="I54" s="38">
        <f>G54-E54</f>
        <v>-58583.369999999995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-388272.97</v>
      </c>
      <c r="F55" s="60">
        <f>'DEN-GL'!D55</f>
        <v>0</v>
      </c>
      <c r="G55" s="38">
        <f>'DEN-GL'!E55</f>
        <v>-432890.20999999996</v>
      </c>
      <c r="H55" s="60">
        <f>F55-D55</f>
        <v>0</v>
      </c>
      <c r="I55" s="38">
        <f>G55-E55</f>
        <v>-44617.239999999991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-597132.91999999993</v>
      </c>
      <c r="F56" s="61">
        <f t="shared" si="10"/>
        <v>-9622575</v>
      </c>
      <c r="G56" s="39">
        <f t="shared" si="10"/>
        <v>-700333.53</v>
      </c>
      <c r="H56" s="61">
        <f t="shared" si="10"/>
        <v>-9622575</v>
      </c>
      <c r="I56" s="39">
        <f t="shared" si="10"/>
        <v>-103200.60999999999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186016</v>
      </c>
      <c r="F71" s="60">
        <f>'DEN-GL'!D71</f>
        <v>0</v>
      </c>
      <c r="G71" s="38">
        <f>'DEN-GL'!E71</f>
        <v>-1275.04</v>
      </c>
      <c r="H71" s="60">
        <f>F71-D71</f>
        <v>0</v>
      </c>
      <c r="I71" s="38">
        <f>G71-E71</f>
        <v>-187291.04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186016.0399999998</v>
      </c>
      <c r="F72" s="61">
        <f t="shared" si="13"/>
        <v>0</v>
      </c>
      <c r="G72" s="39">
        <f t="shared" si="13"/>
        <v>-1275.04</v>
      </c>
      <c r="H72" s="61">
        <f t="shared" si="13"/>
        <v>0</v>
      </c>
      <c r="I72" s="39">
        <f t="shared" si="13"/>
        <v>-187291.07999999981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100716.06</v>
      </c>
      <c r="H74" s="60">
        <f t="shared" ref="H74:I79" si="14">F74-D74</f>
        <v>0</v>
      </c>
      <c r="I74" s="38">
        <f t="shared" si="14"/>
        <v>100716.06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-1376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1376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199532.61788919929</v>
      </c>
      <c r="F82" s="109">
        <f>F16+F24+F29+F36+F43+F45+F47+F49</f>
        <v>0</v>
      </c>
      <c r="G82" s="110">
        <f>SUM(G72:G81)+G16+G24+G29+G36+G43+G45+G47+G49+G51+G56+G61+G66</f>
        <v>134035.51700000442</v>
      </c>
      <c r="H82" s="109">
        <f>H16+H24+H29+H36+H43+H45+H47+H49</f>
        <v>0</v>
      </c>
      <c r="I82" s="110">
        <f>SUM(I72:I81)+I16+I24+I29+I36+I43+I45+I47+I49+I51+I56+I61+I66</f>
        <v>-65497.100889199413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23">
        <f>+'DEN-FLSH'!M86</f>
        <v>-242499</v>
      </c>
      <c r="F86" s="67">
        <f>'DEN-GL'!D86</f>
        <v>0</v>
      </c>
      <c r="G86" s="220">
        <f>'DEN-GL'!E86</f>
        <v>-274528.03000000003</v>
      </c>
      <c r="H86" s="220">
        <f t="shared" ref="H86:I88" si="15">F86-D86</f>
        <v>0</v>
      </c>
      <c r="I86" s="145">
        <f t="shared" si="15"/>
        <v>-32029.030000000028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32528</v>
      </c>
      <c r="H87" s="66">
        <f t="shared" si="15"/>
        <v>0</v>
      </c>
      <c r="I87" s="146">
        <f t="shared" si="15"/>
        <v>32528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225">
        <f t="shared" ref="D89:I89" si="16">SUM(D86:D88)</f>
        <v>0</v>
      </c>
      <c r="E89" s="225">
        <f t="shared" si="16"/>
        <v>-242499</v>
      </c>
      <c r="F89" s="225">
        <f t="shared" si="16"/>
        <v>0</v>
      </c>
      <c r="G89" s="225">
        <f t="shared" si="16"/>
        <v>-242000.03000000003</v>
      </c>
      <c r="H89" s="160">
        <f t="shared" si="16"/>
        <v>0</v>
      </c>
      <c r="I89" s="160">
        <f t="shared" si="16"/>
        <v>498.96999999997206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73" activePane="bottomRight" state="frozen"/>
      <selection pane="topRight"/>
      <selection pane="bottomLeft"/>
      <selection pane="bottomRight" activeCell="E92" sqref="E9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-10830110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10830110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-11844343</v>
      </c>
      <c r="H13" s="60">
        <f t="shared" ref="H13:I15" si="0">F13-D13</f>
        <v>0</v>
      </c>
      <c r="I13" s="38">
        <f t="shared" si="0"/>
        <v>-11844343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-10830110</v>
      </c>
      <c r="F16" s="61">
        <f t="shared" si="1"/>
        <v>0</v>
      </c>
      <c r="G16" s="39">
        <f t="shared" si="1"/>
        <v>-11844343</v>
      </c>
      <c r="H16" s="61">
        <f t="shared" si="1"/>
        <v>0</v>
      </c>
      <c r="I16" s="39">
        <f t="shared" si="1"/>
        <v>-1014233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-165655.88</v>
      </c>
      <c r="H51" s="60">
        <f>F51-D51</f>
        <v>0</v>
      </c>
      <c r="I51" s="38">
        <f>G51-E51</f>
        <v>-165655.88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2165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112609979</v>
      </c>
      <c r="F70" s="60">
        <f>STG_GL!D70</f>
        <v>0</v>
      </c>
      <c r="G70" s="38">
        <f>STG_GL!E70</f>
        <v>116266352</v>
      </c>
      <c r="H70" s="60">
        <f>F70-D70</f>
        <v>0</v>
      </c>
      <c r="I70" s="38">
        <f>G70-E70</f>
        <v>3656373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-95454829</v>
      </c>
      <c r="F71" s="60">
        <f>STG_GL!D71</f>
        <v>0</v>
      </c>
      <c r="G71" s="38">
        <f>STG_GL!E71</f>
        <v>-99111202</v>
      </c>
      <c r="H71" s="60">
        <f>F71-D71</f>
        <v>0</v>
      </c>
      <c r="I71" s="38">
        <f>G71-E71</f>
        <v>-3656373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17155150</v>
      </c>
      <c r="F72" s="69">
        <f t="shared" si="13"/>
        <v>0</v>
      </c>
      <c r="G72" s="70">
        <f t="shared" si="13"/>
        <v>17155150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-122768</v>
      </c>
      <c r="F73" s="60">
        <f>STG_GL!D73</f>
        <v>0</v>
      </c>
      <c r="G73" s="38">
        <f>STG_GL!E73</f>
        <v>-21094</v>
      </c>
      <c r="H73" s="60">
        <f>F73-D73</f>
        <v>0</v>
      </c>
      <c r="I73" s="38">
        <f>G73-E73</f>
        <v>101674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-55718</v>
      </c>
      <c r="F74" s="60">
        <f>STG_GL!D74</f>
        <v>0</v>
      </c>
      <c r="G74" s="38">
        <f>STG_GL!E74</f>
        <v>950914.24</v>
      </c>
      <c r="H74" s="60">
        <f t="shared" ref="H74:I79" si="14">F74-D74</f>
        <v>0</v>
      </c>
      <c r="I74" s="38">
        <f t="shared" si="14"/>
        <v>1006632.24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-21094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21094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-3208</v>
      </c>
      <c r="H76" s="60">
        <f t="shared" si="14"/>
        <v>0</v>
      </c>
      <c r="I76" s="38">
        <f t="shared" si="14"/>
        <v>-3208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881</v>
      </c>
      <c r="F80" s="60">
        <f>STG_GL!D80</f>
        <v>0</v>
      </c>
      <c r="G80" s="38">
        <f>STG_GL!E80</f>
        <v>-78</v>
      </c>
      <c r="H80" s="60">
        <f>F80-D80</f>
        <v>0</v>
      </c>
      <c r="I80" s="38">
        <f>G80-E80</f>
        <v>-959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5642370</v>
      </c>
      <c r="F82" s="109">
        <f>F16+F24+F29+F36+F43+F45+F47+F49</f>
        <v>0</v>
      </c>
      <c r="G82" s="110">
        <f>SUM(G72:G81)+G16+G24+G29+G36+G43+G45+G47+G49+G51+G56+G61+G66</f>
        <v>5605107.3599999985</v>
      </c>
      <c r="H82" s="109">
        <f>H16+H24+H29+H36+H43+H45+H47+H49</f>
        <v>0</v>
      </c>
      <c r="I82" s="110">
        <f>SUM(I72:I81)+I16+I24+I29+I36+I43+I45+I47+I49+I51+I56+I61+I66</f>
        <v>-37262.640000000014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32520766</v>
      </c>
      <c r="E11" s="66">
        <f>ONT_FLSH!M11</f>
        <v>98714257.870000005</v>
      </c>
      <c r="F11" s="60">
        <f>'ONT_GL '!D11</f>
        <v>30872929</v>
      </c>
      <c r="G11" s="38">
        <f>'ONT_GL '!E11</f>
        <v>86458731.659999996</v>
      </c>
      <c r="H11" s="60">
        <f>F11-D11</f>
        <v>-1647837</v>
      </c>
      <c r="I11" s="38">
        <f>G11-E11</f>
        <v>-12255526.210000008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10169284.57</v>
      </c>
      <c r="H12" s="60">
        <f>F12-D12</f>
        <v>0</v>
      </c>
      <c r="I12" s="38">
        <f>G12-E12</f>
        <v>10169284.57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3012634</v>
      </c>
      <c r="E13" s="66">
        <f>ONT_FLSH!M13</f>
        <v>9318343</v>
      </c>
      <c r="F13" s="60">
        <f>'ONT_GL '!D13</f>
        <v>3012634</v>
      </c>
      <c r="G13" s="38">
        <f>'ONT_GL '!E13</f>
        <v>9318343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35533400</v>
      </c>
      <c r="E16" s="39">
        <f t="shared" si="1"/>
        <v>108032600.87</v>
      </c>
      <c r="F16" s="61">
        <f t="shared" si="1"/>
        <v>33885563</v>
      </c>
      <c r="G16" s="39">
        <f t="shared" si="1"/>
        <v>105946359.22999999</v>
      </c>
      <c r="H16" s="61">
        <f t="shared" si="1"/>
        <v>-1647837</v>
      </c>
      <c r="I16" s="39">
        <f t="shared" si="1"/>
        <v>-2086241.640000008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-34733795</v>
      </c>
      <c r="E19" s="66">
        <f>ONT_FLSH!M19</f>
        <v>-105084377</v>
      </c>
      <c r="F19" s="60">
        <f>'ONT_GL '!D19</f>
        <v>-35206736</v>
      </c>
      <c r="G19" s="38">
        <f>'ONT_GL '!E19</f>
        <v>-88204025.969999999</v>
      </c>
      <c r="H19" s="60">
        <f>F19-D19</f>
        <v>-472941</v>
      </c>
      <c r="I19" s="38">
        <f>G19-E19</f>
        <v>16880351.030000001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-11878972.02</v>
      </c>
      <c r="H20" s="60">
        <f>F20-D20</f>
        <v>0</v>
      </c>
      <c r="I20" s="38">
        <f>G20-E20</f>
        <v>-11878972.02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-797157</v>
      </c>
      <c r="E21" s="66">
        <f>ONT_FLSH!M21</f>
        <v>-2479970</v>
      </c>
      <c r="F21" s="60">
        <f>'ONT_GL '!D21</f>
        <v>-797157</v>
      </c>
      <c r="G21" s="38">
        <f>'ONT_GL '!E21</f>
        <v>-2453973</v>
      </c>
      <c r="H21" s="60">
        <f t="shared" ref="H21:I23" si="2">F21-D21</f>
        <v>0</v>
      </c>
      <c r="I21" s="38">
        <f t="shared" si="2"/>
        <v>25997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-2.9999999911524355E-2</v>
      </c>
      <c r="H23" s="60">
        <f t="shared" si="2"/>
        <v>0</v>
      </c>
      <c r="I23" s="38">
        <f t="shared" si="2"/>
        <v>-2.9999999911524355E-2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-35530952</v>
      </c>
      <c r="E24" s="39">
        <f t="shared" si="3"/>
        <v>-107564347</v>
      </c>
      <c r="F24" s="61">
        <f t="shared" si="3"/>
        <v>-36003893</v>
      </c>
      <c r="G24" s="39">
        <f t="shared" si="3"/>
        <v>-102536971.02</v>
      </c>
      <c r="H24" s="61">
        <f t="shared" si="3"/>
        <v>-472941</v>
      </c>
      <c r="I24" s="39">
        <f t="shared" si="3"/>
        <v>5027375.9800000014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1030067</v>
      </c>
      <c r="G32" s="38">
        <f>'ONT_GL '!E32</f>
        <v>3338389.0799999996</v>
      </c>
      <c r="H32" s="60">
        <f>F32-D32</f>
        <v>1030067</v>
      </c>
      <c r="I32" s="38">
        <f>G32-E32</f>
        <v>3338389.0799999996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1030067</v>
      </c>
      <c r="G36" s="39">
        <f t="shared" si="6"/>
        <v>3338389.0799999996</v>
      </c>
      <c r="H36" s="61">
        <f t="shared" si="6"/>
        <v>1030067</v>
      </c>
      <c r="I36" s="39">
        <f t="shared" si="6"/>
        <v>3338389.0799999996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3925</v>
      </c>
      <c r="E49" s="66">
        <f>ONT_FLSH!M49</f>
        <v>12717</v>
      </c>
      <c r="F49" s="60">
        <f>'ONT_GL '!D49</f>
        <v>1087963</v>
      </c>
      <c r="G49" s="38">
        <f>'ONT_GL '!E49</f>
        <v>3525000.12</v>
      </c>
      <c r="H49" s="60">
        <f>F49-D49</f>
        <v>1084038</v>
      </c>
      <c r="I49" s="38">
        <f>G49-E49</f>
        <v>3512283.12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-1.1641532182693481E-10</v>
      </c>
      <c r="H51" s="60">
        <f>F51-D51</f>
        <v>0</v>
      </c>
      <c r="I51" s="38">
        <f>G51-E51</f>
        <v>-1.1641532182693481E-10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-5115.83</v>
      </c>
      <c r="F54" s="60">
        <f>'ONT_GL '!D54</f>
        <v>-12726923.300000001</v>
      </c>
      <c r="G54" s="38">
        <f>'ONT_GL '!E54</f>
        <v>-30282.259999999951</v>
      </c>
      <c r="H54" s="60">
        <f>F54-D54</f>
        <v>-12726923.300000001</v>
      </c>
      <c r="I54" s="38">
        <f>G54-E54</f>
        <v>-25166.429999999949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-5115.83</v>
      </c>
      <c r="F56" s="61">
        <f t="shared" si="10"/>
        <v>-12726923.300000001</v>
      </c>
      <c r="G56" s="39">
        <f t="shared" si="10"/>
        <v>-30282.259999999951</v>
      </c>
      <c r="H56" s="61">
        <f t="shared" si="10"/>
        <v>-12726923.300000001</v>
      </c>
      <c r="I56" s="39">
        <f t="shared" si="10"/>
        <v>-25166.429999999949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-287595.47710170969</v>
      </c>
      <c r="F70" s="60">
        <f>'ONT_GL '!D70</f>
        <v>0</v>
      </c>
      <c r="G70" s="38">
        <f>'ONT_GL '!E70</f>
        <v>-287595.48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-115487</v>
      </c>
      <c r="F71" s="60">
        <f>'ONT_GL '!D71</f>
        <v>0</v>
      </c>
      <c r="G71" s="38">
        <f>'ONT_GL '!E71</f>
        <v>-115486.02</v>
      </c>
      <c r="H71" s="60">
        <f>F71-D71</f>
        <v>0</v>
      </c>
      <c r="I71" s="38">
        <f>G71-E71</f>
        <v>0.97999999999592546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-403082.47710170969</v>
      </c>
      <c r="F72" s="69">
        <f t="shared" si="13"/>
        <v>0</v>
      </c>
      <c r="G72" s="70">
        <f t="shared" si="13"/>
        <v>-403081.5</v>
      </c>
      <c r="H72" s="69">
        <f t="shared" si="13"/>
        <v>0</v>
      </c>
      <c r="I72" s="70">
        <f t="shared" si="13"/>
        <v>0.97710170970822219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74043</v>
      </c>
      <c r="F74" s="60">
        <f>'ONT_GL '!D74</f>
        <v>0</v>
      </c>
      <c r="G74" s="38">
        <f>'ONT_GL '!E74</f>
        <v>267392.8200000003</v>
      </c>
      <c r="H74" s="60">
        <f t="shared" ref="H74:I79" si="14">F74-D74</f>
        <v>0</v>
      </c>
      <c r="I74" s="38">
        <f t="shared" si="14"/>
        <v>193349.8200000003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0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6373</v>
      </c>
      <c r="E82" s="110">
        <f>SUM(E72:E81)+E16+E24+E29+E36+E43+E45+E47+E49+E51+E56+E61+E66</f>
        <v>146815.56289829136</v>
      </c>
      <c r="F82" s="109">
        <f>F16+F24+F29+F36+F43+F45+F47+F49</f>
        <v>-300</v>
      </c>
      <c r="G82" s="110">
        <f>SUM(G72:G81)+G16+G24+G29+G36+G43+G45+G47+G49+G51+G56+G61+G66</f>
        <v>10106806.469999986</v>
      </c>
      <c r="H82" s="109">
        <f>H16+H24+H29+H36+H43+H45+H47+H49</f>
        <v>-6673</v>
      </c>
      <c r="I82" s="110">
        <f>SUM(I72:I81)+I16+I24+I29+I36+I43+I45+I47+I49+I51+I56+I61+I66</f>
        <v>9959990.9071017019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446797</v>
      </c>
      <c r="F86" s="145">
        <f>'ONT_GL '!D86</f>
        <v>0</v>
      </c>
      <c r="G86" s="145">
        <f>'ONT_GL '!E86</f>
        <v>512599.25</v>
      </c>
      <c r="H86" s="145">
        <f t="shared" ref="H86:I88" si="15">F86-D86</f>
        <v>0</v>
      </c>
      <c r="I86" s="145">
        <f t="shared" si="15"/>
        <v>65802.25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-67599</v>
      </c>
      <c r="H87" s="146">
        <f t="shared" si="15"/>
        <v>0</v>
      </c>
      <c r="I87" s="146">
        <f t="shared" si="15"/>
        <v>-67599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446797</v>
      </c>
      <c r="F89" s="160">
        <f t="shared" si="16"/>
        <v>0</v>
      </c>
      <c r="G89" s="160">
        <f t="shared" si="16"/>
        <v>445000.25</v>
      </c>
      <c r="H89" s="160">
        <f t="shared" si="16"/>
        <v>0</v>
      </c>
      <c r="I89" s="160">
        <f t="shared" si="16"/>
        <v>-1796.75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6373</v>
      </c>
      <c r="E91" s="160">
        <f t="shared" si="17"/>
        <v>593612.56289829139</v>
      </c>
      <c r="F91" s="160">
        <f t="shared" si="17"/>
        <v>-300</v>
      </c>
      <c r="G91" s="160">
        <f t="shared" si="17"/>
        <v>10551806.719999986</v>
      </c>
      <c r="H91" s="160">
        <f t="shared" si="17"/>
        <v>-6673</v>
      </c>
      <c r="I91" s="160">
        <f t="shared" si="17"/>
        <v>9958194.1571017019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-454.09000000000378</v>
      </c>
      <c r="H54" s="60">
        <f>F54-D54</f>
        <v>0</v>
      </c>
      <c r="I54" s="38">
        <f>G54-E54</f>
        <v>-454.09000000000378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-454.09000000000378</v>
      </c>
      <c r="H56" s="61">
        <f t="shared" si="10"/>
        <v>0</v>
      </c>
      <c r="I56" s="39">
        <f t="shared" si="10"/>
        <v>-454.09000000000378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-647670.17189920228</v>
      </c>
      <c r="F70" s="60">
        <f>BUG_GL!D70</f>
        <v>0</v>
      </c>
      <c r="G70" s="38">
        <f>BUG_GL!E70</f>
        <v>-647670</v>
      </c>
      <c r="H70" s="60">
        <f>F70-D70</f>
        <v>0</v>
      </c>
      <c r="I70" s="38">
        <f>G70-E70</f>
        <v>0.17189920227974653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649880</v>
      </c>
      <c r="F71" s="60">
        <f>BUG_GL!D71</f>
        <v>0</v>
      </c>
      <c r="G71" s="38">
        <f>BUG_GL!E71</f>
        <v>649880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2209.8281007977203</v>
      </c>
      <c r="F72" s="69">
        <f t="shared" si="13"/>
        <v>0</v>
      </c>
      <c r="G72" s="70">
        <f t="shared" si="13"/>
        <v>2210</v>
      </c>
      <c r="H72" s="69">
        <f t="shared" si="13"/>
        <v>0</v>
      </c>
      <c r="I72" s="70">
        <f t="shared" si="13"/>
        <v>0.17189920227974653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2209.8281007977203</v>
      </c>
      <c r="F82" s="109">
        <f>F16+F24+F29+F36+F43+F45+F47+F49</f>
        <v>0</v>
      </c>
      <c r="G82" s="110">
        <f>SUM(G72:G81)+G16+G24+G29+G36+G43+G45+G47+G49+G51+G56+G61+G66</f>
        <v>1755.9099999999962</v>
      </c>
      <c r="H82" s="109">
        <f>H16+H24+H29+H36+H43+H45+H47+H49</f>
        <v>0</v>
      </c>
      <c r="I82" s="110">
        <f>SUM(I72:I81)+I16+I24+I29+I36+I43+I45+I47+I49+I51+I56+I61+I66</f>
        <v>-453.91810079772404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I634" workbookViewId="0">
      <selection activeCell="O653" sqref="O653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14.1406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216</v>
      </c>
      <c r="F3" s="197" t="s">
        <v>217</v>
      </c>
      <c r="G3" s="203" t="s">
        <v>216</v>
      </c>
      <c r="H3" s="197" t="s">
        <v>217</v>
      </c>
      <c r="I3" s="203" t="s">
        <v>216</v>
      </c>
      <c r="J3" s="197" t="s">
        <v>217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129325</v>
      </c>
      <c r="F4" s="199">
        <v>377758.33</v>
      </c>
      <c r="G4" s="200">
        <v>2132</v>
      </c>
      <c r="H4" s="199">
        <v>6227.57</v>
      </c>
      <c r="I4" s="200">
        <v>0</v>
      </c>
      <c r="J4" s="199">
        <v>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3600</v>
      </c>
      <c r="F9" s="199">
        <v>10195.200000000001</v>
      </c>
      <c r="G9" s="200">
        <v>-3600</v>
      </c>
      <c r="H9" s="199">
        <v>-10195.200000000001</v>
      </c>
      <c r="I9" s="200">
        <v>0</v>
      </c>
      <c r="J9" s="199">
        <v>0</v>
      </c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-132925</v>
      </c>
      <c r="F15" s="199">
        <v>-383256.62</v>
      </c>
      <c r="G15" s="200">
        <v>1468</v>
      </c>
      <c r="H15" s="199">
        <v>2031.32</v>
      </c>
      <c r="I15" s="200">
        <v>0</v>
      </c>
      <c r="J15" s="199">
        <v>0</v>
      </c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0</v>
      </c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1668.8</v>
      </c>
      <c r="I44" s="200">
        <v>0</v>
      </c>
      <c r="J44" s="199">
        <v>0</v>
      </c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>
        <v>0</v>
      </c>
      <c r="J49" s="199">
        <v>0</v>
      </c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>
        <v>0</v>
      </c>
      <c r="J53" s="199">
        <v>0</v>
      </c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584028</v>
      </c>
      <c r="F54" s="199">
        <v>1535409.61</v>
      </c>
      <c r="G54" s="200">
        <v>0</v>
      </c>
      <c r="H54" s="199">
        <v>-359298.04</v>
      </c>
      <c r="I54" s="200">
        <v>0</v>
      </c>
      <c r="J54" s="199">
        <v>0</v>
      </c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-344028</v>
      </c>
      <c r="F55" s="199">
        <v>-904449.61</v>
      </c>
      <c r="G55" s="200">
        <v>0</v>
      </c>
      <c r="H55" s="199">
        <v>421651.24</v>
      </c>
      <c r="I55" s="200">
        <v>0</v>
      </c>
      <c r="J55" s="199">
        <v>0</v>
      </c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-240000</v>
      </c>
      <c r="F56" s="199">
        <v>-658080</v>
      </c>
      <c r="G56" s="200">
        <v>0</v>
      </c>
      <c r="H56" s="199">
        <v>-18480</v>
      </c>
      <c r="I56" s="200">
        <v>0</v>
      </c>
      <c r="J56" s="199">
        <v>0</v>
      </c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>
        <v>0</v>
      </c>
      <c r="H60" s="199">
        <v>0</v>
      </c>
      <c r="I60" s="200">
        <v>0</v>
      </c>
      <c r="J60" s="199">
        <v>0</v>
      </c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>
        <v>0</v>
      </c>
      <c r="H61" s="199">
        <v>0</v>
      </c>
      <c r="I61" s="200">
        <v>0</v>
      </c>
      <c r="J61" s="199">
        <v>0</v>
      </c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>
        <v>0</v>
      </c>
      <c r="H63" s="199">
        <v>0</v>
      </c>
      <c r="I63" s="200">
        <v>0</v>
      </c>
      <c r="J63" s="199">
        <v>0</v>
      </c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>
        <v>0</v>
      </c>
      <c r="H65" s="199">
        <v>0</v>
      </c>
      <c r="I65" s="200">
        <v>0</v>
      </c>
      <c r="J65" s="199">
        <v>0</v>
      </c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>
        <v>0</v>
      </c>
      <c r="H66" s="199">
        <v>0</v>
      </c>
      <c r="I66" s="200">
        <v>0</v>
      </c>
      <c r="J66" s="199">
        <v>0</v>
      </c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240000</v>
      </c>
      <c r="F69" s="199">
        <v>0</v>
      </c>
      <c r="G69" s="200">
        <v>0</v>
      </c>
      <c r="H69" s="199">
        <v>0</v>
      </c>
      <c r="I69" s="200">
        <v>0</v>
      </c>
      <c r="J69" s="199">
        <v>0</v>
      </c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-3410160</v>
      </c>
      <c r="F71" s="199">
        <v>0</v>
      </c>
      <c r="G71" s="200">
        <v>0</v>
      </c>
      <c r="H71" s="199">
        <v>0</v>
      </c>
      <c r="I71" s="200">
        <v>0</v>
      </c>
      <c r="J71" s="199">
        <v>0</v>
      </c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>
        <v>0</v>
      </c>
      <c r="H72" s="199">
        <v>0</v>
      </c>
      <c r="I72" s="200">
        <v>0</v>
      </c>
      <c r="J72" s="199">
        <v>0</v>
      </c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>
        <v>0</v>
      </c>
      <c r="H124" s="199">
        <v>0</v>
      </c>
      <c r="I124" s="200">
        <v>0</v>
      </c>
      <c r="J124" s="199">
        <v>0</v>
      </c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>
        <v>0</v>
      </c>
      <c r="H126" s="199">
        <v>0</v>
      </c>
      <c r="I126" s="200">
        <v>0</v>
      </c>
      <c r="J126" s="199">
        <v>0</v>
      </c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>
        <v>0</v>
      </c>
      <c r="H128" s="199">
        <v>0</v>
      </c>
      <c r="I128" s="200">
        <v>0</v>
      </c>
      <c r="J128" s="199">
        <v>0</v>
      </c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>
        <v>0</v>
      </c>
      <c r="H129" s="199">
        <v>0</v>
      </c>
      <c r="I129" s="200">
        <v>0</v>
      </c>
      <c r="J129" s="199">
        <v>0</v>
      </c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>
        <v>0</v>
      </c>
      <c r="H131" s="199">
        <v>0</v>
      </c>
      <c r="I131" s="200">
        <v>0</v>
      </c>
      <c r="J131" s="199">
        <v>0</v>
      </c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>
        <v>0</v>
      </c>
      <c r="H141" s="199">
        <v>0</v>
      </c>
      <c r="I141" s="200">
        <v>0</v>
      </c>
      <c r="J141" s="199">
        <v>0</v>
      </c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>
        <v>0</v>
      </c>
      <c r="H145" s="199">
        <v>0</v>
      </c>
      <c r="I145" s="200">
        <v>0</v>
      </c>
      <c r="J145" s="199">
        <v>0</v>
      </c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-2638742</v>
      </c>
      <c r="F147" s="199">
        <v>-35336.33</v>
      </c>
      <c r="G147" s="200">
        <v>18623</v>
      </c>
      <c r="H147" s="199">
        <v>-2429.2600000000002</v>
      </c>
      <c r="I147" s="200">
        <v>2620119</v>
      </c>
      <c r="J147" s="199">
        <v>37311.5</v>
      </c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-252908.41</v>
      </c>
      <c r="G148" s="200">
        <v>0</v>
      </c>
      <c r="H148" s="199">
        <v>252908.41</v>
      </c>
      <c r="I148" s="200">
        <v>0</v>
      </c>
      <c r="J148" s="199">
        <v>0</v>
      </c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76422069</v>
      </c>
      <c r="F164" s="199">
        <v>220212057.03999999</v>
      </c>
      <c r="G164" s="200">
        <v>1774960</v>
      </c>
      <c r="H164" s="199">
        <v>5306923.37</v>
      </c>
      <c r="I164" s="200">
        <v>639974</v>
      </c>
      <c r="J164" s="199">
        <v>-2647908.11</v>
      </c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5026105</v>
      </c>
      <c r="F166" s="199">
        <v>13260580</v>
      </c>
      <c r="G166" s="200">
        <v>0</v>
      </c>
      <c r="H166" s="199">
        <v>0</v>
      </c>
      <c r="I166" s="200">
        <v>46080193</v>
      </c>
      <c r="J166" s="199">
        <v>136253652</v>
      </c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967659</v>
      </c>
      <c r="G168" s="200">
        <v>0</v>
      </c>
      <c r="H168" s="199">
        <v>-326020</v>
      </c>
      <c r="I168" s="200">
        <v>0</v>
      </c>
      <c r="J168" s="199">
        <v>0</v>
      </c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-88236881</v>
      </c>
      <c r="F169" s="199">
        <v>-252135168.25000003</v>
      </c>
      <c r="G169" s="200">
        <v>-235849</v>
      </c>
      <c r="H169" s="199">
        <v>-574630.17000000004</v>
      </c>
      <c r="I169" s="200">
        <v>3157</v>
      </c>
      <c r="J169" s="199">
        <v>90483.740000000224</v>
      </c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-3896461</v>
      </c>
      <c r="F171" s="199">
        <v>-9935281</v>
      </c>
      <c r="G171" s="200">
        <v>0</v>
      </c>
      <c r="H171" s="199">
        <v>0</v>
      </c>
      <c r="I171" s="200">
        <v>-35922907</v>
      </c>
      <c r="J171" s="199">
        <v>-107534296</v>
      </c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612064</v>
      </c>
      <c r="F173" s="199">
        <v>1733365.2479999999</v>
      </c>
      <c r="G173" s="200">
        <v>-7693</v>
      </c>
      <c r="H173" s="199">
        <v>-21786.576000000001</v>
      </c>
      <c r="I173" s="200">
        <v>-173063</v>
      </c>
      <c r="J173" s="199">
        <v>-490114.41600000003</v>
      </c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227250</v>
      </c>
      <c r="F174" s="199">
        <v>665077.5</v>
      </c>
      <c r="G174" s="200">
        <v>0</v>
      </c>
      <c r="H174" s="199">
        <v>0</v>
      </c>
      <c r="I174" s="200">
        <v>-227250</v>
      </c>
      <c r="J174" s="199">
        <v>-665078</v>
      </c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-870820</v>
      </c>
      <c r="F175" s="199">
        <v>-2583664.92</v>
      </c>
      <c r="G175" s="200">
        <v>0</v>
      </c>
      <c r="H175" s="199">
        <v>0</v>
      </c>
      <c r="I175" s="200">
        <v>0</v>
      </c>
      <c r="J175" s="199">
        <v>0</v>
      </c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-441856</v>
      </c>
      <c r="F176" s="199">
        <v>-1251336.192</v>
      </c>
      <c r="G176" s="200">
        <v>-224494</v>
      </c>
      <c r="H176" s="199">
        <v>-635767.00800000003</v>
      </c>
      <c r="I176" s="200">
        <v>-11932</v>
      </c>
      <c r="J176" s="199">
        <v>-33791.423999999999</v>
      </c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-37889</v>
      </c>
      <c r="H177" s="199">
        <v>-112818.86</v>
      </c>
      <c r="I177" s="200">
        <v>0</v>
      </c>
      <c r="J177" s="199">
        <v>0</v>
      </c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164</v>
      </c>
      <c r="H178" s="199">
        <v>0</v>
      </c>
      <c r="I178" s="200">
        <v>4472</v>
      </c>
      <c r="J178" s="199">
        <v>13110.49</v>
      </c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779389</v>
      </c>
      <c r="F180" s="199">
        <v>2207229.65</v>
      </c>
      <c r="G180" s="200">
        <v>42128</v>
      </c>
      <c r="H180" s="199">
        <v>118945.67</v>
      </c>
      <c r="I180" s="200">
        <v>5</v>
      </c>
      <c r="J180" s="199">
        <v>14.16</v>
      </c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-522</v>
      </c>
      <c r="F181" s="199">
        <v>-1148.42</v>
      </c>
      <c r="G181" s="200">
        <v>-294700</v>
      </c>
      <c r="H181" s="199">
        <v>-0.02</v>
      </c>
      <c r="I181" s="200">
        <v>0</v>
      </c>
      <c r="J181" s="199">
        <v>0</v>
      </c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10379663</v>
      </c>
      <c r="F185" s="199">
        <v>29395205.616</v>
      </c>
      <c r="G185" s="200">
        <v>-1016627</v>
      </c>
      <c r="H185" s="199">
        <v>-2879087.6640000008</v>
      </c>
      <c r="I185" s="200">
        <v>-10392649</v>
      </c>
      <c r="J185" s="199">
        <v>-29431981.967999998</v>
      </c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-612064</v>
      </c>
      <c r="F186" s="199">
        <v>-1733365.2479999999</v>
      </c>
      <c r="G186" s="200">
        <v>7693</v>
      </c>
      <c r="H186" s="199">
        <v>21786.576000000001</v>
      </c>
      <c r="I186" s="200">
        <v>173063</v>
      </c>
      <c r="J186" s="199">
        <v>490114.41600000003</v>
      </c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-58503828</v>
      </c>
      <c r="F187" s="199">
        <v>-441645.88</v>
      </c>
      <c r="G187" s="200">
        <v>-6537421</v>
      </c>
      <c r="H187" s="199">
        <v>46551.47</v>
      </c>
      <c r="I187" s="200">
        <v>-1367828</v>
      </c>
      <c r="J187" s="199">
        <v>578381.63</v>
      </c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-2148564.0699999998</v>
      </c>
      <c r="G188" s="200">
        <v>0</v>
      </c>
      <c r="H188" s="199">
        <v>417082.06</v>
      </c>
      <c r="I188" s="200">
        <v>0</v>
      </c>
      <c r="J188" s="199">
        <v>-10916.12</v>
      </c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0</v>
      </c>
      <c r="G198" s="200">
        <v>0</v>
      </c>
      <c r="H198" s="199">
        <v>-147.5</v>
      </c>
      <c r="I198" s="200">
        <v>0</v>
      </c>
      <c r="J198" s="199">
        <v>312.83</v>
      </c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3279504</v>
      </c>
      <c r="F204" s="199">
        <v>8509128.7100000009</v>
      </c>
      <c r="G204" s="200">
        <v>1025638</v>
      </c>
      <c r="H204" s="199">
        <v>3132375.03</v>
      </c>
      <c r="I204" s="200">
        <v>-1039465</v>
      </c>
      <c r="J204" s="199">
        <v>-3168809.36</v>
      </c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1296141</v>
      </c>
      <c r="F206" s="199">
        <v>3589510</v>
      </c>
      <c r="G206" s="200">
        <v>0</v>
      </c>
      <c r="H206" s="199">
        <v>0</v>
      </c>
      <c r="I206" s="200">
        <v>3159966</v>
      </c>
      <c r="J206" s="199">
        <v>8641599</v>
      </c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>
        <v>0</v>
      </c>
      <c r="H208" s="199">
        <v>0</v>
      </c>
      <c r="I208" s="200">
        <v>0</v>
      </c>
      <c r="J208" s="199">
        <v>0</v>
      </c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-4874924</v>
      </c>
      <c r="F209" s="199">
        <v>-11808225.390000001</v>
      </c>
      <c r="G209" s="200">
        <v>417699</v>
      </c>
      <c r="H209" s="199">
        <v>966273.53</v>
      </c>
      <c r="I209" s="200">
        <v>-45113</v>
      </c>
      <c r="J209" s="199">
        <v>-120226.95</v>
      </c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-116050</v>
      </c>
      <c r="F211" s="199">
        <v>-312142</v>
      </c>
      <c r="G211" s="200">
        <v>0</v>
      </c>
      <c r="H211" s="199">
        <v>0</v>
      </c>
      <c r="I211" s="200">
        <v>-3159325</v>
      </c>
      <c r="J211" s="199">
        <v>-8649617</v>
      </c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>
        <v>0</v>
      </c>
      <c r="H213" s="199">
        <v>0</v>
      </c>
      <c r="I213" s="200">
        <v>0</v>
      </c>
      <c r="J213" s="199">
        <v>0</v>
      </c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>
        <v>-70</v>
      </c>
      <c r="H216" s="199">
        <v>-177.31</v>
      </c>
      <c r="I216" s="200">
        <v>0</v>
      </c>
      <c r="J216" s="199">
        <v>0</v>
      </c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415329</v>
      </c>
      <c r="F225" s="199">
        <v>1052028.3570000001</v>
      </c>
      <c r="G225" s="200">
        <v>-1443267</v>
      </c>
      <c r="H225" s="199">
        <v>-3655795.3109999998</v>
      </c>
      <c r="I225" s="200">
        <v>1083937</v>
      </c>
      <c r="J225" s="199">
        <v>2745612.4210000001</v>
      </c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>
        <v>0</v>
      </c>
      <c r="H226" s="199">
        <v>0</v>
      </c>
      <c r="I226" s="200">
        <v>0</v>
      </c>
      <c r="J226" s="199">
        <v>0</v>
      </c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-10099964</v>
      </c>
      <c r="F227" s="199">
        <v>-424711.75</v>
      </c>
      <c r="G227" s="200">
        <v>479885</v>
      </c>
      <c r="H227" s="199">
        <v>8905.31</v>
      </c>
      <c r="I227" s="200">
        <v>-2497</v>
      </c>
      <c r="J227" s="199">
        <v>141132.60999999999</v>
      </c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-684197.48</v>
      </c>
      <c r="G228" s="200">
        <v>0</v>
      </c>
      <c r="H228" s="199">
        <v>-5664.13</v>
      </c>
      <c r="I228" s="200">
        <v>0</v>
      </c>
      <c r="J228" s="199">
        <v>0</v>
      </c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183927120</v>
      </c>
      <c r="F244" s="199">
        <v>541881788.14999998</v>
      </c>
      <c r="G244" s="200">
        <v>374910</v>
      </c>
      <c r="H244" s="199">
        <v>3147063.1</v>
      </c>
      <c r="I244" s="200">
        <v>-61265714</v>
      </c>
      <c r="J244" s="199">
        <v>-191221541.93000001</v>
      </c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6353450</v>
      </c>
      <c r="F246" s="199">
        <v>20666392</v>
      </c>
      <c r="G246" s="200">
        <v>0</v>
      </c>
      <c r="H246" s="199">
        <v>0</v>
      </c>
      <c r="I246" s="200">
        <v>75078097</v>
      </c>
      <c r="J246" s="199">
        <v>228199646</v>
      </c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3790661.5</v>
      </c>
      <c r="G248" s="200">
        <v>0</v>
      </c>
      <c r="H248" s="199">
        <v>-281493.94</v>
      </c>
      <c r="I248" s="200">
        <v>0</v>
      </c>
      <c r="J248" s="199">
        <v>-326.58999999999997</v>
      </c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-181587399</v>
      </c>
      <c r="F249" s="199">
        <v>-528887296.08999997</v>
      </c>
      <c r="G249" s="200">
        <v>-1779844</v>
      </c>
      <c r="H249" s="199">
        <v>-5103724.9400000004</v>
      </c>
      <c r="I249" s="200">
        <v>53995444</v>
      </c>
      <c r="J249" s="199">
        <v>162616508.44999999</v>
      </c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-1093147</v>
      </c>
      <c r="F251" s="199">
        <v>-3324279</v>
      </c>
      <c r="G251" s="200">
        <v>0</v>
      </c>
      <c r="H251" s="199">
        <v>0</v>
      </c>
      <c r="I251" s="200">
        <v>-75174609</v>
      </c>
      <c r="J251" s="199">
        <v>-228521355</v>
      </c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899719</v>
      </c>
      <c r="F253" s="199">
        <v>2536307.861</v>
      </c>
      <c r="G253" s="200">
        <v>-184666</v>
      </c>
      <c r="H253" s="199">
        <v>-520573.45400000003</v>
      </c>
      <c r="I253" s="200">
        <v>-186160</v>
      </c>
      <c r="J253" s="199">
        <v>-436062.234</v>
      </c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104028</v>
      </c>
      <c r="F254" s="199">
        <v>273489.61</v>
      </c>
      <c r="G254" s="200">
        <v>0</v>
      </c>
      <c r="H254" s="199">
        <v>0</v>
      </c>
      <c r="I254" s="200">
        <v>0</v>
      </c>
      <c r="J254" s="199">
        <v>0</v>
      </c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-1329379</v>
      </c>
      <c r="F255" s="199">
        <v>-3844634.06</v>
      </c>
      <c r="G255" s="200">
        <v>-3549</v>
      </c>
      <c r="H255" s="199">
        <v>-10220.950000000001</v>
      </c>
      <c r="I255" s="200">
        <v>0</v>
      </c>
      <c r="J255" s="199">
        <v>0</v>
      </c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-36389</v>
      </c>
      <c r="F256" s="199">
        <v>-102580.591</v>
      </c>
      <c r="G256" s="200">
        <v>-1812918</v>
      </c>
      <c r="H256" s="199">
        <v>-5110615.8420000002</v>
      </c>
      <c r="I256" s="200">
        <v>948188</v>
      </c>
      <c r="J256" s="199">
        <v>2640320.2620000001</v>
      </c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-287930</v>
      </c>
      <c r="H257" s="199">
        <v>-863600.1</v>
      </c>
      <c r="I257" s="200">
        <v>-129683</v>
      </c>
      <c r="J257" s="199">
        <v>-401773.04</v>
      </c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220850</v>
      </c>
      <c r="H258" s="199">
        <v>641401.30000000005</v>
      </c>
      <c r="I258" s="200">
        <v>103314</v>
      </c>
      <c r="J258" s="199">
        <v>306150.32</v>
      </c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0</v>
      </c>
      <c r="J259" s="199">
        <v>0</v>
      </c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644794</v>
      </c>
      <c r="F260" s="199">
        <v>1817674.29</v>
      </c>
      <c r="G260" s="200">
        <v>318786</v>
      </c>
      <c r="H260" s="199">
        <v>898657.74</v>
      </c>
      <c r="I260" s="200">
        <v>-37110</v>
      </c>
      <c r="J260" s="199">
        <v>-104613.09</v>
      </c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-136178</v>
      </c>
      <c r="F261" s="199">
        <v>-352887.76</v>
      </c>
      <c r="G261" s="200">
        <v>-325678</v>
      </c>
      <c r="H261" s="199">
        <v>131930.32</v>
      </c>
      <c r="I261" s="200">
        <v>70007</v>
      </c>
      <c r="J261" s="199">
        <v>0.02</v>
      </c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-7746619</v>
      </c>
      <c r="F265" s="199">
        <v>-21837718.960999999</v>
      </c>
      <c r="G265" s="200">
        <v>3480039</v>
      </c>
      <c r="H265" s="199">
        <v>9810229.9409999996</v>
      </c>
      <c r="I265" s="200">
        <v>6598226</v>
      </c>
      <c r="J265" s="199">
        <v>18600399.094000001</v>
      </c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-899719</v>
      </c>
      <c r="F266" s="199">
        <v>-2536307.861</v>
      </c>
      <c r="G266" s="200">
        <v>184666</v>
      </c>
      <c r="H266" s="199">
        <v>520573.45400000003</v>
      </c>
      <c r="I266" s="200">
        <v>3286</v>
      </c>
      <c r="J266" s="199">
        <v>9263.2340000000004</v>
      </c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-142190971</v>
      </c>
      <c r="F267" s="199">
        <v>-2426022.89</v>
      </c>
      <c r="G267" s="200">
        <v>15596564</v>
      </c>
      <c r="H267" s="199">
        <v>391731.19</v>
      </c>
      <c r="I267" s="200">
        <v>-2090517</v>
      </c>
      <c r="J267" s="199">
        <v>275492.09000000003</v>
      </c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-7307896.2800000003</v>
      </c>
      <c r="G268" s="200">
        <v>0</v>
      </c>
      <c r="H268" s="199">
        <v>107491.96</v>
      </c>
      <c r="I268" s="200">
        <v>0</v>
      </c>
      <c r="J268" s="199">
        <v>10741.81</v>
      </c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58564.91</v>
      </c>
      <c r="G269" s="200">
        <v>0</v>
      </c>
      <c r="H269" s="199">
        <v>6170.59</v>
      </c>
      <c r="I269" s="200">
        <v>0</v>
      </c>
      <c r="J269" s="199">
        <v>0</v>
      </c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15.5</v>
      </c>
      <c r="G278" s="200">
        <v>0</v>
      </c>
      <c r="H278" s="199">
        <v>-75</v>
      </c>
      <c r="I278" s="200">
        <v>0</v>
      </c>
      <c r="J278" s="199">
        <v>37240.26</v>
      </c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-7479.62</v>
      </c>
      <c r="G283" s="200">
        <v>0</v>
      </c>
      <c r="H283" s="199">
        <v>240191.34</v>
      </c>
      <c r="I283" s="200">
        <v>0</v>
      </c>
      <c r="J283" s="199">
        <v>0</v>
      </c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30276842</v>
      </c>
      <c r="F284" s="199">
        <v>84890918.469999999</v>
      </c>
      <c r="G284" s="200">
        <v>596087</v>
      </c>
      <c r="H284" s="199">
        <v>1567813.19</v>
      </c>
      <c r="I284" s="200">
        <v>0</v>
      </c>
      <c r="J284" s="199">
        <v>0</v>
      </c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3012106</v>
      </c>
      <c r="F286" s="199">
        <v>9261643</v>
      </c>
      <c r="G286" s="200">
        <v>0</v>
      </c>
      <c r="H286" s="199">
        <v>0</v>
      </c>
      <c r="I286" s="200">
        <v>528</v>
      </c>
      <c r="J286" s="199">
        <v>56700</v>
      </c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-32466280</v>
      </c>
      <c r="F289" s="199">
        <v>-85216086.359999999</v>
      </c>
      <c r="G289" s="200">
        <v>-713781</v>
      </c>
      <c r="H289" s="199">
        <v>-3038039.25</v>
      </c>
      <c r="I289" s="200">
        <v>-100</v>
      </c>
      <c r="J289" s="199">
        <v>50096.32</v>
      </c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-432725</v>
      </c>
      <c r="F291" s="199">
        <v>-1192429</v>
      </c>
      <c r="G291" s="200">
        <v>0</v>
      </c>
      <c r="H291" s="199">
        <v>0</v>
      </c>
      <c r="I291" s="200">
        <v>-364432</v>
      </c>
      <c r="J291" s="199">
        <v>-1261544</v>
      </c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228069</v>
      </c>
      <c r="F293" s="199">
        <v>738943.56</v>
      </c>
      <c r="G293" s="200">
        <v>18770</v>
      </c>
      <c r="H293" s="199">
        <v>60814.8</v>
      </c>
      <c r="I293" s="200">
        <v>0</v>
      </c>
      <c r="J293" s="199">
        <v>0</v>
      </c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272358</v>
      </c>
      <c r="F296" s="199">
        <v>882439.92</v>
      </c>
      <c r="G296" s="200">
        <v>257504</v>
      </c>
      <c r="H296" s="199">
        <v>834312.96</v>
      </c>
      <c r="I296" s="200">
        <v>505670</v>
      </c>
      <c r="J296" s="199">
        <v>1638370.8</v>
      </c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-890370</v>
      </c>
      <c r="F305" s="199">
        <v>-2884798.8</v>
      </c>
      <c r="G305" s="200">
        <v>-158580</v>
      </c>
      <c r="H305" s="199">
        <v>-513799.2</v>
      </c>
      <c r="I305" s="200">
        <v>-141666</v>
      </c>
      <c r="J305" s="199">
        <v>-458997.84</v>
      </c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-228069</v>
      </c>
      <c r="F306" s="199">
        <v>-738943.56</v>
      </c>
      <c r="G306" s="200">
        <v>-18770</v>
      </c>
      <c r="H306" s="199">
        <v>-60814.8</v>
      </c>
      <c r="I306" s="200">
        <v>0</v>
      </c>
      <c r="J306" s="199">
        <v>0</v>
      </c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-3943286</v>
      </c>
      <c r="F307" s="199">
        <v>-11700.25</v>
      </c>
      <c r="G307" s="200">
        <v>-278968</v>
      </c>
      <c r="H307" s="199">
        <v>-17720.319999999949</v>
      </c>
      <c r="I307" s="200">
        <v>0</v>
      </c>
      <c r="J307" s="199">
        <v>110.71</v>
      </c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0</v>
      </c>
      <c r="G318" s="200">
        <v>0</v>
      </c>
      <c r="H318" s="199">
        <v>0</v>
      </c>
      <c r="I318" s="200">
        <v>0</v>
      </c>
      <c r="J318" s="199">
        <v>0</v>
      </c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12265122</v>
      </c>
      <c r="F324" s="199">
        <v>36906147.18</v>
      </c>
      <c r="G324" s="200">
        <v>684297</v>
      </c>
      <c r="H324" s="199">
        <v>1863792.58</v>
      </c>
      <c r="I324" s="200">
        <v>0</v>
      </c>
      <c r="J324" s="199">
        <v>0</v>
      </c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24820</v>
      </c>
      <c r="F326" s="199">
        <v>76449</v>
      </c>
      <c r="G326" s="200">
        <v>0</v>
      </c>
      <c r="H326" s="199">
        <v>0</v>
      </c>
      <c r="I326" s="200">
        <v>19699445</v>
      </c>
      <c r="J326" s="199">
        <v>59492876</v>
      </c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3029635</v>
      </c>
      <c r="G328" s="200">
        <v>0</v>
      </c>
      <c r="H328" s="199">
        <v>-1357422</v>
      </c>
      <c r="I328" s="200">
        <v>0</v>
      </c>
      <c r="J328" s="199">
        <v>0</v>
      </c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-4424669</v>
      </c>
      <c r="F329" s="199">
        <v>-12769399.32</v>
      </c>
      <c r="G329" s="200">
        <v>36013</v>
      </c>
      <c r="H329" s="199">
        <v>102976.76</v>
      </c>
      <c r="I329" s="200">
        <v>155</v>
      </c>
      <c r="J329" s="199">
        <v>435.94</v>
      </c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0</v>
      </c>
      <c r="F331" s="199">
        <v>0</v>
      </c>
      <c r="G331" s="200">
        <v>0</v>
      </c>
      <c r="H331" s="199">
        <v>0</v>
      </c>
      <c r="I331" s="200">
        <v>-28492624</v>
      </c>
      <c r="J331" s="199">
        <v>-84855857</v>
      </c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174260</v>
      </c>
      <c r="J333" s="199">
        <v>495316.62400000001</v>
      </c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-7865273</v>
      </c>
      <c r="F345" s="199">
        <v>-22356251.975200001</v>
      </c>
      <c r="G345" s="200">
        <v>-720310</v>
      </c>
      <c r="H345" s="199">
        <v>-2047409.1439999975</v>
      </c>
      <c r="I345" s="200">
        <v>8618764</v>
      </c>
      <c r="J345" s="199">
        <v>24497974.7936</v>
      </c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>
        <v>0</v>
      </c>
      <c r="H346" s="199">
        <v>0</v>
      </c>
      <c r="I346" s="200">
        <v>-174260</v>
      </c>
      <c r="J346" s="199">
        <v>-495316.62400000001</v>
      </c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-3890042</v>
      </c>
      <c r="F347" s="199">
        <v>-65367.17</v>
      </c>
      <c r="G347" s="200">
        <v>10016</v>
      </c>
      <c r="H347" s="199">
        <v>19250.400000000001</v>
      </c>
      <c r="I347" s="200">
        <v>0</v>
      </c>
      <c r="J347" s="199">
        <v>0</v>
      </c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-1660260</v>
      </c>
      <c r="G348" s="200">
        <v>0</v>
      </c>
      <c r="H348" s="199">
        <v>-11952.87</v>
      </c>
      <c r="I348" s="200">
        <v>0</v>
      </c>
      <c r="J348" s="199">
        <v>0</v>
      </c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5216570</v>
      </c>
      <c r="F404" s="199">
        <v>21559314.649999999</v>
      </c>
      <c r="G404" s="200">
        <v>136947</v>
      </c>
      <c r="H404" s="199">
        <v>-5123705.54</v>
      </c>
      <c r="I404" s="200">
        <v>0</v>
      </c>
      <c r="J404" s="199">
        <v>0</v>
      </c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754465</v>
      </c>
      <c r="F406" s="199">
        <v>2243236</v>
      </c>
      <c r="G406" s="200">
        <v>0</v>
      </c>
      <c r="H406" s="199">
        <v>0</v>
      </c>
      <c r="I406" s="200">
        <v>5820272</v>
      </c>
      <c r="J406" s="199">
        <v>18225171</v>
      </c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-766800</v>
      </c>
      <c r="F409" s="199">
        <v>-2729804.19</v>
      </c>
      <c r="G409" s="200">
        <v>-85200</v>
      </c>
      <c r="H409" s="199">
        <v>-276657.90000000002</v>
      </c>
      <c r="I409" s="200">
        <v>0</v>
      </c>
      <c r="J409" s="199">
        <v>647377.98</v>
      </c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-3726515</v>
      </c>
      <c r="F411" s="199">
        <v>-11137301</v>
      </c>
      <c r="G411" s="200">
        <v>0</v>
      </c>
      <c r="H411" s="199">
        <v>0</v>
      </c>
      <c r="I411" s="200">
        <v>-6955945</v>
      </c>
      <c r="J411" s="199">
        <v>-20828600</v>
      </c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-1477720</v>
      </c>
      <c r="F425" s="199">
        <v>-4187858.48</v>
      </c>
      <c r="G425" s="200">
        <v>-51747</v>
      </c>
      <c r="H425" s="199">
        <v>-146650.99800000014</v>
      </c>
      <c r="I425" s="200">
        <v>1135673</v>
      </c>
      <c r="J425" s="199">
        <v>3218497.2820000001</v>
      </c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-647377.98</v>
      </c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11345962</v>
      </c>
      <c r="F444" s="199">
        <v>33935424.57</v>
      </c>
      <c r="G444" s="200">
        <v>-668265</v>
      </c>
      <c r="H444" s="199">
        <v>-2204263.38</v>
      </c>
      <c r="I444" s="200">
        <v>180174</v>
      </c>
      <c r="J444" s="199">
        <v>515162.02</v>
      </c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0</v>
      </c>
      <c r="F446" s="199">
        <v>0</v>
      </c>
      <c r="G446" s="200">
        <v>0</v>
      </c>
      <c r="H446" s="199">
        <v>0</v>
      </c>
      <c r="I446" s="200">
        <v>13244471</v>
      </c>
      <c r="J446" s="199">
        <v>39588677</v>
      </c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1464000</v>
      </c>
      <c r="G448" s="200">
        <v>0</v>
      </c>
      <c r="H448" s="199">
        <v>0</v>
      </c>
      <c r="I448" s="200">
        <v>0</v>
      </c>
      <c r="J448" s="199">
        <v>0</v>
      </c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-5024151</v>
      </c>
      <c r="F449" s="199">
        <v>-14236720.289999999</v>
      </c>
      <c r="G449" s="200">
        <v>-292606</v>
      </c>
      <c r="H449" s="199">
        <v>-898004.74</v>
      </c>
      <c r="I449" s="200">
        <v>-185737</v>
      </c>
      <c r="J449" s="199">
        <v>-511802.72</v>
      </c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0</v>
      </c>
      <c r="F451" s="199">
        <v>0</v>
      </c>
      <c r="G451" s="200">
        <v>0</v>
      </c>
      <c r="H451" s="199">
        <v>0</v>
      </c>
      <c r="I451" s="200">
        <v>-13244471</v>
      </c>
      <c r="J451" s="199">
        <v>-39588677</v>
      </c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19303</v>
      </c>
      <c r="F453" s="199">
        <v>54666.095999999998</v>
      </c>
      <c r="G453" s="200">
        <v>2305</v>
      </c>
      <c r="H453" s="199">
        <v>6527.76</v>
      </c>
      <c r="I453" s="200">
        <v>0</v>
      </c>
      <c r="J453" s="199">
        <v>0</v>
      </c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12454020</v>
      </c>
      <c r="F454" s="199">
        <v>37619180.450000003</v>
      </c>
      <c r="G454" s="200">
        <v>512421</v>
      </c>
      <c r="H454" s="199">
        <v>1464325.74</v>
      </c>
      <c r="I454" s="200">
        <v>-51028</v>
      </c>
      <c r="J454" s="199">
        <v>-167481.37</v>
      </c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-12826166</v>
      </c>
      <c r="F455" s="199">
        <v>-38656470.159999996</v>
      </c>
      <c r="G455" s="200">
        <v>-5417409</v>
      </c>
      <c r="H455" s="199">
        <v>-16282725.380000001</v>
      </c>
      <c r="I455" s="200">
        <v>31008</v>
      </c>
      <c r="J455" s="199">
        <v>89539.7</v>
      </c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-5480172</v>
      </c>
      <c r="F456" s="199">
        <v>-15519847.104</v>
      </c>
      <c r="G456" s="200">
        <v>5403793</v>
      </c>
      <c r="H456" s="199">
        <v>15303541.776000001</v>
      </c>
      <c r="I456" s="200">
        <v>25583</v>
      </c>
      <c r="J456" s="199">
        <v>72451.055999999997</v>
      </c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-27500</v>
      </c>
      <c r="F461" s="199">
        <v>-62152.27</v>
      </c>
      <c r="G461" s="200">
        <v>0</v>
      </c>
      <c r="H461" s="199">
        <v>0</v>
      </c>
      <c r="I461" s="200">
        <v>0</v>
      </c>
      <c r="J461" s="199">
        <v>0</v>
      </c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-461296</v>
      </c>
      <c r="F465" s="199">
        <v>-1306390.2720000001</v>
      </c>
      <c r="G465" s="200">
        <v>459761</v>
      </c>
      <c r="H465" s="199">
        <v>1302043.152</v>
      </c>
      <c r="I465" s="200">
        <v>0</v>
      </c>
      <c r="J465" s="199">
        <v>0</v>
      </c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-19303</v>
      </c>
      <c r="F466" s="199">
        <v>-54666.095999999998</v>
      </c>
      <c r="G466" s="200">
        <v>-2305</v>
      </c>
      <c r="H466" s="199">
        <v>-6527.76</v>
      </c>
      <c r="I466" s="200">
        <v>0</v>
      </c>
      <c r="J466" s="199">
        <v>0</v>
      </c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-12670271</v>
      </c>
      <c r="F467" s="199">
        <v>-386560.93</v>
      </c>
      <c r="G467" s="200">
        <v>-5769030</v>
      </c>
      <c r="H467" s="199">
        <v>-111294.39999999999</v>
      </c>
      <c r="I467" s="200">
        <v>-25000</v>
      </c>
      <c r="J467" s="199">
        <v>2271.44</v>
      </c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0</v>
      </c>
      <c r="G468" s="200">
        <v>0</v>
      </c>
      <c r="H468" s="199">
        <v>-93300</v>
      </c>
      <c r="I468" s="200">
        <v>0</v>
      </c>
      <c r="J468" s="199">
        <v>0</v>
      </c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-92.15</v>
      </c>
      <c r="G471" s="200">
        <v>0</v>
      </c>
      <c r="H471" s="199">
        <v>-583.67999999999995</v>
      </c>
      <c r="I471" s="200">
        <v>0</v>
      </c>
      <c r="J471" s="199">
        <v>0</v>
      </c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5</v>
      </c>
      <c r="I478" s="200">
        <v>0</v>
      </c>
      <c r="J478" s="199">
        <v>0</v>
      </c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41853491</v>
      </c>
      <c r="F484" s="199">
        <v>118042717.09999999</v>
      </c>
      <c r="G484" s="200">
        <v>4555</v>
      </c>
      <c r="H484" s="199">
        <v>165440.87</v>
      </c>
      <c r="I484" s="200">
        <v>-7376</v>
      </c>
      <c r="J484" s="199">
        <v>-686559.69</v>
      </c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116050</v>
      </c>
      <c r="F486" s="199">
        <v>312142</v>
      </c>
      <c r="G486" s="200">
        <v>0</v>
      </c>
      <c r="H486" s="199">
        <v>0</v>
      </c>
      <c r="I486" s="200">
        <v>13293122</v>
      </c>
      <c r="J486" s="199">
        <v>38445950</v>
      </c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1281163.02</v>
      </c>
      <c r="G488" s="200">
        <v>0</v>
      </c>
      <c r="H488" s="199">
        <v>-121712</v>
      </c>
      <c r="I488" s="200">
        <v>0</v>
      </c>
      <c r="J488" s="199">
        <v>0</v>
      </c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-43983657</v>
      </c>
      <c r="F489" s="199">
        <v>-123806314.95</v>
      </c>
      <c r="G489" s="200">
        <v>140456</v>
      </c>
      <c r="H489" s="199">
        <v>291314.01</v>
      </c>
      <c r="I489" s="200">
        <v>-254922</v>
      </c>
      <c r="J489" s="199">
        <v>-618340.92000000004</v>
      </c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-529373</v>
      </c>
      <c r="F491" s="199">
        <v>-1437809</v>
      </c>
      <c r="G491" s="200">
        <v>0</v>
      </c>
      <c r="H491" s="199">
        <v>0</v>
      </c>
      <c r="I491" s="200">
        <v>-13293749</v>
      </c>
      <c r="J491" s="199">
        <v>-38447040</v>
      </c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342923</v>
      </c>
      <c r="F493" s="199">
        <v>976301.78099999996</v>
      </c>
      <c r="G493" s="200">
        <v>2435</v>
      </c>
      <c r="H493" s="199">
        <v>6932.4449999999997</v>
      </c>
      <c r="I493" s="200">
        <v>0</v>
      </c>
      <c r="J493" s="199">
        <v>0</v>
      </c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2830237</v>
      </c>
      <c r="F494" s="199">
        <v>8182509.5999999996</v>
      </c>
      <c r="G494" s="200">
        <v>1177</v>
      </c>
      <c r="H494" s="199">
        <v>3389.76</v>
      </c>
      <c r="I494" s="200">
        <v>0</v>
      </c>
      <c r="J494" s="199">
        <v>0</v>
      </c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-45571</v>
      </c>
      <c r="F495" s="199">
        <v>-133842.87</v>
      </c>
      <c r="G495" s="200">
        <v>0</v>
      </c>
      <c r="H495" s="199">
        <v>0</v>
      </c>
      <c r="I495" s="200">
        <v>0</v>
      </c>
      <c r="J495" s="199">
        <v>0</v>
      </c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-62380</v>
      </c>
      <c r="F496" s="199">
        <v>-177595.86</v>
      </c>
      <c r="G496" s="200">
        <v>-157548</v>
      </c>
      <c r="H496" s="199">
        <v>-448539.15600000002</v>
      </c>
      <c r="I496" s="200">
        <v>238892</v>
      </c>
      <c r="J496" s="199">
        <v>680125.52399999998</v>
      </c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-8418</v>
      </c>
      <c r="H497" s="199">
        <v>-23191.59</v>
      </c>
      <c r="I497" s="200">
        <v>0</v>
      </c>
      <c r="J497" s="199">
        <v>0</v>
      </c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3</v>
      </c>
      <c r="H498" s="199">
        <v>0</v>
      </c>
      <c r="I498" s="200">
        <v>0</v>
      </c>
      <c r="J498" s="199">
        <v>0</v>
      </c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-729460</v>
      </c>
      <c r="J499" s="199">
        <v>0</v>
      </c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239738</v>
      </c>
      <c r="F500" s="199">
        <v>682534.08</v>
      </c>
      <c r="G500" s="200">
        <v>-2839</v>
      </c>
      <c r="H500" s="199">
        <v>-8082.63</v>
      </c>
      <c r="I500" s="200">
        <v>0</v>
      </c>
      <c r="J500" s="199">
        <v>0</v>
      </c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0</v>
      </c>
      <c r="F501" s="199">
        <v>0</v>
      </c>
      <c r="G501" s="200">
        <v>-729460</v>
      </c>
      <c r="H501" s="199">
        <v>-0.02</v>
      </c>
      <c r="I501" s="200">
        <v>729460</v>
      </c>
      <c r="J501" s="199">
        <v>0</v>
      </c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-761458</v>
      </c>
      <c r="F505" s="199">
        <v>-2167870.926</v>
      </c>
      <c r="G505" s="200">
        <v>749639</v>
      </c>
      <c r="H505" s="199">
        <v>2134222.233</v>
      </c>
      <c r="I505" s="200">
        <v>24033</v>
      </c>
      <c r="J505" s="199">
        <v>68421.951000000001</v>
      </c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-342923</v>
      </c>
      <c r="F506" s="199">
        <v>-976301.78099999996</v>
      </c>
      <c r="G506" s="200">
        <v>-2435</v>
      </c>
      <c r="H506" s="199">
        <v>-6932.4449999999997</v>
      </c>
      <c r="I506" s="200">
        <v>0</v>
      </c>
      <c r="J506" s="199">
        <v>0</v>
      </c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-25017750</v>
      </c>
      <c r="F507" s="199">
        <v>-464568.76</v>
      </c>
      <c r="G507" s="200">
        <v>2047631</v>
      </c>
      <c r="H507" s="199">
        <v>1965.1800000000112</v>
      </c>
      <c r="I507" s="200">
        <v>0</v>
      </c>
      <c r="J507" s="199">
        <v>669716.72</v>
      </c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-2388114.98</v>
      </c>
      <c r="G508" s="200">
        <v>0</v>
      </c>
      <c r="H508" s="199">
        <v>35689.019999999997</v>
      </c>
      <c r="I508" s="200">
        <v>0</v>
      </c>
      <c r="J508" s="199">
        <v>-4409</v>
      </c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-77.489999999999995</v>
      </c>
      <c r="G518" s="200">
        <v>0</v>
      </c>
      <c r="H518" s="199">
        <v>-709</v>
      </c>
      <c r="I518" s="200">
        <v>0</v>
      </c>
      <c r="J518" s="199">
        <v>0</v>
      </c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-6284</v>
      </c>
      <c r="I523" s="200">
        <v>0</v>
      </c>
      <c r="J523" s="199">
        <v>0</v>
      </c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</row>
    <row r="577" spans="1:10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</row>
    <row r="578" spans="1:10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</row>
    <row r="579" spans="1:10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</row>
    <row r="580" spans="1:10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</row>
    <row r="581" spans="1:10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</row>
    <row r="582" spans="1:10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</row>
    <row r="583" spans="1:10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</row>
    <row r="584" spans="1:10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</row>
    <row r="585" spans="1:10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</row>
    <row r="586" spans="1:10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</row>
    <row r="587" spans="1:10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</row>
    <row r="588" spans="1:10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</row>
    <row r="589" spans="1:10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</row>
    <row r="590" spans="1:10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</row>
    <row r="591" spans="1:10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</row>
    <row r="592" spans="1:10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</row>
    <row r="593" spans="1:10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</row>
    <row r="594" spans="1:10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</row>
    <row r="595" spans="1:10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</row>
    <row r="596" spans="1:10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</row>
    <row r="597" spans="1:10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</row>
    <row r="598" spans="1:10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</row>
    <row r="599" spans="1:10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</row>
    <row r="600" spans="1:10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</row>
    <row r="601" spans="1:10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</row>
    <row r="602" spans="1:10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</row>
    <row r="603" spans="1:10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</row>
    <row r="633" spans="4:31" x14ac:dyDescent="0.2">
      <c r="I633" s="207"/>
    </row>
    <row r="634" spans="4:31" x14ac:dyDescent="0.2">
      <c r="D634" s="33">
        <v>3515738</v>
      </c>
    </row>
    <row r="635" spans="4:31" x14ac:dyDescent="0.2">
      <c r="D635" s="226">
        <f>+G640+D634</f>
        <v>3846028.7080000006</v>
      </c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4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-288244.74</v>
      </c>
      <c r="H638" s="210">
        <f>BUG_GL!J82</f>
        <v>0</v>
      </c>
      <c r="I638" s="211">
        <f>BUG_GL!K82</f>
        <v>250479.15</v>
      </c>
      <c r="J638" s="210">
        <f>BUG_GL!L82</f>
        <v>0</v>
      </c>
      <c r="K638" s="210">
        <f>BUG_GL!M82</f>
        <v>-610358.5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139</v>
      </c>
      <c r="E639" s="209"/>
      <c r="F639" s="210">
        <f>CE_GL!H82</f>
        <v>0</v>
      </c>
      <c r="G639" s="212">
        <f>CE_GL!I82</f>
        <v>-1811499.9260000444</v>
      </c>
      <c r="H639" s="210">
        <f>CE_GL!J82</f>
        <v>0</v>
      </c>
      <c r="I639" s="211">
        <f>CE_GL!K82</f>
        <v>1450399.3479999993</v>
      </c>
      <c r="J639" s="210">
        <f>CE_GL!L82</f>
        <v>0</v>
      </c>
      <c r="K639" s="210">
        <f>CE_GL!M82</f>
        <v>-3362466.7719999989</v>
      </c>
      <c r="L639" s="210">
        <f>CE_GL!N82</f>
        <v>0</v>
      </c>
      <c r="M639" s="210">
        <f>CE_GL!O82</f>
        <v>8726346.9300000016</v>
      </c>
      <c r="N639" s="210">
        <f>CE_GL!P82</f>
        <v>0</v>
      </c>
      <c r="O639" s="210">
        <f>CE_GL!Q82</f>
        <v>4607.869999999999</v>
      </c>
      <c r="P639" s="210">
        <f>CE_GL!R82</f>
        <v>0</v>
      </c>
      <c r="Q639" s="210">
        <f>CE_GL!S82</f>
        <v>178591.27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330290.70800000045</v>
      </c>
      <c r="H640" s="210">
        <f>+'EAST-EGM-GL'!J82</f>
        <v>0</v>
      </c>
      <c r="I640" s="211">
        <f>+'EAST-EGM-GL'!K82</f>
        <v>37658.438999999227</v>
      </c>
      <c r="J640" s="210">
        <f>+'EAST-EGM-GL'!L82</f>
        <v>0</v>
      </c>
      <c r="K640" s="210">
        <f>+'EAST-EGM-GL'!M82</f>
        <v>-7989910.3440000219</v>
      </c>
      <c r="L640" s="210">
        <f>+'EAST-EGM-GL'!N82</f>
        <v>0</v>
      </c>
      <c r="M640" s="210">
        <f>+'EAST-EGM-GL'!O82</f>
        <v>7447812.2800000003</v>
      </c>
      <c r="N640" s="210">
        <f>+'EAST-EGM-GL'!P82</f>
        <v>0</v>
      </c>
      <c r="O640" s="210">
        <f>+'EAST-EGM-GL'!Q82</f>
        <v>-1641031.0300000003</v>
      </c>
      <c r="P640" s="210">
        <f>+'EAST-EGM-GL'!R82</f>
        <v>0</v>
      </c>
      <c r="Q640" s="210">
        <f>+'EAST-EGM-GL'!S82</f>
        <v>-52317.229999999588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1">
        <f>+'EAST-LRC-GL'!I82</f>
        <v>-27119.999999999884</v>
      </c>
      <c r="H641" s="210">
        <f>+'EAST-LRC-GL'!J82</f>
        <v>0</v>
      </c>
      <c r="I641" s="211">
        <f>+'EAST-LRC-GL'!K82</f>
        <v>-227948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303170.70800000045</v>
      </c>
      <c r="H643" s="210">
        <f>+'EAST-CON-GL '!J82</f>
        <v>0</v>
      </c>
      <c r="I643" s="210">
        <f>+'EAST-CON-GL '!K82</f>
        <v>-190289.56100000077</v>
      </c>
      <c r="J643" s="210">
        <f>+'EAST-CON-GL '!L82</f>
        <v>0</v>
      </c>
      <c r="K643" s="210">
        <f>+'EAST-CON-GL '!M82</f>
        <v>-7989910.3440000219</v>
      </c>
      <c r="L643" s="210">
        <f>+'EAST-CON-GL '!N82</f>
        <v>0</v>
      </c>
      <c r="M643" s="210">
        <f>+'EAST-CON-GL '!O82</f>
        <v>7447812.2800000003</v>
      </c>
      <c r="N643" s="210">
        <f>+'EAST-CON-GL '!P82</f>
        <v>0</v>
      </c>
      <c r="O643" s="210">
        <f>+'EAST-CON-GL '!Q82</f>
        <v>-1641031.0300000003</v>
      </c>
      <c r="P643" s="210">
        <f>+'EAST-CON-GL '!R82</f>
        <v>0</v>
      </c>
      <c r="Q643" s="210">
        <f>+'EAST-CON-GL '!S82</f>
        <v>-52317.229999999588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2850294.8440000089</v>
      </c>
      <c r="H644" s="210">
        <f>+'TX-EGM-GL'!J82</f>
        <v>0</v>
      </c>
      <c r="I644" s="211">
        <f>+'TX-EGM-GL'!K91</f>
        <v>-1628630.8919999998</v>
      </c>
      <c r="J644" s="210">
        <f>+'TX-EGM-GL'!L82</f>
        <v>0</v>
      </c>
      <c r="K644" s="210">
        <f>+'TX-EGM-GL'!M82</f>
        <v>140.12600000446901</v>
      </c>
      <c r="L644" s="210">
        <f>+'TX-EGM-GL'!N82</f>
        <v>0</v>
      </c>
      <c r="M644" s="210">
        <f>+'TX-EGM-GL'!O82</f>
        <v>-124054.08000000003</v>
      </c>
      <c r="N644" s="210">
        <f>+'TX-EGM-GL'!P82</f>
        <v>0</v>
      </c>
      <c r="O644" s="210">
        <f>+'TX-EGM-GL'!Q82</f>
        <v>34901.930000000015</v>
      </c>
      <c r="P644" s="210">
        <f>+'TX-EGM-GL'!R82</f>
        <v>0</v>
      </c>
      <c r="Q644" s="210">
        <f>+'TX-EGM-GL'!S82</f>
        <v>389.01999999999896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-92147.089999999967</v>
      </c>
      <c r="H645" s="210">
        <f>+'TX-HPLR-GL '!J82</f>
        <v>0</v>
      </c>
      <c r="I645" s="211">
        <f>+'TX-HPLR-GL '!K82</f>
        <v>-1936.3100000000011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9717.56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3787332</v>
      </c>
      <c r="H646" s="210">
        <f>+'TX-HPLC-GL'!J82</f>
        <v>0</v>
      </c>
      <c r="I646" s="211">
        <f>+'TX-HPLC-GL'!K82</f>
        <v>546333.01999999955</v>
      </c>
      <c r="J646" s="210">
        <f>+'TX-HPLC-GL'!L82</f>
        <v>0</v>
      </c>
      <c r="K646" s="210">
        <f>+'TX-HPLC-GL'!M82</f>
        <v>-22946</v>
      </c>
      <c r="L646" s="210">
        <f>+'TX-HPLC-GL'!N82</f>
        <v>0</v>
      </c>
      <c r="M646" s="210">
        <f>+'TX-HPLC-GL'!O82</f>
        <v>38341.380000000012</v>
      </c>
      <c r="N646" s="210">
        <f>+'TX-HPLC-GL'!P82</f>
        <v>0</v>
      </c>
      <c r="O646" s="210">
        <f>+'TX-HPLC-GL'!Q82</f>
        <v>-66943.03</v>
      </c>
      <c r="P646" s="210">
        <f>+'TX-HPLC-GL'!R82</f>
        <v>0</v>
      </c>
      <c r="Q646" s="210">
        <f>+'TX-HPLC-GL'!S82</f>
        <v>-101052.57999999999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6545479.7539999885</v>
      </c>
      <c r="H647" s="210">
        <f>+'TX-CON-GL '!J82</f>
        <v>0</v>
      </c>
      <c r="I647" s="210">
        <f>+'TX-CON-GL '!K82</f>
        <v>-1084234.1820000038</v>
      </c>
      <c r="J647" s="210">
        <f>+'TX-CON-GL '!L82</f>
        <v>0</v>
      </c>
      <c r="K647" s="210">
        <f>+'TX-CON-GL '!M82</f>
        <v>-22805.873999995529</v>
      </c>
      <c r="L647" s="210">
        <f>+'TX-CON-GL '!N82</f>
        <v>0</v>
      </c>
      <c r="M647" s="210">
        <f>+'TX-CON-GL '!O82</f>
        <v>-75995.139999999985</v>
      </c>
      <c r="N647" s="210">
        <f>+'TX-CON-GL '!P82</f>
        <v>0</v>
      </c>
      <c r="O647" s="210">
        <f>+'TX-CON-GL '!Q82</f>
        <v>-32041.099999999984</v>
      </c>
      <c r="P647" s="210">
        <f>+'TX-CON-GL '!R82</f>
        <v>0</v>
      </c>
      <c r="Q647" s="210">
        <f>+'TX-CON-GL '!S82</f>
        <v>-100663.55999999992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-2067986.1760000056</v>
      </c>
      <c r="H648" s="210">
        <f>+'WE-GL '!J82</f>
        <v>0</v>
      </c>
      <c r="I648" s="211">
        <f>+'WE-GL '!K82</f>
        <v>2033712.3369999998</v>
      </c>
      <c r="J648" s="210">
        <f>+'WE-GL '!L82</f>
        <v>0</v>
      </c>
      <c r="K648" s="210">
        <f>+'WE-GL '!M82</f>
        <v>70454.585000000545</v>
      </c>
      <c r="L648" s="210">
        <f>+'WE-GL '!N82</f>
        <v>0</v>
      </c>
      <c r="M648" s="210">
        <f>+'WE-GL '!O82</f>
        <v>254716.18000000005</v>
      </c>
      <c r="N648" s="210">
        <f>+'WE-GL '!P82</f>
        <v>0</v>
      </c>
      <c r="O648" s="210">
        <f>+'WE-GL '!Q82</f>
        <v>-423482.06</v>
      </c>
      <c r="P648" s="210">
        <f>+'WE-GL '!R82</f>
        <v>0</v>
      </c>
      <c r="Q648" s="210">
        <f>+'WE-GL '!S82</f>
        <v>-67588.78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-78609.552999999607</v>
      </c>
      <c r="H649" s="210">
        <f>+'DEN-GL'!J82</f>
        <v>0</v>
      </c>
      <c r="I649" s="211">
        <f>+'DEN-GL'!K82</f>
        <v>445917.11899999977</v>
      </c>
      <c r="J649" s="210">
        <f>+'DEN-GL'!L82</f>
        <v>0</v>
      </c>
      <c r="K649" s="210">
        <f>+'DEN-GL'!M82</f>
        <v>-410309.27899999858</v>
      </c>
      <c r="L649" s="210">
        <f>+'DEN-GL'!N82</f>
        <v>0</v>
      </c>
      <c r="M649" s="210">
        <f>+'DEN-GL'!O82</f>
        <v>-12435.089999999998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-162596</v>
      </c>
      <c r="H650" s="210">
        <f>+STG_GL!J82</f>
        <v>0</v>
      </c>
      <c r="I650" s="210">
        <f>+STG_GL!K82</f>
        <v>-867862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59616</v>
      </c>
      <c r="N650" s="210">
        <f>+STG_GL!P82</f>
        <v>0</v>
      </c>
      <c r="O650" s="210">
        <f>+STG_GL!Q82</f>
        <v>-165571.88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5729986.9800000023</v>
      </c>
      <c r="H651" s="210">
        <f>+'ONT_GL '!J82</f>
        <v>0</v>
      </c>
      <c r="I651" s="210">
        <f>+'ONT_GL '!K82</f>
        <v>-1362490.75</v>
      </c>
      <c r="J651" s="210">
        <f>+'ONT_GL '!L82</f>
        <v>0</v>
      </c>
      <c r="K651" s="210">
        <f>+'ONT_GL '!M82</f>
        <v>149735.99000000008</v>
      </c>
      <c r="L651" s="210">
        <f>+'ONT_GL '!N82</f>
        <v>0</v>
      </c>
      <c r="M651" s="210">
        <f>+'ONT_GL '!O82</f>
        <v>3330530.15</v>
      </c>
      <c r="N651" s="210">
        <f>+'ONT_GL '!P82</f>
        <v>0</v>
      </c>
      <c r="O651" s="210">
        <f>+'ONT_GL '!Q82</f>
        <v>943830.84999999963</v>
      </c>
      <c r="P651" s="210">
        <f>+'ONT_GL '!R82</f>
        <v>-300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-7943084.2852000017</v>
      </c>
      <c r="H652" s="210">
        <f>+ARUBA_GL!J82</f>
        <v>0</v>
      </c>
      <c r="I652" s="210">
        <f>+ARUBA_GL!K82</f>
        <v>-1610662.8239999975</v>
      </c>
      <c r="J652" s="210">
        <f>+ARUBA_GL!L82</f>
        <v>0</v>
      </c>
      <c r="K652" s="210">
        <f>+ARUBA_GL!M82</f>
        <v>-864570.26640000404</v>
      </c>
      <c r="L652" s="210">
        <f>+ARUBA_GL!N82</f>
        <v>0</v>
      </c>
      <c r="M652" s="210">
        <f>+ARUBA_GL!O82</f>
        <v>-495045.99</v>
      </c>
      <c r="N652" s="210">
        <f>+ARUBA_GL!P82</f>
        <v>0</v>
      </c>
      <c r="O652" s="210">
        <f>+ARUBA_GL!Q82</f>
        <v>-11772</v>
      </c>
      <c r="P652" s="210">
        <f>+ARUBA_GL!R82</f>
        <v>0</v>
      </c>
      <c r="Q652" s="210">
        <f>+ARUBA_GL!S82</f>
        <v>49072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5747586.9799999986</v>
      </c>
      <c r="H653" s="210">
        <f>+SITHE_GL!J82</f>
        <v>0</v>
      </c>
      <c r="I653" s="210">
        <f>+SITHE_GL!K82</f>
        <v>-5547014.438000001</v>
      </c>
      <c r="J653" s="210">
        <f>+SITHE_GL!L82</f>
        <v>0</v>
      </c>
      <c r="K653" s="210">
        <f>+SITHE_GL!M82</f>
        <v>615068.28200000059</v>
      </c>
      <c r="L653" s="210">
        <f>+SITHE_GL!N82</f>
        <v>0</v>
      </c>
      <c r="M653" s="210">
        <f>+SITHE_GL!O82</f>
        <v>-183378.77000000002</v>
      </c>
      <c r="N653" s="210">
        <f>+SITHE_GL!P82</f>
        <v>0</v>
      </c>
      <c r="O653" s="210">
        <f>+SITHE_GL!Q82</f>
        <v>22.69</v>
      </c>
      <c r="P653" s="210">
        <f>+SITHE_GL!R82</f>
        <v>0</v>
      </c>
      <c r="Q653" s="210">
        <f>+SITHE_GL!S82</f>
        <v>220705.32999999996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222</v>
      </c>
      <c r="E654" s="209"/>
      <c r="F654" s="210">
        <f>+'EAST-MKT-GL'!H82</f>
        <v>0</v>
      </c>
      <c r="G654" s="211">
        <f>+'EAST-MKT-GL'!I82</f>
        <v>-1734670</v>
      </c>
      <c r="H654" s="210">
        <f>+'EAST-MKT-GL'!J82</f>
        <v>0</v>
      </c>
      <c r="I654" s="210">
        <f>+'EAST-MKT-GL'!K82</f>
        <v>2208187</v>
      </c>
      <c r="J654" s="210">
        <f>+'EAST-MKT-GL'!L82</f>
        <v>0</v>
      </c>
      <c r="K654" s="210">
        <f>+'EAST-MKT-GL'!M82</f>
        <v>4148057</v>
      </c>
      <c r="L654" s="210">
        <f>+'EAST-MKT-GL'!N82</f>
        <v>0</v>
      </c>
      <c r="M654" s="210">
        <f>+'EAST-MKT-GL'!O82</f>
        <v>-17501976.430000003</v>
      </c>
      <c r="N654" s="210">
        <f>+'EAST-MKT-GL'!P82</f>
        <v>0</v>
      </c>
      <c r="O654" s="210">
        <f>+'EAST-MKT-GL'!Q82</f>
        <v>14540816.369999997</v>
      </c>
      <c r="P654" s="210">
        <f>+'EAST-MKT-GL'!R82</f>
        <v>0</v>
      </c>
      <c r="Q654" s="210">
        <f>+'EAST-MKT-GL'!S82</f>
        <v>167096.33000000013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26</vt:i4>
      </vt:variant>
    </vt:vector>
  </HeadingPairs>
  <TitlesOfParts>
    <vt:vector size="83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2000-06-01T19:30:56Z</cp:lastPrinted>
  <dcterms:created xsi:type="dcterms:W3CDTF">1997-07-11T21:57:33Z</dcterms:created>
  <dcterms:modified xsi:type="dcterms:W3CDTF">2014-09-03T20:23:21Z</dcterms:modified>
</cp:coreProperties>
</file>